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ADMIN\AppData\Local\Temp\VNPT Plugin\8ba76453-d165-49b1-bf4a-09efba8c223b\"/>
    </mc:Choice>
  </mc:AlternateContent>
  <bookViews>
    <workbookView xWindow="0" yWindow="0" windowWidth="20496" windowHeight="6936" tabRatio="865" firstSheet="23" activeTab="51"/>
  </bookViews>
  <sheets>
    <sheet name="foxz" sheetId="11" state="veryHidden" r:id="rId1"/>
    <sheet name="Danh mục biểu" sheetId="2" state="hidden" r:id="rId2"/>
    <sheet name="01CH" sheetId="1" state="hidden" r:id="rId3"/>
    <sheet name="TK2020" sheetId="34" state="hidden" r:id="rId4"/>
    <sheet name="TK2021" sheetId="36" state="hidden" r:id="rId5"/>
    <sheet name="02CH" sheetId="3" state="hidden" r:id="rId6"/>
    <sheet name="02_CHcũ" sheetId="32" state="hidden" r:id="rId7"/>
    <sheet name="03CH" sheetId="4" state="hidden" r:id="rId8"/>
    <sheet name="KNN" sheetId="45" state="hidden" r:id="rId9"/>
    <sheet name="04CH" sheetId="5" state="hidden" r:id="rId10"/>
    <sheet name="05CH" sheetId="7" state="hidden" r:id="rId11"/>
    <sheet name="06_CH2023" sheetId="39" state="hidden" r:id="rId12"/>
    <sheet name="knn2023" sheetId="47" state="hidden" r:id="rId13"/>
    <sheet name="KNT2023" sheetId="46" state="hidden" r:id="rId14"/>
    <sheet name="07_CH2023" sheetId="40" state="hidden" r:id="rId15"/>
    <sheet name="08_CH2023" sheetId="41" state="hidden" r:id="rId16"/>
    <sheet name="dân cư nông thôn" sheetId="24" state="hidden" r:id="rId17"/>
    <sheet name="09CH_2023" sheetId="42" state="hidden" r:id="rId18"/>
    <sheet name="11CH" sheetId="19" state="hidden" r:id="rId19"/>
    <sheet name="12CH" sheetId="8" state="hidden" r:id="rId20"/>
    <sheet name="13CH_2023" sheetId="43" state="hidden" r:id="rId21"/>
    <sheet name="Đánh giá KQTH" sheetId="33" state="hidden" r:id="rId22"/>
    <sheet name="Bảng 01" sheetId="55" state="hidden" r:id="rId23"/>
    <sheet name="Biểu 01" sheetId="48" r:id="rId24"/>
    <sheet name="Biểu 02" sheetId="50" r:id="rId25"/>
    <sheet name="Biểu 03" sheetId="51" r:id="rId26"/>
    <sheet name="Biểu 04" sheetId="49" r:id="rId27"/>
    <sheet name="Biến động 2010-2022" sheetId="37" state="hidden" r:id="rId28"/>
    <sheet name="thu chi 2023" sheetId="12" state="hidden" r:id="rId29"/>
    <sheet name="Tổng hợp chỉ tiêu" sheetId="30" state="hidden" r:id="rId30"/>
    <sheet name="So sanh chi tiêu 2023" sheetId="44" state="hidden" r:id="rId31"/>
    <sheet name="qđ_927" sheetId="38" state="hidden" r:id="rId32"/>
    <sheet name="08CH_2030" sheetId="6" state="hidden" r:id="rId33"/>
    <sheet name="06CH_2021-2025" sheetId="25" state="hidden" r:id="rId34"/>
    <sheet name="07CH_2021-2025" sheetId="26" state="hidden" r:id="rId35"/>
    <sheet name="08CH_2021-2025" sheetId="27" state="hidden" r:id="rId36"/>
    <sheet name="13CH_21-25" sheetId="29" state="hidden" r:id="rId37"/>
    <sheet name="09CH_2021-2025" sheetId="28" state="hidden" r:id="rId38"/>
    <sheet name="kon" sheetId="31" state="hidden" r:id="rId39"/>
    <sheet name="ĐGKQTH" sheetId="9" state="hidden" r:id="rId40"/>
    <sheet name="Tổng hợp cân đối" sheetId="14" state="hidden" r:id="rId41"/>
    <sheet name="KH2021" sheetId="10" state="hidden" r:id="rId42"/>
    <sheet name="nguồn thu" sheetId="13" state="hidden" r:id="rId43"/>
    <sheet name="KQ CMĐ" sheetId="15" state="hidden" r:id="rId44"/>
    <sheet name="KQ_THD" sheetId="16" state="hidden" r:id="rId45"/>
    <sheet name="Sheet2" sheetId="17" state="hidden" r:id="rId46"/>
    <sheet name="Sheet1" sheetId="18" state="hidden" r:id="rId47"/>
    <sheet name="KĐT(có KĐT mới)" sheetId="20" state="hidden" r:id="rId48"/>
    <sheet name="Đất đô thị" sheetId="22" state="hidden" r:id="rId49"/>
    <sheet name="Biểu 05" sheetId="53" r:id="rId50"/>
    <sheet name="Biểu 06" sheetId="52" r:id="rId51"/>
    <sheet name="Biểu 07" sheetId="54" r:id="rId52"/>
  </sheets>
  <definedNames>
    <definedName name="_xlnm.Print_Area" localSheetId="23">'Biểu 01'!$A$2:$I$77</definedName>
    <definedName name="_xlnm.Print_Titles" localSheetId="7">'03CH'!$4:$5</definedName>
    <definedName name="_xlnm.Print_Titles" localSheetId="23">'Biểu 01'!$5:$8</definedName>
    <definedName name="_xlnm.Print_Titles" localSheetId="29">'Tổng hợp chỉ tiêu'!$3:$4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54" l="1"/>
  <c r="A3" i="52"/>
  <c r="A3" i="53"/>
  <c r="A3" i="49"/>
  <c r="A3" i="51"/>
  <c r="A3" i="50" l="1"/>
  <c r="D26" i="50" l="1"/>
  <c r="Z21" i="50"/>
  <c r="R21" i="50"/>
  <c r="J21" i="50"/>
  <c r="X21" i="50"/>
  <c r="V21" i="50"/>
  <c r="P21" i="50"/>
  <c r="N21" i="50"/>
  <c r="H21" i="50"/>
  <c r="F21" i="50"/>
  <c r="D18" i="50"/>
  <c r="D17" i="50"/>
  <c r="T8" i="50"/>
  <c r="L8" i="50"/>
  <c r="D13" i="50" l="1"/>
  <c r="K8" i="50"/>
  <c r="S8" i="50"/>
  <c r="I21" i="50"/>
  <c r="Q21" i="50"/>
  <c r="Y21" i="50"/>
  <c r="D31" i="50"/>
  <c r="D25" i="50"/>
  <c r="D30" i="50"/>
  <c r="I8" i="50"/>
  <c r="Q8" i="50"/>
  <c r="Y8" i="50"/>
  <c r="D24" i="50"/>
  <c r="D29" i="50"/>
  <c r="D33" i="50"/>
  <c r="J8" i="50"/>
  <c r="R8" i="50"/>
  <c r="Z8" i="50"/>
  <c r="H8" i="50"/>
  <c r="P8" i="50"/>
  <c r="X8" i="50"/>
  <c r="D16" i="50"/>
  <c r="L21" i="50"/>
  <c r="T21" i="50"/>
  <c r="D28" i="50"/>
  <c r="G21" i="50"/>
  <c r="O21" i="50"/>
  <c r="W21" i="50"/>
  <c r="D32" i="50"/>
  <c r="D11" i="50"/>
  <c r="D12" i="50"/>
  <c r="O8" i="50"/>
  <c r="W8" i="50"/>
  <c r="D15" i="50"/>
  <c r="D20" i="50"/>
  <c r="D14" i="50"/>
  <c r="D23" i="50"/>
  <c r="D19" i="50"/>
  <c r="D27" i="50"/>
  <c r="M21" i="50"/>
  <c r="U21" i="50"/>
  <c r="D10" i="50"/>
  <c r="M8" i="50"/>
  <c r="U8" i="50"/>
  <c r="F8" i="50"/>
  <c r="N8" i="50"/>
  <c r="V8" i="50"/>
  <c r="K21" i="50"/>
  <c r="S21" i="50"/>
  <c r="E8" i="50"/>
  <c r="G8" i="50"/>
  <c r="E21" i="50"/>
  <c r="D21" i="50" l="1"/>
  <c r="D8" i="50"/>
  <c r="AA90" i="49"/>
  <c r="Z90" i="49"/>
  <c r="Y90" i="49"/>
  <c r="X90" i="49"/>
  <c r="W90" i="49"/>
  <c r="V90" i="49"/>
  <c r="U90" i="49"/>
  <c r="T90" i="49"/>
  <c r="S90" i="49"/>
  <c r="R90" i="49"/>
  <c r="Q90" i="49"/>
  <c r="P90" i="49"/>
  <c r="O90" i="49"/>
  <c r="N90" i="49"/>
  <c r="M90" i="49"/>
  <c r="L90" i="49"/>
  <c r="K90" i="49"/>
  <c r="I90" i="49"/>
  <c r="H90" i="49"/>
  <c r="G90" i="49"/>
  <c r="D89" i="49"/>
  <c r="D88" i="49"/>
  <c r="AA87" i="49"/>
  <c r="Z87" i="49"/>
  <c r="Y87" i="49"/>
  <c r="X87" i="49"/>
  <c r="W87" i="49"/>
  <c r="V87" i="49"/>
  <c r="U87" i="49"/>
  <c r="T87" i="49"/>
  <c r="S87" i="49"/>
  <c r="R87" i="49"/>
  <c r="Q87" i="49"/>
  <c r="P87" i="49"/>
  <c r="O87" i="49"/>
  <c r="N87" i="49"/>
  <c r="M87" i="49"/>
  <c r="L87" i="49"/>
  <c r="K87" i="49"/>
  <c r="J87" i="49"/>
  <c r="I87" i="49"/>
  <c r="H87" i="49"/>
  <c r="G87" i="49"/>
  <c r="F87" i="49"/>
  <c r="D86" i="49"/>
  <c r="AA85" i="49"/>
  <c r="Z85" i="49"/>
  <c r="Y85" i="49"/>
  <c r="X85" i="49"/>
  <c r="W85" i="49"/>
  <c r="V85" i="49"/>
  <c r="U85" i="49"/>
  <c r="T85" i="49"/>
  <c r="S85" i="49"/>
  <c r="R85" i="49"/>
  <c r="Q85" i="49"/>
  <c r="P85" i="49"/>
  <c r="O85" i="49"/>
  <c r="N85" i="49"/>
  <c r="M85" i="49"/>
  <c r="L85" i="49"/>
  <c r="K85" i="49"/>
  <c r="J85" i="49"/>
  <c r="I85" i="49"/>
  <c r="H85" i="49"/>
  <c r="G85" i="49"/>
  <c r="F85" i="49"/>
  <c r="D84" i="49"/>
  <c r="D83" i="49"/>
  <c r="D81" i="49"/>
  <c r="D79" i="49"/>
  <c r="D78" i="49"/>
  <c r="D76" i="49"/>
  <c r="D75" i="49"/>
  <c r="D74" i="49"/>
  <c r="D73" i="49"/>
  <c r="D72" i="49"/>
  <c r="D71" i="49"/>
  <c r="D70" i="49"/>
  <c r="D69" i="49"/>
  <c r="D68" i="49"/>
  <c r="D67" i="49"/>
  <c r="D66" i="49"/>
  <c r="D65" i="49"/>
  <c r="D64" i="49"/>
  <c r="D63" i="49"/>
  <c r="D62" i="49"/>
  <c r="D61" i="49"/>
  <c r="D60" i="49"/>
  <c r="D59" i="49"/>
  <c r="D58" i="49"/>
  <c r="D57" i="49"/>
  <c r="D56" i="49"/>
  <c r="D55" i="49"/>
  <c r="D54" i="49"/>
  <c r="D53" i="49"/>
  <c r="D52" i="49"/>
  <c r="D51" i="49"/>
  <c r="D50" i="49"/>
  <c r="D49" i="49"/>
  <c r="D48" i="49"/>
  <c r="D47" i="49"/>
  <c r="D46" i="49"/>
  <c r="D45" i="49"/>
  <c r="AA44" i="49"/>
  <c r="AA33" i="49" s="1"/>
  <c r="Z44" i="49"/>
  <c r="Z33" i="49" s="1"/>
  <c r="Y44" i="49"/>
  <c r="Y33" i="49" s="1"/>
  <c r="X44" i="49"/>
  <c r="X33" i="49" s="1"/>
  <c r="W44" i="49"/>
  <c r="W33" i="49" s="1"/>
  <c r="V44" i="49"/>
  <c r="V33" i="49" s="1"/>
  <c r="U44" i="49"/>
  <c r="U33" i="49" s="1"/>
  <c r="T44" i="49"/>
  <c r="T33" i="49" s="1"/>
  <c r="S44" i="49"/>
  <c r="R44" i="49"/>
  <c r="R33" i="49" s="1"/>
  <c r="Q44" i="49"/>
  <c r="Q33" i="49" s="1"/>
  <c r="P44" i="49"/>
  <c r="P33" i="49" s="1"/>
  <c r="O44" i="49"/>
  <c r="O33" i="49" s="1"/>
  <c r="N44" i="49"/>
  <c r="N33" i="49" s="1"/>
  <c r="M44" i="49"/>
  <c r="L44" i="49"/>
  <c r="K44" i="49"/>
  <c r="J44" i="49"/>
  <c r="J33" i="49" s="1"/>
  <c r="I44" i="49"/>
  <c r="I33" i="49" s="1"/>
  <c r="H44" i="49"/>
  <c r="H33" i="49" s="1"/>
  <c r="G44" i="49"/>
  <c r="G33" i="49" s="1"/>
  <c r="F44" i="49"/>
  <c r="D43" i="49"/>
  <c r="D42" i="49"/>
  <c r="D41" i="49"/>
  <c r="D40" i="49"/>
  <c r="D39" i="49"/>
  <c r="D38" i="49"/>
  <c r="D37" i="49"/>
  <c r="D36" i="49"/>
  <c r="D35" i="49"/>
  <c r="S33" i="49"/>
  <c r="M33" i="49"/>
  <c r="L33" i="49"/>
  <c r="K33" i="49"/>
  <c r="D32" i="49"/>
  <c r="D31" i="49"/>
  <c r="D30" i="49"/>
  <c r="D29" i="49"/>
  <c r="D28" i="49"/>
  <c r="D27" i="49"/>
  <c r="AA26" i="49"/>
  <c r="Z26" i="49"/>
  <c r="Y26" i="49"/>
  <c r="X26" i="49"/>
  <c r="W26" i="49"/>
  <c r="V26" i="49"/>
  <c r="U26" i="49"/>
  <c r="T26" i="49"/>
  <c r="S26" i="49"/>
  <c r="R26" i="49"/>
  <c r="Q26" i="49"/>
  <c r="P26" i="49"/>
  <c r="O26" i="49"/>
  <c r="N26" i="49"/>
  <c r="M26" i="49"/>
  <c r="L26" i="49"/>
  <c r="K26" i="49"/>
  <c r="J26" i="49"/>
  <c r="I26" i="49"/>
  <c r="H26" i="49"/>
  <c r="G26" i="49"/>
  <c r="F26" i="49"/>
  <c r="D25" i="49"/>
  <c r="D24" i="49"/>
  <c r="D23" i="49"/>
  <c r="AA22" i="49"/>
  <c r="Z22" i="49"/>
  <c r="Y22" i="49"/>
  <c r="X22" i="49"/>
  <c r="W22" i="49"/>
  <c r="V22" i="49"/>
  <c r="U22" i="49"/>
  <c r="T22" i="49"/>
  <c r="S22" i="49"/>
  <c r="R22" i="49"/>
  <c r="Q22" i="49"/>
  <c r="P22" i="49"/>
  <c r="O22" i="49"/>
  <c r="N22" i="49"/>
  <c r="M22" i="49"/>
  <c r="L22" i="49"/>
  <c r="K22" i="49"/>
  <c r="J22" i="49"/>
  <c r="I22" i="49"/>
  <c r="H22" i="49"/>
  <c r="G22" i="49"/>
  <c r="F22" i="49"/>
  <c r="D21" i="49"/>
  <c r="D20" i="49"/>
  <c r="D19" i="49"/>
  <c r="AA18" i="49"/>
  <c r="AA82" i="49" s="1"/>
  <c r="Z18" i="49"/>
  <c r="Y18" i="49"/>
  <c r="X18" i="49"/>
  <c r="W18" i="49"/>
  <c r="V18" i="49"/>
  <c r="U18" i="49"/>
  <c r="T18" i="49"/>
  <c r="S18" i="49"/>
  <c r="S82" i="49" s="1"/>
  <c r="R18" i="49"/>
  <c r="Q18" i="49"/>
  <c r="P18" i="49"/>
  <c r="O18" i="49"/>
  <c r="N18" i="49"/>
  <c r="M18" i="49"/>
  <c r="M82" i="49" s="1"/>
  <c r="L18" i="49"/>
  <c r="L82" i="49" s="1"/>
  <c r="K18" i="49"/>
  <c r="J18" i="49"/>
  <c r="I18" i="49"/>
  <c r="H18" i="49"/>
  <c r="G18" i="49"/>
  <c r="F18" i="49"/>
  <c r="D17" i="49"/>
  <c r="D16" i="49"/>
  <c r="D15" i="49"/>
  <c r="D14" i="49"/>
  <c r="D13" i="49"/>
  <c r="AA12" i="49"/>
  <c r="Z12" i="49"/>
  <c r="Y12" i="49"/>
  <c r="X12" i="49"/>
  <c r="W12" i="49"/>
  <c r="V12" i="49"/>
  <c r="U12" i="49"/>
  <c r="T12" i="49"/>
  <c r="S12" i="49"/>
  <c r="R12" i="49"/>
  <c r="Q12" i="49"/>
  <c r="P12" i="49"/>
  <c r="O12" i="49"/>
  <c r="O10" i="49" s="1"/>
  <c r="N12" i="49"/>
  <c r="M12" i="49"/>
  <c r="L12" i="49"/>
  <c r="K12" i="49"/>
  <c r="J12" i="49"/>
  <c r="I12" i="49"/>
  <c r="H12" i="49"/>
  <c r="G12" i="49"/>
  <c r="G10" i="49" s="1"/>
  <c r="F12" i="49"/>
  <c r="D73" i="54"/>
  <c r="D72" i="54"/>
  <c r="D71" i="54"/>
  <c r="D70" i="54"/>
  <c r="D69" i="54"/>
  <c r="D68" i="54"/>
  <c r="D67" i="54"/>
  <c r="D66" i="54"/>
  <c r="D65" i="54"/>
  <c r="D64" i="54"/>
  <c r="D63" i="54"/>
  <c r="D62" i="54"/>
  <c r="D61" i="54"/>
  <c r="D60" i="54"/>
  <c r="D59" i="54"/>
  <c r="D58" i="54"/>
  <c r="D57" i="54"/>
  <c r="D56" i="54"/>
  <c r="D55" i="54"/>
  <c r="D54" i="54"/>
  <c r="D53" i="54"/>
  <c r="D52" i="54"/>
  <c r="D51" i="54"/>
  <c r="D50" i="54"/>
  <c r="D49" i="54"/>
  <c r="D48" i="54"/>
  <c r="D47" i="54"/>
  <c r="D46" i="54"/>
  <c r="D45" i="54"/>
  <c r="D44" i="54"/>
  <c r="D43" i="54"/>
  <c r="Z42" i="54"/>
  <c r="Z32" i="54" s="1"/>
  <c r="Y42" i="54"/>
  <c r="Y32" i="54" s="1"/>
  <c r="X42" i="54"/>
  <c r="X32" i="54" s="1"/>
  <c r="W42" i="54"/>
  <c r="W32" i="54" s="1"/>
  <c r="V42" i="54"/>
  <c r="V32" i="54" s="1"/>
  <c r="U42" i="54"/>
  <c r="U32" i="54" s="1"/>
  <c r="T42" i="54"/>
  <c r="T32" i="54" s="1"/>
  <c r="S42" i="54"/>
  <c r="S32" i="54" s="1"/>
  <c r="R42" i="54"/>
  <c r="R32" i="54" s="1"/>
  <c r="Q42" i="54"/>
  <c r="Q32" i="54" s="1"/>
  <c r="P42" i="54"/>
  <c r="P32" i="54" s="1"/>
  <c r="O42" i="54"/>
  <c r="O32" i="54" s="1"/>
  <c r="N42" i="54"/>
  <c r="N32" i="54" s="1"/>
  <c r="M42" i="54"/>
  <c r="M32" i="54" s="1"/>
  <c r="L42" i="54"/>
  <c r="L32" i="54" s="1"/>
  <c r="K42" i="54"/>
  <c r="K32" i="54" s="1"/>
  <c r="J42" i="54"/>
  <c r="J32" i="54" s="1"/>
  <c r="I42" i="54"/>
  <c r="I32" i="54" s="1"/>
  <c r="H42" i="54"/>
  <c r="H32" i="54" s="1"/>
  <c r="G42" i="54"/>
  <c r="G32" i="54" s="1"/>
  <c r="F42" i="54"/>
  <c r="F32" i="54" s="1"/>
  <c r="E42" i="54"/>
  <c r="E32" i="54" s="1"/>
  <c r="D41" i="54"/>
  <c r="D40" i="54"/>
  <c r="D39" i="54"/>
  <c r="D38" i="54"/>
  <c r="D37" i="54"/>
  <c r="D36" i="54"/>
  <c r="D35" i="54"/>
  <c r="D34" i="54"/>
  <c r="D33" i="54"/>
  <c r="D31" i="54"/>
  <c r="D30" i="54"/>
  <c r="D29" i="54"/>
  <c r="D28" i="54"/>
  <c r="D27" i="54"/>
  <c r="D26" i="54"/>
  <c r="Z25" i="54"/>
  <c r="Y25" i="54"/>
  <c r="X25" i="54"/>
  <c r="W25" i="54"/>
  <c r="V25" i="54"/>
  <c r="U25" i="54"/>
  <c r="T25" i="54"/>
  <c r="S25" i="54"/>
  <c r="R25" i="54"/>
  <c r="Q25" i="54"/>
  <c r="P25" i="54"/>
  <c r="O25" i="54"/>
  <c r="N25" i="54"/>
  <c r="M25" i="54"/>
  <c r="L25" i="54"/>
  <c r="K25" i="54"/>
  <c r="J25" i="54"/>
  <c r="I25" i="54"/>
  <c r="H25" i="54"/>
  <c r="G25" i="54"/>
  <c r="F25" i="54"/>
  <c r="E25" i="54"/>
  <c r="D24" i="54"/>
  <c r="D23" i="54"/>
  <c r="D22" i="54"/>
  <c r="Z21" i="54"/>
  <c r="Y21" i="54"/>
  <c r="X21" i="54"/>
  <c r="W21" i="54"/>
  <c r="V21" i="54"/>
  <c r="U21" i="54"/>
  <c r="T21" i="54"/>
  <c r="S21" i="54"/>
  <c r="R21" i="54"/>
  <c r="Q21" i="54"/>
  <c r="P21" i="54"/>
  <c r="O21" i="54"/>
  <c r="N21" i="54"/>
  <c r="M21" i="54"/>
  <c r="L21" i="54"/>
  <c r="K21" i="54"/>
  <c r="J21" i="54"/>
  <c r="I21" i="54"/>
  <c r="H21" i="54"/>
  <c r="G21" i="54"/>
  <c r="F21" i="54"/>
  <c r="E21" i="54"/>
  <c r="D20" i="54"/>
  <c r="D19" i="54"/>
  <c r="D18" i="54"/>
  <c r="Z17" i="54"/>
  <c r="Y17" i="54"/>
  <c r="X17" i="54"/>
  <c r="W17" i="54"/>
  <c r="V17" i="54"/>
  <c r="U17" i="54"/>
  <c r="T17" i="54"/>
  <c r="S17" i="54"/>
  <c r="R17" i="54"/>
  <c r="Q17" i="54"/>
  <c r="P17" i="54"/>
  <c r="O17" i="54"/>
  <c r="N17" i="54"/>
  <c r="M17" i="54"/>
  <c r="L17" i="54"/>
  <c r="K17" i="54"/>
  <c r="J17" i="54"/>
  <c r="I17" i="54"/>
  <c r="H17" i="54"/>
  <c r="G17" i="54"/>
  <c r="F17" i="54"/>
  <c r="E17" i="54"/>
  <c r="D16" i="54"/>
  <c r="D15" i="54"/>
  <c r="D14" i="54"/>
  <c r="D13" i="54"/>
  <c r="D12" i="54"/>
  <c r="Z11" i="54"/>
  <c r="Y11" i="54"/>
  <c r="X11" i="54"/>
  <c r="W11" i="54"/>
  <c r="V11" i="54"/>
  <c r="U11" i="54"/>
  <c r="T11" i="54"/>
  <c r="S11" i="54"/>
  <c r="R11" i="54"/>
  <c r="Q11" i="54"/>
  <c r="P11" i="54"/>
  <c r="O11" i="54"/>
  <c r="N11" i="54"/>
  <c r="M11" i="54"/>
  <c r="L11" i="54"/>
  <c r="K11" i="54"/>
  <c r="J11" i="54"/>
  <c r="I11" i="54"/>
  <c r="H11" i="54"/>
  <c r="G11" i="54"/>
  <c r="F11" i="54"/>
  <c r="E11" i="54"/>
  <c r="D72" i="53"/>
  <c r="D71" i="53"/>
  <c r="D70" i="53"/>
  <c r="D69" i="53"/>
  <c r="D68" i="53"/>
  <c r="D67" i="53"/>
  <c r="D66" i="53"/>
  <c r="D65" i="53"/>
  <c r="D64" i="53"/>
  <c r="D63" i="53"/>
  <c r="D62" i="53"/>
  <c r="D61" i="53"/>
  <c r="D60" i="53"/>
  <c r="D59" i="53"/>
  <c r="D58" i="53"/>
  <c r="D57" i="53"/>
  <c r="D56" i="53"/>
  <c r="D55" i="53"/>
  <c r="D54" i="53"/>
  <c r="D53" i="53"/>
  <c r="D52" i="53"/>
  <c r="D51" i="53"/>
  <c r="D50" i="53"/>
  <c r="D49" i="53"/>
  <c r="D48" i="53"/>
  <c r="D47" i="53"/>
  <c r="D46" i="53"/>
  <c r="D45" i="53"/>
  <c r="Z43" i="53"/>
  <c r="Z32" i="53" s="1"/>
  <c r="Y43" i="53"/>
  <c r="Y32" i="53" s="1"/>
  <c r="X43" i="53"/>
  <c r="X32" i="53" s="1"/>
  <c r="W43" i="53"/>
  <c r="W32" i="53" s="1"/>
  <c r="V43" i="53"/>
  <c r="U43" i="53"/>
  <c r="T43" i="53"/>
  <c r="T32" i="53" s="1"/>
  <c r="S43" i="53"/>
  <c r="S32" i="53" s="1"/>
  <c r="R43" i="53"/>
  <c r="Q43" i="53"/>
  <c r="P43" i="53"/>
  <c r="P32" i="53" s="1"/>
  <c r="O43" i="53"/>
  <c r="O32" i="53" s="1"/>
  <c r="N43" i="53"/>
  <c r="N32" i="53" s="1"/>
  <c r="M43" i="53"/>
  <c r="M32" i="53" s="1"/>
  <c r="L43" i="53"/>
  <c r="L32" i="53" s="1"/>
  <c r="K43" i="53"/>
  <c r="K32" i="53" s="1"/>
  <c r="J43" i="53"/>
  <c r="J32" i="53" s="1"/>
  <c r="I43" i="53"/>
  <c r="H43" i="53"/>
  <c r="H32" i="53" s="1"/>
  <c r="G43" i="53"/>
  <c r="G32" i="53" s="1"/>
  <c r="F43" i="53"/>
  <c r="F32" i="53" s="1"/>
  <c r="E43" i="53"/>
  <c r="E32" i="53" s="1"/>
  <c r="D42" i="53"/>
  <c r="D41" i="53"/>
  <c r="D40" i="53"/>
  <c r="D39" i="53"/>
  <c r="D38" i="53"/>
  <c r="D37" i="53"/>
  <c r="D36" i="53"/>
  <c r="D35" i="53"/>
  <c r="D34" i="53"/>
  <c r="V32" i="53"/>
  <c r="U32" i="53"/>
  <c r="R32" i="53"/>
  <c r="Q32" i="53"/>
  <c r="I32" i="53"/>
  <c r="D31" i="53"/>
  <c r="D30" i="53"/>
  <c r="D29" i="53"/>
  <c r="D28" i="53"/>
  <c r="D27" i="53"/>
  <c r="D26" i="53"/>
  <c r="Z25" i="53"/>
  <c r="Y25" i="53"/>
  <c r="X25" i="53"/>
  <c r="W25" i="53"/>
  <c r="V25" i="53"/>
  <c r="U25" i="53"/>
  <c r="T25" i="53"/>
  <c r="S25" i="53"/>
  <c r="R25" i="53"/>
  <c r="Q25" i="53"/>
  <c r="P25" i="53"/>
  <c r="O25" i="53"/>
  <c r="N25" i="53"/>
  <c r="M25" i="53"/>
  <c r="L25" i="53"/>
  <c r="K25" i="53"/>
  <c r="J25" i="53"/>
  <c r="I25" i="53"/>
  <c r="H25" i="53"/>
  <c r="G25" i="53"/>
  <c r="F25" i="53"/>
  <c r="E25" i="53"/>
  <c r="D24" i="53"/>
  <c r="D23" i="53"/>
  <c r="D22" i="53"/>
  <c r="Z21" i="53"/>
  <c r="Y21" i="53"/>
  <c r="X21" i="53"/>
  <c r="W21" i="53"/>
  <c r="V21" i="53"/>
  <c r="U21" i="53"/>
  <c r="T21" i="53"/>
  <c r="S21" i="53"/>
  <c r="R21" i="53"/>
  <c r="Q21" i="53"/>
  <c r="P21" i="53"/>
  <c r="O21" i="53"/>
  <c r="N21" i="53"/>
  <c r="M21" i="53"/>
  <c r="L21" i="53"/>
  <c r="K21" i="53"/>
  <c r="J21" i="53"/>
  <c r="I21" i="53"/>
  <c r="H21" i="53"/>
  <c r="G21" i="53"/>
  <c r="F21" i="53"/>
  <c r="E21" i="53"/>
  <c r="D20" i="53"/>
  <c r="D19" i="53"/>
  <c r="D18" i="53"/>
  <c r="Z17" i="53"/>
  <c r="Y17" i="53"/>
  <c r="X17" i="53"/>
  <c r="W17" i="53"/>
  <c r="V17" i="53"/>
  <c r="U17" i="53"/>
  <c r="T17" i="53"/>
  <c r="S17" i="53"/>
  <c r="R17" i="53"/>
  <c r="Q17" i="53"/>
  <c r="P17" i="53"/>
  <c r="O17" i="53"/>
  <c r="N17" i="53"/>
  <c r="M17" i="53"/>
  <c r="L17" i="53"/>
  <c r="K17" i="53"/>
  <c r="J17" i="53"/>
  <c r="I17" i="53"/>
  <c r="H17" i="53"/>
  <c r="G17" i="53"/>
  <c r="F17" i="53"/>
  <c r="E17" i="53"/>
  <c r="D16" i="53"/>
  <c r="D15" i="53"/>
  <c r="D14" i="53"/>
  <c r="D13" i="53"/>
  <c r="D12" i="53"/>
  <c r="Z11" i="53"/>
  <c r="Y11" i="53"/>
  <c r="X11" i="53"/>
  <c r="W11" i="53"/>
  <c r="V11" i="53"/>
  <c r="U11" i="53"/>
  <c r="T11" i="53"/>
  <c r="S11" i="53"/>
  <c r="R11" i="53"/>
  <c r="Q11" i="53"/>
  <c r="P11" i="53"/>
  <c r="O11" i="53"/>
  <c r="N11" i="53"/>
  <c r="M11" i="53"/>
  <c r="L11" i="53"/>
  <c r="K11" i="53"/>
  <c r="J11" i="53"/>
  <c r="I11" i="53"/>
  <c r="H11" i="53"/>
  <c r="G11" i="53"/>
  <c r="F11" i="53"/>
  <c r="E11" i="53"/>
  <c r="D33" i="52"/>
  <c r="D32" i="52"/>
  <c r="D31" i="52"/>
  <c r="D30" i="52"/>
  <c r="D29" i="52"/>
  <c r="D28" i="52"/>
  <c r="D27" i="52"/>
  <c r="D26" i="52"/>
  <c r="D25" i="52"/>
  <c r="D24" i="52"/>
  <c r="D23" i="52"/>
  <c r="Z21" i="52"/>
  <c r="Y21" i="52"/>
  <c r="X21" i="52"/>
  <c r="W21" i="52"/>
  <c r="V21" i="52"/>
  <c r="U21" i="52"/>
  <c r="T21" i="52"/>
  <c r="S21" i="52"/>
  <c r="R21" i="52"/>
  <c r="Q21" i="52"/>
  <c r="P21" i="52"/>
  <c r="O21" i="52"/>
  <c r="N21" i="52"/>
  <c r="M21" i="52"/>
  <c r="L21" i="52"/>
  <c r="K21" i="52"/>
  <c r="J21" i="52"/>
  <c r="I21" i="52"/>
  <c r="H21" i="52"/>
  <c r="G21" i="52"/>
  <c r="F21" i="52"/>
  <c r="E21" i="52"/>
  <c r="D20" i="52"/>
  <c r="D19" i="52"/>
  <c r="D18" i="52"/>
  <c r="D17" i="52"/>
  <c r="D16" i="52"/>
  <c r="D15" i="52"/>
  <c r="D14" i="52"/>
  <c r="D13" i="52"/>
  <c r="D12" i="52"/>
  <c r="D11" i="52"/>
  <c r="D10" i="52"/>
  <c r="Z8" i="52"/>
  <c r="Y8" i="52"/>
  <c r="X8" i="52"/>
  <c r="W8" i="52"/>
  <c r="V8" i="52"/>
  <c r="U8" i="52"/>
  <c r="T8" i="52"/>
  <c r="S8" i="52"/>
  <c r="R8" i="52"/>
  <c r="Q8" i="52"/>
  <c r="P8" i="52"/>
  <c r="O8" i="52"/>
  <c r="N8" i="52"/>
  <c r="M8" i="52"/>
  <c r="L8" i="52"/>
  <c r="K8" i="52"/>
  <c r="J8" i="52"/>
  <c r="I8" i="52"/>
  <c r="H8" i="52"/>
  <c r="G8" i="52"/>
  <c r="F8" i="52"/>
  <c r="E8" i="52"/>
  <c r="D73" i="51"/>
  <c r="D72" i="51"/>
  <c r="D71" i="51"/>
  <c r="D70" i="51"/>
  <c r="D69" i="51"/>
  <c r="D68" i="51"/>
  <c r="D67" i="51"/>
  <c r="D66" i="51"/>
  <c r="D65" i="51"/>
  <c r="D64" i="51"/>
  <c r="D63" i="51"/>
  <c r="D62" i="51"/>
  <c r="D61" i="51"/>
  <c r="D60" i="51"/>
  <c r="D59" i="51"/>
  <c r="D58" i="51"/>
  <c r="D57" i="51"/>
  <c r="D56" i="51"/>
  <c r="D55" i="51"/>
  <c r="D54" i="51"/>
  <c r="D53" i="51"/>
  <c r="D52" i="51"/>
  <c r="D51" i="51"/>
  <c r="D50" i="51"/>
  <c r="D49" i="51"/>
  <c r="D48" i="51"/>
  <c r="D47" i="51"/>
  <c r="D46" i="51"/>
  <c r="D45" i="51"/>
  <c r="D44" i="51"/>
  <c r="Z42" i="51"/>
  <c r="Z32" i="51" s="1"/>
  <c r="Y42" i="51"/>
  <c r="Y32" i="51" s="1"/>
  <c r="X42" i="51"/>
  <c r="W42" i="51"/>
  <c r="W32" i="51" s="1"/>
  <c r="V42" i="51"/>
  <c r="U42" i="51"/>
  <c r="U32" i="51" s="1"/>
  <c r="T42" i="51"/>
  <c r="T32" i="51" s="1"/>
  <c r="S42" i="51"/>
  <c r="S32" i="51" s="1"/>
  <c r="R42" i="51"/>
  <c r="Q42" i="51"/>
  <c r="P42" i="51"/>
  <c r="O42" i="51"/>
  <c r="O32" i="51" s="1"/>
  <c r="N42" i="51"/>
  <c r="N32" i="51" s="1"/>
  <c r="M42" i="51"/>
  <c r="M32" i="51" s="1"/>
  <c r="L42" i="51"/>
  <c r="L32" i="51" s="1"/>
  <c r="K42" i="51"/>
  <c r="K32" i="51" s="1"/>
  <c r="J42" i="51"/>
  <c r="I42" i="51"/>
  <c r="I32" i="51" s="1"/>
  <c r="H42" i="51"/>
  <c r="H32" i="51" s="1"/>
  <c r="G42" i="51"/>
  <c r="G32" i="51" s="1"/>
  <c r="F42" i="51"/>
  <c r="F32" i="51" s="1"/>
  <c r="E42" i="51"/>
  <c r="E32" i="51" s="1"/>
  <c r="D41" i="51"/>
  <c r="D40" i="51"/>
  <c r="D39" i="51"/>
  <c r="D38" i="51"/>
  <c r="D37" i="51"/>
  <c r="D36" i="51"/>
  <c r="D35" i="51"/>
  <c r="D34" i="51"/>
  <c r="D33" i="51"/>
  <c r="X32" i="51"/>
  <c r="V32" i="51"/>
  <c r="R32" i="51"/>
  <c r="Q32" i="51"/>
  <c r="P32" i="51"/>
  <c r="J32" i="51"/>
  <c r="D31" i="51"/>
  <c r="D30" i="51"/>
  <c r="D29" i="51"/>
  <c r="D28" i="51"/>
  <c r="D27" i="51"/>
  <c r="D26" i="51"/>
  <c r="Z25" i="51"/>
  <c r="Y25" i="51"/>
  <c r="X25" i="51"/>
  <c r="W25" i="51"/>
  <c r="V25" i="51"/>
  <c r="U25" i="51"/>
  <c r="T25" i="51"/>
  <c r="S25" i="51"/>
  <c r="R25" i="51"/>
  <c r="Q25" i="51"/>
  <c r="P25" i="51"/>
  <c r="O25" i="51"/>
  <c r="N25" i="51"/>
  <c r="M25" i="51"/>
  <c r="L25" i="51"/>
  <c r="K25" i="51"/>
  <c r="J25" i="51"/>
  <c r="I25" i="51"/>
  <c r="H25" i="51"/>
  <c r="G25" i="51"/>
  <c r="F25" i="51"/>
  <c r="E25" i="51"/>
  <c r="D24" i="51"/>
  <c r="D23" i="51"/>
  <c r="D22" i="51"/>
  <c r="Z21" i="51"/>
  <c r="Y21" i="51"/>
  <c r="X21" i="51"/>
  <c r="W21" i="51"/>
  <c r="V21" i="51"/>
  <c r="U21" i="51"/>
  <c r="T21" i="51"/>
  <c r="S21" i="51"/>
  <c r="R21" i="51"/>
  <c r="Q21" i="51"/>
  <c r="P21" i="51"/>
  <c r="O21" i="51"/>
  <c r="N21" i="51"/>
  <c r="M21" i="51"/>
  <c r="L21" i="51"/>
  <c r="K21" i="51"/>
  <c r="J21" i="51"/>
  <c r="I21" i="51"/>
  <c r="H21" i="51"/>
  <c r="G21" i="51"/>
  <c r="F21" i="51"/>
  <c r="E21" i="51"/>
  <c r="D20" i="51"/>
  <c r="D19" i="51"/>
  <c r="D18" i="51"/>
  <c r="Z17" i="51"/>
  <c r="Y17" i="51"/>
  <c r="X17" i="51"/>
  <c r="W17" i="51"/>
  <c r="V17" i="51"/>
  <c r="U17" i="51"/>
  <c r="T17" i="51"/>
  <c r="S17" i="51"/>
  <c r="R17" i="51"/>
  <c r="Q17" i="51"/>
  <c r="P17" i="51"/>
  <c r="O17" i="51"/>
  <c r="N17" i="51"/>
  <c r="M17" i="51"/>
  <c r="L17" i="51"/>
  <c r="K17" i="51"/>
  <c r="J17" i="51"/>
  <c r="I17" i="51"/>
  <c r="H17" i="51"/>
  <c r="G17" i="51"/>
  <c r="F17" i="51"/>
  <c r="E17" i="51"/>
  <c r="D16" i="51"/>
  <c r="D15" i="51"/>
  <c r="D14" i="51"/>
  <c r="D13" i="51"/>
  <c r="D12" i="51"/>
  <c r="Z11" i="51"/>
  <c r="Y11" i="51"/>
  <c r="X11" i="51"/>
  <c r="W11" i="51"/>
  <c r="V11" i="51"/>
  <c r="U11" i="51"/>
  <c r="T11" i="51"/>
  <c r="S11" i="51"/>
  <c r="S9" i="51" s="1"/>
  <c r="R11" i="51"/>
  <c r="Q11" i="51"/>
  <c r="P11" i="51"/>
  <c r="O11" i="51"/>
  <c r="N11" i="51"/>
  <c r="M11" i="51"/>
  <c r="L11" i="51"/>
  <c r="K11" i="51"/>
  <c r="J11" i="51"/>
  <c r="I11" i="51"/>
  <c r="H11" i="51"/>
  <c r="G11" i="51"/>
  <c r="F11" i="51"/>
  <c r="E11" i="51"/>
  <c r="Q10" i="49" l="1"/>
  <c r="J9" i="51"/>
  <c r="D11" i="54"/>
  <c r="Q82" i="49"/>
  <c r="L9" i="54"/>
  <c r="R82" i="49"/>
  <c r="S9" i="54"/>
  <c r="S8" i="54" s="1"/>
  <c r="K9" i="54"/>
  <c r="T9" i="53"/>
  <c r="W10" i="49"/>
  <c r="U10" i="49"/>
  <c r="T82" i="49"/>
  <c r="Y10" i="49"/>
  <c r="G8" i="49"/>
  <c r="I82" i="49"/>
  <c r="U82" i="49"/>
  <c r="K9" i="51"/>
  <c r="Z9" i="51"/>
  <c r="O8" i="49"/>
  <c r="K8" i="54"/>
  <c r="L9" i="53"/>
  <c r="M10" i="49"/>
  <c r="M8" i="49" s="1"/>
  <c r="J82" i="49"/>
  <c r="R9" i="51"/>
  <c r="R8" i="51" s="1"/>
  <c r="T9" i="54"/>
  <c r="T8" i="54" s="1"/>
  <c r="K82" i="49"/>
  <c r="W8" i="49"/>
  <c r="D11" i="51"/>
  <c r="Z82" i="49"/>
  <c r="D90" i="49"/>
  <c r="O9" i="51"/>
  <c r="O8" i="51" s="1"/>
  <c r="W9" i="51"/>
  <c r="W8" i="51" s="1"/>
  <c r="G9" i="51"/>
  <c r="G8" i="51" s="1"/>
  <c r="D8" i="52"/>
  <c r="J9" i="53"/>
  <c r="J8" i="53" s="1"/>
  <c r="R9" i="53"/>
  <c r="R8" i="53" s="1"/>
  <c r="Z9" i="53"/>
  <c r="Z8" i="53" s="1"/>
  <c r="F82" i="49"/>
  <c r="N82" i="49"/>
  <c r="N9" i="51"/>
  <c r="N8" i="51" s="1"/>
  <c r="U9" i="51"/>
  <c r="U8" i="51" s="1"/>
  <c r="D11" i="53"/>
  <c r="V9" i="53"/>
  <c r="V8" i="53" s="1"/>
  <c r="J9" i="54"/>
  <c r="R9" i="54"/>
  <c r="R8" i="54" s="1"/>
  <c r="Z9" i="54"/>
  <c r="Z8" i="54" s="1"/>
  <c r="U9" i="54"/>
  <c r="U8" i="54" s="1"/>
  <c r="G82" i="49"/>
  <c r="O82" i="49"/>
  <c r="W82" i="49"/>
  <c r="D22" i="49"/>
  <c r="D25" i="51"/>
  <c r="T9" i="51"/>
  <c r="T8" i="51" s="1"/>
  <c r="L9" i="51"/>
  <c r="L8" i="51" s="1"/>
  <c r="M9" i="51"/>
  <c r="M8" i="51" s="1"/>
  <c r="E9" i="51"/>
  <c r="E8" i="51" s="1"/>
  <c r="F9" i="51"/>
  <c r="F8" i="51" s="1"/>
  <c r="V9" i="51"/>
  <c r="V8" i="51" s="1"/>
  <c r="I9" i="51"/>
  <c r="I8" i="51" s="1"/>
  <c r="Q9" i="51"/>
  <c r="Q8" i="51" s="1"/>
  <c r="Y9" i="51"/>
  <c r="Y8" i="51" s="1"/>
  <c r="I9" i="53"/>
  <c r="I8" i="53" s="1"/>
  <c r="H9" i="53"/>
  <c r="H8" i="53" s="1"/>
  <c r="P9" i="53"/>
  <c r="P8" i="53" s="1"/>
  <c r="X9" i="53"/>
  <c r="X8" i="53" s="1"/>
  <c r="Q9" i="53"/>
  <c r="Q8" i="53" s="1"/>
  <c r="N9" i="53"/>
  <c r="N8" i="53" s="1"/>
  <c r="E9" i="54"/>
  <c r="E8" i="54" s="1"/>
  <c r="D21" i="54"/>
  <c r="G9" i="54"/>
  <c r="G8" i="54" s="1"/>
  <c r="O9" i="54"/>
  <c r="O8" i="54" s="1"/>
  <c r="W9" i="54"/>
  <c r="W8" i="54" s="1"/>
  <c r="H9" i="54"/>
  <c r="H8" i="54" s="1"/>
  <c r="P9" i="54"/>
  <c r="P8" i="54" s="1"/>
  <c r="X9" i="54"/>
  <c r="X8" i="54" s="1"/>
  <c r="M9" i="54"/>
  <c r="M8" i="54" s="1"/>
  <c r="U8" i="49"/>
  <c r="K8" i="51"/>
  <c r="F9" i="54"/>
  <c r="F8" i="54" s="1"/>
  <c r="N9" i="54"/>
  <c r="N8" i="54" s="1"/>
  <c r="V9" i="54"/>
  <c r="V8" i="54" s="1"/>
  <c r="E9" i="53"/>
  <c r="E8" i="53" s="1"/>
  <c r="M9" i="53"/>
  <c r="M8" i="53" s="1"/>
  <c r="U9" i="53"/>
  <c r="U8" i="53" s="1"/>
  <c r="I10" i="49"/>
  <c r="I8" i="49" s="1"/>
  <c r="H9" i="51"/>
  <c r="H8" i="51" s="1"/>
  <c r="P9" i="51"/>
  <c r="P8" i="51" s="1"/>
  <c r="X9" i="51"/>
  <c r="X8" i="51" s="1"/>
  <c r="D44" i="49"/>
  <c r="E52" i="49" s="1"/>
  <c r="L8" i="54"/>
  <c r="J8" i="51"/>
  <c r="G9" i="53"/>
  <c r="G8" i="53" s="1"/>
  <c r="O9" i="53"/>
  <c r="O8" i="53" s="1"/>
  <c r="W9" i="53"/>
  <c r="W8" i="53" s="1"/>
  <c r="I9" i="54"/>
  <c r="I8" i="54" s="1"/>
  <c r="Q9" i="54"/>
  <c r="Q8" i="54" s="1"/>
  <c r="Y9" i="54"/>
  <c r="Y8" i="54" s="1"/>
  <c r="D17" i="54"/>
  <c r="V82" i="49"/>
  <c r="D17" i="51"/>
  <c r="J8" i="54"/>
  <c r="Q8" i="49"/>
  <c r="Z8" i="51"/>
  <c r="S8" i="51"/>
  <c r="D25" i="54"/>
  <c r="K10" i="49"/>
  <c r="K8" i="49" s="1"/>
  <c r="S10" i="49"/>
  <c r="S8" i="49" s="1"/>
  <c r="AA10" i="49"/>
  <c r="AA8" i="49" s="1"/>
  <c r="H82" i="49"/>
  <c r="P82" i="49"/>
  <c r="X82" i="49"/>
  <c r="D21" i="52"/>
  <c r="K9" i="53"/>
  <c r="K8" i="53" s="1"/>
  <c r="S9" i="53"/>
  <c r="S8" i="53" s="1"/>
  <c r="Y8" i="49"/>
  <c r="D12" i="49"/>
  <c r="E13" i="49" s="1"/>
  <c r="D21" i="51"/>
  <c r="D25" i="53"/>
  <c r="D43" i="53"/>
  <c r="D32" i="53" s="1"/>
  <c r="Y82" i="49"/>
  <c r="H10" i="49"/>
  <c r="H8" i="49" s="1"/>
  <c r="L10" i="49"/>
  <c r="L8" i="49" s="1"/>
  <c r="P10" i="49"/>
  <c r="P8" i="49" s="1"/>
  <c r="T10" i="49"/>
  <c r="T8" i="49" s="1"/>
  <c r="X10" i="49"/>
  <c r="X8" i="49" s="1"/>
  <c r="D26" i="49"/>
  <c r="D85" i="49"/>
  <c r="D87" i="49"/>
  <c r="D42" i="51"/>
  <c r="D32" i="51" s="1"/>
  <c r="J10" i="49"/>
  <c r="J8" i="49" s="1"/>
  <c r="N10" i="49"/>
  <c r="N8" i="49" s="1"/>
  <c r="R10" i="49"/>
  <c r="R8" i="49" s="1"/>
  <c r="V10" i="49"/>
  <c r="V8" i="49" s="1"/>
  <c r="Z10" i="49"/>
  <c r="Z8" i="49" s="1"/>
  <c r="L8" i="53"/>
  <c r="T8" i="53"/>
  <c r="Y9" i="53"/>
  <c r="Y8" i="53" s="1"/>
  <c r="F9" i="53"/>
  <c r="F8" i="53" s="1"/>
  <c r="D21" i="53"/>
  <c r="D42" i="54"/>
  <c r="D32" i="54" s="1"/>
  <c r="F33" i="49"/>
  <c r="D17" i="53"/>
  <c r="F10" i="49"/>
  <c r="D18" i="49"/>
  <c r="D82" i="49" l="1"/>
  <c r="D9" i="54"/>
  <c r="D8" i="54" s="1"/>
  <c r="E51" i="49"/>
  <c r="E60" i="49"/>
  <c r="D9" i="51"/>
  <c r="D8" i="51" s="1"/>
  <c r="D9" i="53"/>
  <c r="D8" i="53" s="1"/>
  <c r="E53" i="49"/>
  <c r="E61" i="49"/>
  <c r="E46" i="49"/>
  <c r="D33" i="49"/>
  <c r="E36" i="49" s="1"/>
  <c r="E48" i="49"/>
  <c r="E59" i="49"/>
  <c r="E50" i="49"/>
  <c r="E47" i="49"/>
  <c r="E49" i="49"/>
  <c r="F8" i="49"/>
  <c r="F80" i="49" s="1"/>
  <c r="D80" i="49" s="1"/>
  <c r="D10" i="49"/>
  <c r="E18" i="49" s="1"/>
  <c r="E35" i="49" l="1"/>
  <c r="E64" i="49"/>
  <c r="E73" i="49"/>
  <c r="E62" i="49"/>
  <c r="E66" i="49"/>
  <c r="E65" i="49"/>
  <c r="E43" i="49"/>
  <c r="E70" i="49"/>
  <c r="E42" i="49"/>
  <c r="E72" i="49"/>
  <c r="E63" i="49"/>
  <c r="E67" i="49"/>
  <c r="E41" i="49"/>
  <c r="E39" i="49"/>
  <c r="E68" i="49"/>
  <c r="E37" i="49"/>
  <c r="E44" i="49"/>
  <c r="E69" i="49"/>
  <c r="E55" i="49"/>
  <c r="E58" i="49"/>
  <c r="E56" i="49"/>
  <c r="E71" i="49"/>
  <c r="E74" i="49"/>
  <c r="E40" i="49"/>
  <c r="E38" i="49"/>
  <c r="E57" i="49"/>
  <c r="E75" i="49"/>
  <c r="E17" i="49"/>
  <c r="E12" i="49"/>
  <c r="D8" i="49"/>
  <c r="E16" i="49"/>
  <c r="E26" i="49"/>
  <c r="E22" i="49"/>
  <c r="E30" i="49"/>
  <c r="E32" i="49"/>
  <c r="E31" i="49"/>
  <c r="D88" i="47"/>
  <c r="D87" i="47"/>
  <c r="D85" i="47"/>
  <c r="D83" i="47"/>
  <c r="D82" i="47"/>
  <c r="D78" i="47"/>
  <c r="D77" i="47"/>
  <c r="D75" i="47"/>
  <c r="D74" i="47"/>
  <c r="D73" i="47"/>
  <c r="D72" i="47"/>
  <c r="D71" i="47"/>
  <c r="D70" i="47"/>
  <c r="D69" i="47"/>
  <c r="D68" i="47"/>
  <c r="D67" i="47"/>
  <c r="D66" i="47"/>
  <c r="D65" i="47"/>
  <c r="D64" i="47"/>
  <c r="D63" i="47"/>
  <c r="D62" i="47"/>
  <c r="D61" i="47"/>
  <c r="D60" i="47"/>
  <c r="D59" i="47"/>
  <c r="D58" i="47"/>
  <c r="D57" i="47"/>
  <c r="D56" i="47"/>
  <c r="D55" i="47"/>
  <c r="D54" i="47"/>
  <c r="D52" i="47"/>
  <c r="D51" i="47"/>
  <c r="D50" i="47"/>
  <c r="D49" i="47"/>
  <c r="D48" i="47"/>
  <c r="D47" i="47"/>
  <c r="D44" i="47"/>
  <c r="D42" i="47"/>
  <c r="D41" i="47"/>
  <c r="D40" i="47"/>
  <c r="D38" i="47"/>
  <c r="D37" i="47"/>
  <c r="D36" i="47"/>
  <c r="D35" i="47"/>
  <c r="D34" i="47"/>
  <c r="D31" i="47"/>
  <c r="D30" i="47"/>
  <c r="D29" i="47"/>
  <c r="D27" i="47"/>
  <c r="D24" i="47"/>
  <c r="D22" i="47"/>
  <c r="D20" i="47"/>
  <c r="D19" i="47"/>
  <c r="D18" i="47"/>
  <c r="D15" i="47"/>
  <c r="D14" i="47"/>
  <c r="D13" i="47"/>
  <c r="D88" i="46"/>
  <c r="D87" i="46"/>
  <c r="D85" i="46"/>
  <c r="D83" i="46"/>
  <c r="D82" i="46"/>
  <c r="X80" i="46"/>
  <c r="P80" i="46"/>
  <c r="H80" i="46"/>
  <c r="D78" i="46"/>
  <c r="D77" i="46"/>
  <c r="D75" i="46"/>
  <c r="D72" i="46"/>
  <c r="D71" i="46"/>
  <c r="D70" i="46"/>
  <c r="D69" i="46"/>
  <c r="D44" i="46"/>
  <c r="D35" i="46"/>
  <c r="D31" i="46"/>
  <c r="D30" i="46"/>
  <c r="D29" i="46"/>
  <c r="D28" i="46"/>
  <c r="D26" i="46"/>
  <c r="D24" i="46"/>
  <c r="D22" i="46"/>
  <c r="D20" i="46"/>
  <c r="D19" i="46"/>
  <c r="Q81" i="46"/>
  <c r="M81" i="46"/>
  <c r="D16" i="46"/>
  <c r="D12" i="46"/>
  <c r="AA80" i="46"/>
  <c r="Z80" i="46"/>
  <c r="Y80" i="46"/>
  <c r="W80" i="46"/>
  <c r="V80" i="46"/>
  <c r="U80" i="46"/>
  <c r="T80" i="46"/>
  <c r="S80" i="46"/>
  <c r="R80" i="46"/>
  <c r="Q80" i="46"/>
  <c r="O80" i="46"/>
  <c r="N80" i="46"/>
  <c r="M80" i="46"/>
  <c r="L80" i="46"/>
  <c r="K80" i="46"/>
  <c r="J80" i="46"/>
  <c r="I80" i="46"/>
  <c r="G80" i="46"/>
  <c r="M9" i="46"/>
  <c r="E88" i="49" l="1"/>
  <c r="E84" i="49"/>
  <c r="E81" i="49"/>
  <c r="E15" i="49"/>
  <c r="E89" i="49"/>
  <c r="E86" i="49"/>
  <c r="E83" i="49"/>
  <c r="E14" i="49"/>
  <c r="E82" i="49"/>
  <c r="E87" i="49"/>
  <c r="E76" i="49"/>
  <c r="E79" i="49"/>
  <c r="E90" i="49"/>
  <c r="E78" i="49"/>
  <c r="E85" i="49"/>
  <c r="E80" i="49"/>
  <c r="E33" i="49"/>
  <c r="E10" i="49"/>
  <c r="D17" i="47"/>
  <c r="D23" i="47"/>
  <c r="D84" i="47"/>
  <c r="D89" i="47"/>
  <c r="D45" i="47"/>
  <c r="D53" i="47"/>
  <c r="D80" i="47"/>
  <c r="D39" i="47"/>
  <c r="D43" i="47"/>
  <c r="E60" i="47" s="1"/>
  <c r="D46" i="47"/>
  <c r="E46" i="47" s="1"/>
  <c r="D26" i="47"/>
  <c r="D28" i="47"/>
  <c r="D86" i="47"/>
  <c r="E50" i="47"/>
  <c r="P81" i="46"/>
  <c r="D18" i="46"/>
  <c r="N81" i="46"/>
  <c r="N9" i="46"/>
  <c r="V81" i="46"/>
  <c r="V9" i="46"/>
  <c r="L9" i="46"/>
  <c r="L81" i="46"/>
  <c r="X9" i="46"/>
  <c r="Q9" i="46"/>
  <c r="G81" i="46"/>
  <c r="O81" i="46"/>
  <c r="O9" i="46"/>
  <c r="W81" i="46"/>
  <c r="W9" i="46"/>
  <c r="D23" i="46"/>
  <c r="D21" i="46"/>
  <c r="U9" i="46"/>
  <c r="U81" i="46"/>
  <c r="D34" i="46"/>
  <c r="X81" i="46"/>
  <c r="J81" i="46"/>
  <c r="J9" i="46"/>
  <c r="R81" i="46"/>
  <c r="R9" i="46"/>
  <c r="Z81" i="46"/>
  <c r="Z9" i="46"/>
  <c r="P9" i="46"/>
  <c r="T9" i="46"/>
  <c r="T81" i="46"/>
  <c r="D80" i="46"/>
  <c r="D15" i="46"/>
  <c r="K81" i="46"/>
  <c r="K9" i="46"/>
  <c r="S81" i="46"/>
  <c r="S9" i="46"/>
  <c r="AA81" i="46"/>
  <c r="AA9" i="46"/>
  <c r="D14" i="46"/>
  <c r="I9" i="46"/>
  <c r="Y9" i="46"/>
  <c r="D13" i="46"/>
  <c r="I81" i="46"/>
  <c r="Y81" i="46"/>
  <c r="H9" i="46"/>
  <c r="D25" i="46"/>
  <c r="D27" i="46"/>
  <c r="D36" i="46"/>
  <c r="E52" i="47" l="1"/>
  <c r="E51" i="47"/>
  <c r="E45" i="47"/>
  <c r="D21" i="47"/>
  <c r="E48" i="47"/>
  <c r="E47" i="47"/>
  <c r="E59" i="47"/>
  <c r="D25" i="47"/>
  <c r="E49" i="47"/>
  <c r="D81" i="47"/>
  <c r="E58" i="47"/>
  <c r="D32" i="47"/>
  <c r="E39" i="47" s="1"/>
  <c r="D17" i="46"/>
  <c r="H81" i="46"/>
  <c r="D11" i="46"/>
  <c r="G9" i="46"/>
  <c r="D79" i="47" l="1"/>
  <c r="E71" i="47"/>
  <c r="E73" i="47"/>
  <c r="E57" i="47"/>
  <c r="E70" i="47"/>
  <c r="E67" i="47"/>
  <c r="E40" i="47"/>
  <c r="E42" i="47"/>
  <c r="E68" i="47"/>
  <c r="E41" i="47"/>
  <c r="E74" i="47"/>
  <c r="E64" i="47"/>
  <c r="E34" i="47"/>
  <c r="E54" i="47"/>
  <c r="E62" i="47"/>
  <c r="E35" i="47"/>
  <c r="E37" i="47"/>
  <c r="E61" i="47"/>
  <c r="E38" i="47"/>
  <c r="E56" i="47"/>
  <c r="E69" i="47"/>
  <c r="E66" i="47"/>
  <c r="E55" i="47"/>
  <c r="E63" i="47"/>
  <c r="E65" i="47"/>
  <c r="E72" i="47"/>
  <c r="E36" i="47"/>
  <c r="E43" i="47"/>
  <c r="D81" i="46"/>
  <c r="D9" i="46"/>
  <c r="E12" i="46"/>
  <c r="F7" i="46"/>
  <c r="D79" i="46" s="1"/>
  <c r="E30" i="46" l="1"/>
  <c r="E16" i="46"/>
  <c r="E29" i="46"/>
  <c r="E31" i="46"/>
  <c r="E25" i="46"/>
  <c r="E15" i="46"/>
  <c r="E21" i="46"/>
  <c r="E17" i="46"/>
  <c r="E11" i="46"/>
  <c r="D7" i="24" l="1"/>
  <c r="D7" i="45"/>
  <c r="E90" i="45"/>
  <c r="F88" i="45"/>
  <c r="F87" i="45"/>
  <c r="E87" i="45" s="1"/>
  <c r="F85" i="45"/>
  <c r="F83" i="45"/>
  <c r="E83" i="45" s="1"/>
  <c r="E78" i="45"/>
  <c r="F77" i="45"/>
  <c r="E77" i="45" s="1"/>
  <c r="E76" i="45"/>
  <c r="F74" i="45"/>
  <c r="F73" i="45"/>
  <c r="F72" i="45"/>
  <c r="F70" i="45"/>
  <c r="F69" i="45"/>
  <c r="E69" i="45" s="1"/>
  <c r="F68" i="45"/>
  <c r="F66" i="45"/>
  <c r="F65" i="45"/>
  <c r="E65" i="45" s="1"/>
  <c r="F63" i="45"/>
  <c r="E63" i="45" s="1"/>
  <c r="F62" i="45"/>
  <c r="F61" i="45"/>
  <c r="F60" i="45"/>
  <c r="F58" i="45"/>
  <c r="F57" i="45"/>
  <c r="F56" i="45"/>
  <c r="F53" i="45"/>
  <c r="E53" i="45" s="1"/>
  <c r="F52" i="45"/>
  <c r="E52" i="45" s="1"/>
  <c r="F51" i="45"/>
  <c r="F49" i="45"/>
  <c r="F48" i="45"/>
  <c r="F47" i="45"/>
  <c r="F46" i="45"/>
  <c r="E46" i="45" s="1"/>
  <c r="E44" i="45"/>
  <c r="F41" i="45"/>
  <c r="F86" i="45"/>
  <c r="F39" i="45"/>
  <c r="E39" i="45" s="1"/>
  <c r="F38" i="45"/>
  <c r="E38" i="45" s="1"/>
  <c r="F37" i="45"/>
  <c r="F36" i="45"/>
  <c r="E36" i="45" s="1"/>
  <c r="F35" i="45"/>
  <c r="E33" i="45"/>
  <c r="F31" i="45"/>
  <c r="F29" i="45"/>
  <c r="F28" i="45"/>
  <c r="E28" i="45" s="1"/>
  <c r="F27" i="45"/>
  <c r="E27" i="45" s="1"/>
  <c r="F26" i="45"/>
  <c r="E26" i="45" s="1"/>
  <c r="F25" i="45"/>
  <c r="F24" i="45"/>
  <c r="E24" i="45" s="1"/>
  <c r="F23" i="45"/>
  <c r="E23" i="45" s="1"/>
  <c r="F22" i="45"/>
  <c r="E22" i="45" s="1"/>
  <c r="F21" i="45"/>
  <c r="F20" i="45"/>
  <c r="E20" i="45" s="1"/>
  <c r="F19" i="45"/>
  <c r="E19" i="45" s="1"/>
  <c r="F18" i="45"/>
  <c r="E18" i="45" s="1"/>
  <c r="AC17" i="45"/>
  <c r="AB17" i="45"/>
  <c r="AA17" i="45"/>
  <c r="Z17" i="45"/>
  <c r="Y17" i="45"/>
  <c r="X17" i="45"/>
  <c r="W17" i="45"/>
  <c r="V17" i="45"/>
  <c r="U17" i="45"/>
  <c r="T17" i="45"/>
  <c r="S17" i="45"/>
  <c r="R17" i="45"/>
  <c r="Q17" i="45"/>
  <c r="P17" i="45"/>
  <c r="O17" i="45"/>
  <c r="N17" i="45"/>
  <c r="M17" i="45"/>
  <c r="L17" i="45"/>
  <c r="K17" i="45"/>
  <c r="J17" i="45"/>
  <c r="I17" i="45"/>
  <c r="H17" i="45"/>
  <c r="F15" i="45"/>
  <c r="F14" i="45"/>
  <c r="F13" i="45"/>
  <c r="E13" i="45" s="1"/>
  <c r="E10" i="45"/>
  <c r="E8" i="45"/>
  <c r="F17" i="45" l="1"/>
  <c r="E17" i="45" s="1"/>
  <c r="E14" i="45"/>
  <c r="E21" i="45"/>
  <c r="E29" i="45"/>
  <c r="E31" i="45"/>
  <c r="E35" i="45"/>
  <c r="F84" i="45"/>
  <c r="E86" i="45"/>
  <c r="E51" i="45"/>
  <c r="E68" i="45"/>
  <c r="E15" i="45"/>
  <c r="E1" i="45"/>
  <c r="E25" i="45"/>
  <c r="E41" i="45"/>
  <c r="E37" i="45"/>
  <c r="F30" i="45"/>
  <c r="F34" i="45"/>
  <c r="F40" i="45"/>
  <c r="F45" i="45"/>
  <c r="F50" i="45"/>
  <c r="F59" i="45"/>
  <c r="E62" i="45"/>
  <c r="F75" i="45"/>
  <c r="E47" i="45"/>
  <c r="F89" i="45"/>
  <c r="E49" i="45"/>
  <c r="F55" i="45"/>
  <c r="E58" i="45"/>
  <c r="E61" i="45"/>
  <c r="F64" i="45"/>
  <c r="F71" i="45"/>
  <c r="E74" i="45"/>
  <c r="E56" i="45"/>
  <c r="E66" i="45"/>
  <c r="E72" i="45"/>
  <c r="F42" i="45"/>
  <c r="E48" i="45"/>
  <c r="F82" i="45"/>
  <c r="F54" i="45"/>
  <c r="E57" i="45"/>
  <c r="E60" i="45"/>
  <c r="F67" i="45"/>
  <c r="E70" i="45"/>
  <c r="E73" i="45"/>
  <c r="E85" i="45"/>
  <c r="E88" i="45"/>
  <c r="E89" i="45" l="1"/>
  <c r="E40" i="45"/>
  <c r="E84" i="45"/>
  <c r="E54" i="45"/>
  <c r="E71" i="45"/>
  <c r="E50" i="45"/>
  <c r="E34" i="45"/>
  <c r="F43" i="45"/>
  <c r="G45" i="45" s="1"/>
  <c r="F81" i="45"/>
  <c r="E67" i="45"/>
  <c r="E82" i="45"/>
  <c r="E42" i="45"/>
  <c r="E75" i="45"/>
  <c r="E64" i="45"/>
  <c r="E55" i="45"/>
  <c r="E59" i="45"/>
  <c r="E45" i="45"/>
  <c r="E30" i="45"/>
  <c r="E43" i="45" l="1"/>
  <c r="G51" i="45"/>
  <c r="G47" i="45"/>
  <c r="G52" i="45"/>
  <c r="G46" i="45"/>
  <c r="G48" i="45"/>
  <c r="G58" i="45"/>
  <c r="G60" i="45"/>
  <c r="G49" i="45"/>
  <c r="G50" i="45"/>
  <c r="G59" i="45"/>
  <c r="F32" i="45"/>
  <c r="G43" i="45" s="1"/>
  <c r="E81" i="45"/>
  <c r="E32" i="45" l="1"/>
  <c r="G73" i="45"/>
  <c r="G66" i="45"/>
  <c r="G65" i="45"/>
  <c r="G38" i="45"/>
  <c r="G37" i="45"/>
  <c r="G36" i="45"/>
  <c r="G62" i="45"/>
  <c r="G61" i="45"/>
  <c r="G69" i="45"/>
  <c r="G56" i="45"/>
  <c r="G57" i="45"/>
  <c r="G72" i="45"/>
  <c r="G35" i="45"/>
  <c r="G68" i="45"/>
  <c r="G41" i="45"/>
  <c r="G39" i="45"/>
  <c r="G63" i="45"/>
  <c r="G70" i="45"/>
  <c r="G74" i="45"/>
  <c r="G55" i="45"/>
  <c r="G40" i="45"/>
  <c r="G54" i="45"/>
  <c r="G71" i="45"/>
  <c r="G34" i="45"/>
  <c r="G42" i="45"/>
  <c r="G67" i="45"/>
  <c r="G64" i="45"/>
  <c r="F80" i="45" l="1"/>
  <c r="E80" i="45" s="1"/>
  <c r="F79" i="45" l="1"/>
  <c r="E79" i="45" s="1"/>
  <c r="L9" i="44" l="1"/>
  <c r="L32" i="44"/>
  <c r="M9" i="44"/>
  <c r="M20" i="44"/>
  <c r="M29" i="44"/>
  <c r="M32" i="44"/>
  <c r="M35" i="44"/>
  <c r="M36" i="44"/>
  <c r="M43" i="44"/>
  <c r="G74" i="44"/>
  <c r="I73" i="44"/>
  <c r="G73" i="44"/>
  <c r="I72" i="44"/>
  <c r="G72" i="44"/>
  <c r="I71" i="44"/>
  <c r="G71" i="44"/>
  <c r="I70" i="44"/>
  <c r="G70" i="44"/>
  <c r="I69" i="44"/>
  <c r="G69" i="44"/>
  <c r="I68" i="44"/>
  <c r="G68" i="44"/>
  <c r="I67" i="44"/>
  <c r="G67" i="44"/>
  <c r="G66" i="44"/>
  <c r="G65" i="44"/>
  <c r="G64" i="44"/>
  <c r="G63" i="44"/>
  <c r="I62" i="44"/>
  <c r="G62" i="44"/>
  <c r="I61" i="44"/>
  <c r="G61" i="44"/>
  <c r="I60" i="44"/>
  <c r="G60" i="44"/>
  <c r="I59" i="44"/>
  <c r="G59" i="44"/>
  <c r="I58" i="44"/>
  <c r="G58" i="44"/>
  <c r="I57" i="44"/>
  <c r="G57" i="44"/>
  <c r="G56" i="44"/>
  <c r="G54" i="44"/>
  <c r="G53" i="44"/>
  <c r="I52" i="44"/>
  <c r="G52" i="44"/>
  <c r="G51" i="44"/>
  <c r="G50" i="44"/>
  <c r="G49" i="44"/>
  <c r="G48" i="44"/>
  <c r="G47" i="44"/>
  <c r="G46" i="44"/>
  <c r="G45" i="44"/>
  <c r="G44" i="44"/>
  <c r="N43" i="44"/>
  <c r="G43" i="44"/>
  <c r="O43" i="44" s="1"/>
  <c r="D43" i="44"/>
  <c r="L43" i="44" s="1"/>
  <c r="G42" i="44"/>
  <c r="G41" i="44"/>
  <c r="G40" i="44"/>
  <c r="G39" i="44"/>
  <c r="G38" i="44"/>
  <c r="G37" i="44"/>
  <c r="N36" i="44"/>
  <c r="G36" i="44"/>
  <c r="N35" i="44"/>
  <c r="G35" i="44"/>
  <c r="O35" i="44" s="1"/>
  <c r="G34" i="44"/>
  <c r="G33" i="44"/>
  <c r="N32" i="44"/>
  <c r="J32" i="44"/>
  <c r="G32" i="44"/>
  <c r="O32" i="44" s="1"/>
  <c r="G31" i="44"/>
  <c r="I30" i="44"/>
  <c r="G30" i="44"/>
  <c r="N29" i="44"/>
  <c r="G29" i="44"/>
  <c r="I28" i="44"/>
  <c r="G28" i="44"/>
  <c r="I27" i="44"/>
  <c r="G27" i="44"/>
  <c r="I26" i="44"/>
  <c r="G26" i="44"/>
  <c r="G25" i="44"/>
  <c r="G24" i="44"/>
  <c r="I23" i="44"/>
  <c r="G23" i="44"/>
  <c r="I22" i="44"/>
  <c r="G22" i="44"/>
  <c r="I21" i="44"/>
  <c r="G21" i="44"/>
  <c r="N20" i="44"/>
  <c r="G20" i="44"/>
  <c r="O20" i="44" s="1"/>
  <c r="I19" i="44"/>
  <c r="G19" i="44"/>
  <c r="I18" i="44"/>
  <c r="G18" i="44"/>
  <c r="I17" i="44"/>
  <c r="G17" i="44"/>
  <c r="G16" i="44"/>
  <c r="G15" i="44"/>
  <c r="I14" i="44"/>
  <c r="G14" i="44"/>
  <c r="I13" i="44"/>
  <c r="G13" i="44"/>
  <c r="I12" i="44"/>
  <c r="G12" i="44"/>
  <c r="G11" i="44"/>
  <c r="G10" i="44"/>
  <c r="N9" i="44"/>
  <c r="J9" i="44"/>
  <c r="G9" i="44"/>
  <c r="O9" i="44" s="1"/>
  <c r="G8" i="44"/>
  <c r="G7" i="44"/>
  <c r="O7" i="44" s="1"/>
  <c r="G6" i="44"/>
  <c r="H7" i="44" l="1"/>
  <c r="H9" i="44"/>
  <c r="J43" i="44"/>
  <c r="O36" i="44"/>
  <c r="H32" i="44"/>
  <c r="H43" i="44"/>
  <c r="BQ43" i="43" l="1"/>
  <c r="BQ32" i="43"/>
  <c r="D42" i="42"/>
  <c r="D87" i="39"/>
  <c r="D83" i="39"/>
  <c r="D82" i="39"/>
  <c r="D78" i="39"/>
  <c r="D77" i="39"/>
  <c r="D44" i="39"/>
  <c r="E90" i="20" l="1"/>
  <c r="F89" i="20"/>
  <c r="E89" i="20" s="1"/>
  <c r="F88" i="20"/>
  <c r="E88" i="20" s="1"/>
  <c r="F87" i="20"/>
  <c r="E87" i="20" s="1"/>
  <c r="F86" i="20"/>
  <c r="E86" i="20" s="1"/>
  <c r="F85" i="20"/>
  <c r="E85" i="20" s="1"/>
  <c r="F84" i="20"/>
  <c r="E84" i="20" s="1"/>
  <c r="F83" i="20"/>
  <c r="E83" i="20" s="1"/>
  <c r="F82" i="20"/>
  <c r="E82" i="20" s="1"/>
  <c r="F81" i="20"/>
  <c r="E81" i="20"/>
  <c r="F80" i="20"/>
  <c r="E80" i="20" s="1"/>
  <c r="F79" i="20"/>
  <c r="E79" i="20" s="1"/>
  <c r="E78" i="20"/>
  <c r="F77" i="20"/>
  <c r="E77" i="20" s="1"/>
  <c r="E76" i="20"/>
  <c r="F75" i="20"/>
  <c r="E75" i="20" s="1"/>
  <c r="F74" i="20"/>
  <c r="E74" i="20" s="1"/>
  <c r="F73" i="20"/>
  <c r="E73" i="20" s="1"/>
  <c r="F72" i="20"/>
  <c r="E72" i="20"/>
  <c r="F71" i="20"/>
  <c r="E71" i="20" s="1"/>
  <c r="F70" i="20"/>
  <c r="E70" i="20" s="1"/>
  <c r="F69" i="20"/>
  <c r="E69" i="20" s="1"/>
  <c r="F68" i="20"/>
  <c r="F67" i="20"/>
  <c r="E67" i="20" s="1"/>
  <c r="F66" i="20"/>
  <c r="E66" i="20" s="1"/>
  <c r="L65" i="20"/>
  <c r="F65" i="20" s="1"/>
  <c r="E65" i="20" s="1"/>
  <c r="F64" i="20"/>
  <c r="E64" i="20"/>
  <c r="L63" i="20"/>
  <c r="F63" i="20" s="1"/>
  <c r="E63" i="20" s="1"/>
  <c r="F62" i="20"/>
  <c r="E62" i="20" s="1"/>
  <c r="F61" i="20"/>
  <c r="E61" i="20" s="1"/>
  <c r="F60" i="20"/>
  <c r="E60" i="20" s="1"/>
  <c r="F59" i="20"/>
  <c r="E59" i="20" s="1"/>
  <c r="F58" i="20"/>
  <c r="E58" i="20"/>
  <c r="F57" i="20"/>
  <c r="E57" i="20" s="1"/>
  <c r="F56" i="20"/>
  <c r="E56" i="20" s="1"/>
  <c r="F55" i="20"/>
  <c r="E55" i="20" s="1"/>
  <c r="F54" i="20"/>
  <c r="F53" i="20"/>
  <c r="E53" i="20" s="1"/>
  <c r="F52" i="20"/>
  <c r="E52" i="20" s="1"/>
  <c r="F51" i="20"/>
  <c r="F50" i="20"/>
  <c r="E50" i="20" s="1"/>
  <c r="L49" i="20"/>
  <c r="F49" i="20" s="1"/>
  <c r="F48" i="20"/>
  <c r="E48" i="20" s="1"/>
  <c r="L47" i="20"/>
  <c r="F47" i="20" s="1"/>
  <c r="E47" i="20" s="1"/>
  <c r="F46" i="20"/>
  <c r="E46" i="20" s="1"/>
  <c r="L45" i="20"/>
  <c r="F45" i="20" s="1"/>
  <c r="E44" i="20"/>
  <c r="AC43" i="20"/>
  <c r="AC32" i="20" s="1"/>
  <c r="AB43" i="20"/>
  <c r="AB32" i="20" s="1"/>
  <c r="AA43" i="20"/>
  <c r="AA32" i="20" s="1"/>
  <c r="Z43" i="20"/>
  <c r="Z32" i="20" s="1"/>
  <c r="Y43" i="20"/>
  <c r="Y32" i="20" s="1"/>
  <c r="X43" i="20"/>
  <c r="X32" i="20" s="1"/>
  <c r="W43" i="20"/>
  <c r="W32" i="20" s="1"/>
  <c r="V43" i="20"/>
  <c r="V32" i="20" s="1"/>
  <c r="U43" i="20"/>
  <c r="U32" i="20" s="1"/>
  <c r="T43" i="20"/>
  <c r="T32" i="20" s="1"/>
  <c r="S43" i="20"/>
  <c r="S32" i="20" s="1"/>
  <c r="R43" i="20"/>
  <c r="Q43" i="20"/>
  <c r="P43" i="20"/>
  <c r="O43" i="20"/>
  <c r="O32" i="20" s="1"/>
  <c r="N43" i="20"/>
  <c r="N32" i="20" s="1"/>
  <c r="M43" i="20"/>
  <c r="M32" i="20" s="1"/>
  <c r="K43" i="20"/>
  <c r="K32" i="20" s="1"/>
  <c r="J43" i="20"/>
  <c r="J32" i="20" s="1"/>
  <c r="I43" i="20"/>
  <c r="I32" i="20" s="1"/>
  <c r="H43" i="20"/>
  <c r="H32" i="20" s="1"/>
  <c r="F42" i="20"/>
  <c r="E42" i="20" s="1"/>
  <c r="F41" i="20"/>
  <c r="E41" i="20" s="1"/>
  <c r="F40" i="20"/>
  <c r="E40" i="20"/>
  <c r="F39" i="20"/>
  <c r="E39" i="20" s="1"/>
  <c r="F38" i="20"/>
  <c r="E38" i="20" s="1"/>
  <c r="F37" i="20"/>
  <c r="E37" i="20" s="1"/>
  <c r="F36" i="20"/>
  <c r="E36" i="20" s="1"/>
  <c r="F35" i="20"/>
  <c r="E35" i="20" s="1"/>
  <c r="F34" i="20"/>
  <c r="E34" i="20" s="1"/>
  <c r="E33" i="20"/>
  <c r="R32" i="20"/>
  <c r="Q32" i="20"/>
  <c r="P32" i="20"/>
  <c r="F31" i="20"/>
  <c r="E31" i="20" s="1"/>
  <c r="F30" i="20"/>
  <c r="E30" i="20" s="1"/>
  <c r="F29" i="20"/>
  <c r="E29" i="20" s="1"/>
  <c r="F28" i="20"/>
  <c r="E28" i="20" s="1"/>
  <c r="F27" i="20"/>
  <c r="E27" i="20" s="1"/>
  <c r="F26" i="20"/>
  <c r="E26" i="20" s="1"/>
  <c r="F25" i="20"/>
  <c r="E25" i="20" s="1"/>
  <c r="F20" i="20"/>
  <c r="E20" i="20" s="1"/>
  <c r="F19" i="20"/>
  <c r="E19" i="20" s="1"/>
  <c r="F18" i="20"/>
  <c r="E18" i="20" s="1"/>
  <c r="F17" i="20"/>
  <c r="F16" i="20"/>
  <c r="E16" i="20" s="1"/>
  <c r="F15" i="20"/>
  <c r="E15" i="20" s="1"/>
  <c r="F14" i="20"/>
  <c r="E14" i="20" s="1"/>
  <c r="F13" i="20"/>
  <c r="F12" i="20"/>
  <c r="E12" i="20" s="1"/>
  <c r="E10" i="20"/>
  <c r="E8" i="20"/>
  <c r="D7" i="20"/>
  <c r="L43" i="20" l="1"/>
  <c r="L32" i="20" s="1"/>
  <c r="F11" i="20"/>
  <c r="E11" i="20" s="1"/>
  <c r="F43" i="20"/>
  <c r="G58" i="20" s="1"/>
  <c r="E45" i="20"/>
  <c r="E49" i="20"/>
  <c r="E13" i="20"/>
  <c r="E17" i="20"/>
  <c r="E51" i="20"/>
  <c r="E54" i="20"/>
  <c r="E68" i="20"/>
  <c r="F32" i="20"/>
  <c r="G62" i="20" s="1"/>
  <c r="G12" i="20"/>
  <c r="G46" i="20" l="1"/>
  <c r="G66" i="20"/>
  <c r="G74" i="20"/>
  <c r="G65" i="20"/>
  <c r="G38" i="20"/>
  <c r="G51" i="20"/>
  <c r="G64" i="20"/>
  <c r="G41" i="20"/>
  <c r="G70" i="20"/>
  <c r="G60" i="20"/>
  <c r="G48" i="20"/>
  <c r="G34" i="20"/>
  <c r="G59" i="20"/>
  <c r="G72" i="20"/>
  <c r="G37" i="20"/>
  <c r="G40" i="20"/>
  <c r="G36" i="20"/>
  <c r="G71" i="20"/>
  <c r="G61" i="20"/>
  <c r="G57" i="20"/>
  <c r="E32" i="20"/>
  <c r="G67" i="20"/>
  <c r="G39" i="20"/>
  <c r="G35" i="20"/>
  <c r="G68" i="20"/>
  <c r="G43" i="20"/>
  <c r="E43" i="20"/>
  <c r="G50" i="20"/>
  <c r="G73" i="20"/>
  <c r="G56" i="20"/>
  <c r="G47" i="20"/>
  <c r="G63" i="20"/>
  <c r="G55" i="20"/>
  <c r="G42" i="20"/>
  <c r="G49" i="20"/>
  <c r="G54" i="20"/>
  <c r="G69" i="20"/>
  <c r="G45" i="20"/>
  <c r="G52" i="20"/>
  <c r="E90" i="24" l="1"/>
  <c r="F87" i="24"/>
  <c r="E87" i="24" s="1"/>
  <c r="F83" i="24"/>
  <c r="E83" i="24" s="1"/>
  <c r="E78" i="24"/>
  <c r="F77" i="24"/>
  <c r="E77" i="24" s="1"/>
  <c r="E76" i="24"/>
  <c r="E44" i="24"/>
  <c r="E33" i="24"/>
  <c r="F31" i="24"/>
  <c r="F28" i="24"/>
  <c r="E28" i="24" s="1"/>
  <c r="F27" i="24"/>
  <c r="E27" i="24" s="1"/>
  <c r="F26" i="24"/>
  <c r="E26" i="24" s="1"/>
  <c r="AC25" i="24"/>
  <c r="AB25" i="24"/>
  <c r="AA25" i="24"/>
  <c r="Z25" i="24"/>
  <c r="Y25" i="24"/>
  <c r="X25" i="24"/>
  <c r="W25" i="24"/>
  <c r="V25" i="24"/>
  <c r="U25" i="24"/>
  <c r="T25" i="24"/>
  <c r="S25" i="24"/>
  <c r="R25" i="24"/>
  <c r="Q25" i="24"/>
  <c r="P25" i="24"/>
  <c r="O25" i="24"/>
  <c r="N25" i="24"/>
  <c r="M25" i="24"/>
  <c r="K25" i="24"/>
  <c r="J25" i="24"/>
  <c r="I25" i="24"/>
  <c r="F20" i="24"/>
  <c r="E20" i="24" s="1"/>
  <c r="F19" i="24"/>
  <c r="E19" i="24" s="1"/>
  <c r="F18" i="24"/>
  <c r="E18" i="24" s="1"/>
  <c r="AC17" i="24"/>
  <c r="AB17" i="24"/>
  <c r="AA17" i="24"/>
  <c r="Z17" i="24"/>
  <c r="Y17" i="24"/>
  <c r="X17" i="24"/>
  <c r="W17" i="24"/>
  <c r="V17" i="24"/>
  <c r="U17" i="24"/>
  <c r="T17" i="24"/>
  <c r="S17" i="24"/>
  <c r="R17" i="24"/>
  <c r="Q17" i="24"/>
  <c r="P17" i="24"/>
  <c r="O17" i="24"/>
  <c r="N17" i="24"/>
  <c r="M17" i="24"/>
  <c r="K17" i="24"/>
  <c r="J17" i="24"/>
  <c r="I17" i="24"/>
  <c r="E10" i="24"/>
  <c r="E8" i="24"/>
  <c r="E90" i="22"/>
  <c r="F87" i="22"/>
  <c r="E87" i="22" s="1"/>
  <c r="F83" i="22"/>
  <c r="E78" i="22"/>
  <c r="F77" i="22"/>
  <c r="E76" i="22"/>
  <c r="E44" i="22"/>
  <c r="E33" i="22"/>
  <c r="E10" i="22"/>
  <c r="E8" i="22"/>
  <c r="F25" i="24" l="1"/>
  <c r="E25" i="24" s="1"/>
  <c r="E31" i="24"/>
  <c r="F17" i="24"/>
  <c r="E1" i="24" s="1"/>
  <c r="F75" i="24"/>
  <c r="F65" i="24"/>
  <c r="E77" i="22"/>
  <c r="E83" i="22"/>
  <c r="J9" i="30"/>
  <c r="J32" i="30"/>
  <c r="I73" i="30"/>
  <c r="I72" i="30"/>
  <c r="I71" i="30"/>
  <c r="I70" i="30"/>
  <c r="I69" i="30"/>
  <c r="I68" i="30"/>
  <c r="I67" i="30"/>
  <c r="I62" i="30"/>
  <c r="I61" i="30"/>
  <c r="I60" i="30"/>
  <c r="I59" i="30"/>
  <c r="I58" i="30"/>
  <c r="I57" i="30"/>
  <c r="I52" i="30"/>
  <c r="I30" i="30"/>
  <c r="I28" i="30"/>
  <c r="I27" i="30"/>
  <c r="I26" i="30"/>
  <c r="I23" i="30"/>
  <c r="I22" i="30"/>
  <c r="I21" i="30"/>
  <c r="I19" i="30"/>
  <c r="I18" i="30"/>
  <c r="I17" i="30"/>
  <c r="I14" i="30"/>
  <c r="I13" i="30"/>
  <c r="I12" i="30"/>
  <c r="E75" i="24" l="1"/>
  <c r="E65" i="24"/>
  <c r="E17" i="24"/>
  <c r="J15" i="37"/>
  <c r="F79" i="24" l="1"/>
  <c r="L88" i="22"/>
  <c r="H88" i="22"/>
  <c r="G31" i="12"/>
  <c r="G30" i="12"/>
  <c r="G28" i="12"/>
  <c r="F27" i="12"/>
  <c r="G27" i="12" s="1"/>
  <c r="F26" i="12"/>
  <c r="G26" i="12" s="1"/>
  <c r="F25" i="12"/>
  <c r="G25" i="12" s="1"/>
  <c r="F24" i="12"/>
  <c r="G24" i="12" s="1"/>
  <c r="F23" i="12"/>
  <c r="G23" i="12" s="1"/>
  <c r="F22" i="12"/>
  <c r="G22" i="12" s="1"/>
  <c r="F21" i="12"/>
  <c r="G21" i="12" s="1"/>
  <c r="F20" i="12"/>
  <c r="G20" i="12" s="1"/>
  <c r="F19" i="12"/>
  <c r="G19" i="12" s="1"/>
  <c r="F18" i="12"/>
  <c r="G18" i="12" s="1"/>
  <c r="F17" i="12"/>
  <c r="G15" i="12"/>
  <c r="G14" i="12"/>
  <c r="G13" i="12"/>
  <c r="G12" i="12"/>
  <c r="E10" i="12"/>
  <c r="F10" i="12" s="1"/>
  <c r="G10" i="12" s="1"/>
  <c r="E9" i="12"/>
  <c r="F9" i="12" s="1"/>
  <c r="G9" i="12" s="1"/>
  <c r="E8" i="12"/>
  <c r="F8" i="12" s="1"/>
  <c r="G8" i="12" s="1"/>
  <c r="F5" i="12"/>
  <c r="G5" i="12" s="1"/>
  <c r="F4" i="12"/>
  <c r="E79" i="24" l="1"/>
  <c r="F88" i="22"/>
  <c r="E88" i="22" s="1"/>
  <c r="H17" i="12"/>
  <c r="G17" i="12"/>
  <c r="F29" i="12"/>
  <c r="G29" i="12" s="1"/>
  <c r="G4" i="12"/>
  <c r="G70" i="3" l="1"/>
  <c r="G72" i="3"/>
  <c r="G73" i="3"/>
  <c r="G74" i="3"/>
  <c r="G75" i="3"/>
  <c r="G54" i="3"/>
  <c r="G55" i="3"/>
  <c r="G56" i="3"/>
  <c r="G57" i="3"/>
  <c r="G59" i="3"/>
  <c r="G60" i="3"/>
  <c r="F61" i="3"/>
  <c r="G62" i="3"/>
  <c r="G63" i="3"/>
  <c r="G64" i="3"/>
  <c r="G65" i="3"/>
  <c r="G66" i="3"/>
  <c r="G67" i="3"/>
  <c r="F68" i="3"/>
  <c r="G47" i="3"/>
  <c r="G48" i="3"/>
  <c r="G49" i="3"/>
  <c r="G50" i="3"/>
  <c r="G51" i="3"/>
  <c r="G52" i="3"/>
  <c r="E10" i="3"/>
  <c r="G46" i="3"/>
  <c r="K9" i="37"/>
  <c r="K17" i="37"/>
  <c r="K21" i="37"/>
  <c r="K24" i="37"/>
  <c r="K35" i="37"/>
  <c r="K44" i="37"/>
  <c r="K50" i="37"/>
  <c r="K59" i="37"/>
  <c r="J29" i="37"/>
  <c r="I29" i="37"/>
  <c r="H29" i="37"/>
  <c r="F73" i="3" l="1"/>
  <c r="F69" i="3"/>
  <c r="G69" i="3"/>
  <c r="F71" i="3"/>
  <c r="G71" i="3"/>
  <c r="F59" i="3"/>
  <c r="F58" i="3"/>
  <c r="F62" i="3"/>
  <c r="F63" i="3"/>
  <c r="F64" i="3"/>
  <c r="F65" i="3"/>
  <c r="F66" i="3"/>
  <c r="F67" i="3"/>
  <c r="F70" i="3"/>
  <c r="F72" i="3"/>
  <c r="F74" i="3"/>
  <c r="F60" i="3"/>
  <c r="F46" i="3"/>
  <c r="F47" i="3"/>
  <c r="F48" i="3"/>
  <c r="F49" i="3"/>
  <c r="F50" i="3"/>
  <c r="F51" i="3"/>
  <c r="F52" i="3"/>
  <c r="F54" i="3"/>
  <c r="F55" i="3"/>
  <c r="F56" i="3"/>
  <c r="F57" i="3"/>
  <c r="F75" i="3"/>
  <c r="J8" i="37" l="1"/>
  <c r="J10" i="37"/>
  <c r="J11" i="37"/>
  <c r="J14" i="37"/>
  <c r="J16" i="37"/>
  <c r="J17" i="37"/>
  <c r="J18" i="37"/>
  <c r="J19" i="37"/>
  <c r="J20" i="37"/>
  <c r="J21" i="37"/>
  <c r="J22" i="37"/>
  <c r="J23" i="37"/>
  <c r="J25" i="37"/>
  <c r="J26" i="37"/>
  <c r="J27" i="37"/>
  <c r="J28" i="37"/>
  <c r="J30" i="37"/>
  <c r="J31" i="37"/>
  <c r="J32" i="37"/>
  <c r="J33" i="37"/>
  <c r="J34" i="37"/>
  <c r="J35" i="37"/>
  <c r="J36" i="37"/>
  <c r="J37" i="37"/>
  <c r="J38" i="37"/>
  <c r="J39" i="37"/>
  <c r="J40" i="37"/>
  <c r="J41" i="37"/>
  <c r="J42" i="37"/>
  <c r="J43" i="37"/>
  <c r="J44" i="37"/>
  <c r="J45" i="37"/>
  <c r="J46" i="37"/>
  <c r="J47" i="37"/>
  <c r="J48" i="37"/>
  <c r="J49" i="37"/>
  <c r="J50" i="37"/>
  <c r="J51" i="37"/>
  <c r="J52" i="37"/>
  <c r="J53" i="37"/>
  <c r="J54" i="37"/>
  <c r="J55" i="37"/>
  <c r="J56" i="37"/>
  <c r="J57" i="37"/>
  <c r="J58" i="37"/>
  <c r="J59" i="37"/>
  <c r="J60" i="37"/>
  <c r="J61" i="37"/>
  <c r="J62" i="37"/>
  <c r="J63" i="37"/>
  <c r="J64" i="37"/>
  <c r="J65" i="37"/>
  <c r="J66" i="37"/>
  <c r="J67" i="37"/>
  <c r="J68" i="37"/>
  <c r="I7" i="37"/>
  <c r="J7" i="37"/>
  <c r="I68" i="37"/>
  <c r="H68" i="37"/>
  <c r="I67" i="37"/>
  <c r="H67" i="37"/>
  <c r="I66" i="37"/>
  <c r="H66" i="37"/>
  <c r="H65" i="37"/>
  <c r="I65" i="37"/>
  <c r="I64" i="37"/>
  <c r="H64" i="37"/>
  <c r="H63" i="37"/>
  <c r="I63" i="37"/>
  <c r="I62" i="37"/>
  <c r="I61" i="37"/>
  <c r="H61" i="37"/>
  <c r="I60" i="37"/>
  <c r="H60" i="37"/>
  <c r="I59" i="37"/>
  <c r="H59" i="37"/>
  <c r="I58" i="37"/>
  <c r="I57" i="37"/>
  <c r="H57" i="37"/>
  <c r="I56" i="37"/>
  <c r="H56" i="37"/>
  <c r="I55" i="37"/>
  <c r="H55" i="37"/>
  <c r="H54" i="37"/>
  <c r="I54" i="37"/>
  <c r="H53" i="37"/>
  <c r="I53" i="37"/>
  <c r="I52" i="37"/>
  <c r="H52" i="37"/>
  <c r="I51" i="37"/>
  <c r="H51" i="37"/>
  <c r="H50" i="37"/>
  <c r="I50" i="37"/>
  <c r="I49" i="37"/>
  <c r="H49" i="37"/>
  <c r="H48" i="37"/>
  <c r="I48" i="37"/>
  <c r="H47" i="37"/>
  <c r="I47" i="37"/>
  <c r="H46" i="37"/>
  <c r="I46" i="37"/>
  <c r="I45" i="37"/>
  <c r="H45" i="37"/>
  <c r="H43" i="37"/>
  <c r="I43" i="37"/>
  <c r="I42" i="37"/>
  <c r="H42" i="37"/>
  <c r="H41" i="37"/>
  <c r="I41" i="37"/>
  <c r="I40" i="37"/>
  <c r="H40" i="37"/>
  <c r="H39" i="37"/>
  <c r="I39" i="37"/>
  <c r="I38" i="37"/>
  <c r="H38" i="37"/>
  <c r="H37" i="37"/>
  <c r="I37" i="37"/>
  <c r="I36" i="37"/>
  <c r="H36" i="37"/>
  <c r="H34" i="37"/>
  <c r="I33" i="37"/>
  <c r="H33" i="37"/>
  <c r="I32" i="37"/>
  <c r="H32" i="37"/>
  <c r="H31" i="37"/>
  <c r="I31" i="37"/>
  <c r="I30" i="37"/>
  <c r="H30" i="37"/>
  <c r="I28" i="37"/>
  <c r="H27" i="37"/>
  <c r="I27" i="37"/>
  <c r="H26" i="37"/>
  <c r="I26" i="37"/>
  <c r="I25" i="37"/>
  <c r="H25" i="37"/>
  <c r="H22" i="37"/>
  <c r="I22" i="37"/>
  <c r="I21" i="37"/>
  <c r="H21" i="37"/>
  <c r="I20" i="37"/>
  <c r="H20" i="37"/>
  <c r="I19" i="37"/>
  <c r="H19" i="37"/>
  <c r="I18" i="37"/>
  <c r="H18" i="37"/>
  <c r="I17" i="37"/>
  <c r="H17" i="37"/>
  <c r="H16" i="37"/>
  <c r="I16" i="37"/>
  <c r="I15" i="37"/>
  <c r="H15" i="37"/>
  <c r="I14" i="37"/>
  <c r="H14" i="37"/>
  <c r="H13" i="37"/>
  <c r="H12" i="37"/>
  <c r="H11" i="37"/>
  <c r="I11" i="37"/>
  <c r="H10" i="37"/>
  <c r="I10" i="37"/>
  <c r="I8" i="37"/>
  <c r="H8" i="37"/>
  <c r="H7" i="37"/>
  <c r="D52" i="36"/>
  <c r="F53" i="33" s="1"/>
  <c r="L24" i="36" l="1"/>
  <c r="T24" i="36"/>
  <c r="H24" i="36"/>
  <c r="P24" i="36"/>
  <c r="F10" i="36"/>
  <c r="J10" i="36"/>
  <c r="N10" i="36"/>
  <c r="R10" i="36"/>
  <c r="V10" i="36"/>
  <c r="Z10" i="36"/>
  <c r="AA10" i="36"/>
  <c r="I10" i="36"/>
  <c r="M10" i="36"/>
  <c r="Q10" i="36"/>
  <c r="U10" i="36"/>
  <c r="Y10" i="36"/>
  <c r="K16" i="36"/>
  <c r="AA24" i="36"/>
  <c r="K10" i="36"/>
  <c r="I24" i="36"/>
  <c r="M24" i="36"/>
  <c r="Q24" i="36"/>
  <c r="U24" i="36"/>
  <c r="Y24" i="36"/>
  <c r="G42" i="36"/>
  <c r="G31" i="36" s="1"/>
  <c r="W42" i="36"/>
  <c r="W31" i="36" s="1"/>
  <c r="G24" i="36"/>
  <c r="O24" i="36"/>
  <c r="S24" i="36"/>
  <c r="J16" i="36"/>
  <c r="R16" i="36"/>
  <c r="Z16" i="36"/>
  <c r="L20" i="36"/>
  <c r="P20" i="36"/>
  <c r="D74" i="36"/>
  <c r="F75" i="33" s="1"/>
  <c r="K20" i="36"/>
  <c r="O20" i="36"/>
  <c r="W20" i="36"/>
  <c r="AA20" i="36"/>
  <c r="G10" i="36"/>
  <c r="O10" i="36"/>
  <c r="S10" i="36"/>
  <c r="W10" i="36"/>
  <c r="M42" i="36"/>
  <c r="M31" i="36" s="1"/>
  <c r="G16" i="36"/>
  <c r="O16" i="36"/>
  <c r="S16" i="36"/>
  <c r="W16" i="36"/>
  <c r="AA16" i="36"/>
  <c r="I20" i="36"/>
  <c r="M20" i="36"/>
  <c r="Q20" i="36"/>
  <c r="U20" i="36"/>
  <c r="Y20" i="36"/>
  <c r="G20" i="36"/>
  <c r="F24" i="36"/>
  <c r="J24" i="36"/>
  <c r="N24" i="36"/>
  <c r="R24" i="36"/>
  <c r="D64" i="36"/>
  <c r="F65" i="33" s="1"/>
  <c r="D65" i="36"/>
  <c r="F66" i="33" s="1"/>
  <c r="D66" i="36"/>
  <c r="F67" i="33" s="1"/>
  <c r="D67" i="36"/>
  <c r="F68" i="33" s="1"/>
  <c r="D68" i="36"/>
  <c r="F69" i="33" s="1"/>
  <c r="D73" i="36"/>
  <c r="F74" i="33" s="1"/>
  <c r="F42" i="36"/>
  <c r="F31" i="36" s="1"/>
  <c r="J42" i="36"/>
  <c r="J31" i="36" s="1"/>
  <c r="N42" i="36"/>
  <c r="N31" i="36" s="1"/>
  <c r="R42" i="36"/>
  <c r="R31" i="36" s="1"/>
  <c r="V42" i="36"/>
  <c r="V31" i="36" s="1"/>
  <c r="Z42" i="36"/>
  <c r="Z31" i="36" s="1"/>
  <c r="F20" i="36"/>
  <c r="K24" i="36"/>
  <c r="W24" i="36"/>
  <c r="S20" i="36"/>
  <c r="I16" i="36"/>
  <c r="M16" i="36"/>
  <c r="Q16" i="36"/>
  <c r="U16" i="36"/>
  <c r="Y16" i="36"/>
  <c r="X24" i="36"/>
  <c r="H16" i="36"/>
  <c r="L16" i="36"/>
  <c r="P16" i="36"/>
  <c r="T16" i="36"/>
  <c r="X16" i="36"/>
  <c r="F16" i="36"/>
  <c r="J20" i="36"/>
  <c r="N20" i="36"/>
  <c r="R20" i="36"/>
  <c r="V20" i="36"/>
  <c r="Z20" i="36"/>
  <c r="X20" i="36"/>
  <c r="D48" i="36"/>
  <c r="F49" i="33" s="1"/>
  <c r="N16" i="36"/>
  <c r="V16" i="36"/>
  <c r="H20" i="36"/>
  <c r="I42" i="36"/>
  <c r="I31" i="36" s="1"/>
  <c r="Q42" i="36"/>
  <c r="Q31" i="36" s="1"/>
  <c r="U42" i="36"/>
  <c r="U31" i="36" s="1"/>
  <c r="Y42" i="36"/>
  <c r="Y31" i="36" s="1"/>
  <c r="K42" i="36"/>
  <c r="K31" i="36" s="1"/>
  <c r="O42" i="36"/>
  <c r="O31" i="36" s="1"/>
  <c r="S42" i="36"/>
  <c r="S31" i="36" s="1"/>
  <c r="AA42" i="36"/>
  <c r="AA31" i="36" s="1"/>
  <c r="V24" i="36"/>
  <c r="Z24" i="36"/>
  <c r="D27" i="36"/>
  <c r="F28" i="33" s="1"/>
  <c r="D29" i="36"/>
  <c r="F30" i="33" s="1"/>
  <c r="D55" i="36"/>
  <c r="F56" i="33" s="1"/>
  <c r="D57" i="36"/>
  <c r="F58" i="33" s="1"/>
  <c r="D59" i="36"/>
  <c r="F60" i="33" s="1"/>
  <c r="D61" i="36"/>
  <c r="F62" i="33" s="1"/>
  <c r="H10" i="36"/>
  <c r="L10" i="36"/>
  <c r="P10" i="36"/>
  <c r="T10" i="36"/>
  <c r="X10" i="36"/>
  <c r="T20" i="36"/>
  <c r="D28" i="36"/>
  <c r="F29" i="33" s="1"/>
  <c r="D47" i="36"/>
  <c r="F48" i="33" s="1"/>
  <c r="D34" i="36"/>
  <c r="F35" i="33" s="1"/>
  <c r="D36" i="36"/>
  <c r="F37" i="33" s="1"/>
  <c r="D38" i="36"/>
  <c r="F39" i="33" s="1"/>
  <c r="D40" i="36"/>
  <c r="F41" i="33" s="1"/>
  <c r="D63" i="36"/>
  <c r="F64" i="33" s="1"/>
  <c r="D54" i="36"/>
  <c r="F55" i="33" s="1"/>
  <c r="D58" i="36"/>
  <c r="F59" i="33" s="1"/>
  <c r="D60" i="36"/>
  <c r="F61" i="33" s="1"/>
  <c r="D62" i="36"/>
  <c r="F63" i="33" s="1"/>
  <c r="D70" i="36"/>
  <c r="F71" i="33" s="1"/>
  <c r="D71" i="36"/>
  <c r="F72" i="33" s="1"/>
  <c r="D11" i="36"/>
  <c r="F12" i="33" s="1"/>
  <c r="D13" i="36"/>
  <c r="F14" i="33" s="1"/>
  <c r="D15" i="36"/>
  <c r="F16" i="33" s="1"/>
  <c r="D17" i="36"/>
  <c r="F18" i="33" s="1"/>
  <c r="D19" i="36"/>
  <c r="D21" i="36"/>
  <c r="F22" i="33" s="1"/>
  <c r="D23" i="36"/>
  <c r="F24" i="33" s="1"/>
  <c r="D25" i="36"/>
  <c r="F26" i="33" s="1"/>
  <c r="D44" i="36"/>
  <c r="F45" i="33" s="1"/>
  <c r="D46" i="36"/>
  <c r="F47" i="33" s="1"/>
  <c r="D50" i="36"/>
  <c r="F51" i="33" s="1"/>
  <c r="D72" i="36"/>
  <c r="F73" i="33" s="1"/>
  <c r="H23" i="37"/>
  <c r="H28" i="37"/>
  <c r="H58" i="37"/>
  <c r="H62" i="37"/>
  <c r="H42" i="36"/>
  <c r="H31" i="36" s="1"/>
  <c r="L42" i="36"/>
  <c r="L31" i="36" s="1"/>
  <c r="P42" i="36"/>
  <c r="P31" i="36" s="1"/>
  <c r="T42" i="36"/>
  <c r="T31" i="36" s="1"/>
  <c r="X42" i="36"/>
  <c r="X31" i="36" s="1"/>
  <c r="D56" i="36"/>
  <c r="D33" i="36"/>
  <c r="F34" i="33" s="1"/>
  <c r="D35" i="36"/>
  <c r="F36" i="33" s="1"/>
  <c r="D37" i="36"/>
  <c r="F38" i="33" s="1"/>
  <c r="D39" i="36"/>
  <c r="F40" i="33" s="1"/>
  <c r="D41" i="36"/>
  <c r="F42" i="33" s="1"/>
  <c r="D53" i="36"/>
  <c r="F54" i="33" s="1"/>
  <c r="D69" i="36"/>
  <c r="F70" i="33" s="1"/>
  <c r="D12" i="36"/>
  <c r="F13" i="33" s="1"/>
  <c r="D14" i="36"/>
  <c r="F15" i="33" s="1"/>
  <c r="D18" i="36"/>
  <c r="F19" i="33" s="1"/>
  <c r="D22" i="36"/>
  <c r="F23" i="33" s="1"/>
  <c r="D26" i="36"/>
  <c r="D30" i="36"/>
  <c r="F31" i="33" s="1"/>
  <c r="D45" i="36"/>
  <c r="F46" i="33" s="1"/>
  <c r="D49" i="36"/>
  <c r="F50" i="33" s="1"/>
  <c r="D51" i="36"/>
  <c r="F52" i="33" s="1"/>
  <c r="K8" i="36" l="1"/>
  <c r="K6" i="36" s="1"/>
  <c r="J8" i="36"/>
  <c r="J6" i="36" s="1"/>
  <c r="AA8" i="36"/>
  <c r="AA6" i="36" s="1"/>
  <c r="S8" i="36"/>
  <c r="S6" i="36" s="1"/>
  <c r="X8" i="36"/>
  <c r="X6" i="36" s="1"/>
  <c r="N8" i="36"/>
  <c r="N6" i="36" s="1"/>
  <c r="Y8" i="36"/>
  <c r="Y6" i="36" s="1"/>
  <c r="I8" i="36"/>
  <c r="I6" i="36" s="1"/>
  <c r="U8" i="36"/>
  <c r="U6" i="36" s="1"/>
  <c r="F8" i="36"/>
  <c r="F6" i="36" s="1"/>
  <c r="H8" i="36"/>
  <c r="H6" i="36" s="1"/>
  <c r="V8" i="36"/>
  <c r="V6" i="36" s="1"/>
  <c r="Q8" i="36"/>
  <c r="Q6" i="36" s="1"/>
  <c r="W8" i="36"/>
  <c r="W6" i="36" s="1"/>
  <c r="O8" i="36"/>
  <c r="O6" i="36" s="1"/>
  <c r="P8" i="36"/>
  <c r="P6" i="36" s="1"/>
  <c r="L8" i="36"/>
  <c r="L6" i="36" s="1"/>
  <c r="G8" i="36"/>
  <c r="G6" i="36" s="1"/>
  <c r="R8" i="36"/>
  <c r="R6" i="36" s="1"/>
  <c r="M8" i="36"/>
  <c r="M6" i="36" s="1"/>
  <c r="Z8" i="36"/>
  <c r="Z6" i="36" s="1"/>
  <c r="T8" i="36"/>
  <c r="T6" i="36" s="1"/>
  <c r="D42" i="36"/>
  <c r="E55" i="36" s="1"/>
  <c r="D24" i="36"/>
  <c r="F25" i="33" s="1"/>
  <c r="D16" i="36"/>
  <c r="E18" i="36" s="1"/>
  <c r="D20" i="36"/>
  <c r="E21" i="36" s="1"/>
  <c r="D10" i="36"/>
  <c r="E11" i="36" s="1"/>
  <c r="I34" i="37"/>
  <c r="F57" i="33"/>
  <c r="F27" i="33"/>
  <c r="F20" i="33"/>
  <c r="E27" i="36" l="1"/>
  <c r="E19" i="36"/>
  <c r="E25" i="36"/>
  <c r="E44" i="36"/>
  <c r="E26" i="36"/>
  <c r="E49" i="36"/>
  <c r="E48" i="36"/>
  <c r="E53" i="36"/>
  <c r="E58" i="36"/>
  <c r="E52" i="36"/>
  <c r="E54" i="36"/>
  <c r="E13" i="36"/>
  <c r="F43" i="33"/>
  <c r="D31" i="36"/>
  <c r="E35" i="36" s="1"/>
  <c r="E57" i="36"/>
  <c r="E59" i="36"/>
  <c r="E47" i="36"/>
  <c r="E56" i="36"/>
  <c r="E23" i="36"/>
  <c r="E46" i="36"/>
  <c r="E45" i="36"/>
  <c r="E51" i="36"/>
  <c r="E50" i="36"/>
  <c r="F17" i="33"/>
  <c r="E22" i="36"/>
  <c r="F21" i="33"/>
  <c r="F11" i="33"/>
  <c r="D8" i="36"/>
  <c r="E24" i="36" s="1"/>
  <c r="E17" i="36"/>
  <c r="E12" i="36"/>
  <c r="I23" i="37"/>
  <c r="E42" i="36" l="1"/>
  <c r="E73" i="36"/>
  <c r="E37" i="36"/>
  <c r="E61" i="36"/>
  <c r="E63" i="36"/>
  <c r="F32" i="33"/>
  <c r="E60" i="36"/>
  <c r="E69" i="36"/>
  <c r="E68" i="36"/>
  <c r="E33" i="36"/>
  <c r="E40" i="36"/>
  <c r="E41" i="36"/>
  <c r="E34" i="36"/>
  <c r="E70" i="36"/>
  <c r="E64" i="36"/>
  <c r="E36" i="36"/>
  <c r="E66" i="36"/>
  <c r="E62" i="36"/>
  <c r="E72" i="36"/>
  <c r="E65" i="36"/>
  <c r="E67" i="36"/>
  <c r="E71" i="36"/>
  <c r="E39" i="36"/>
  <c r="E38" i="36"/>
  <c r="E28" i="36"/>
  <c r="D6" i="36"/>
  <c r="F8" i="33" s="1"/>
  <c r="E16" i="36"/>
  <c r="E14" i="36"/>
  <c r="E20" i="36"/>
  <c r="E10" i="36"/>
  <c r="E30" i="36"/>
  <c r="F9" i="33"/>
  <c r="E29" i="36"/>
  <c r="E15" i="36"/>
  <c r="E8" i="36" l="1"/>
  <c r="E31" i="36"/>
  <c r="E74" i="36"/>
  <c r="G9" i="33"/>
  <c r="J33" i="33"/>
  <c r="H12" i="33"/>
  <c r="H16" i="33"/>
  <c r="H20" i="33"/>
  <c r="H28" i="33"/>
  <c r="H40" i="33"/>
  <c r="H46" i="33"/>
  <c r="H50" i="33"/>
  <c r="H60" i="33"/>
  <c r="H65" i="33"/>
  <c r="H75" i="33"/>
  <c r="E44" i="33"/>
  <c r="D74" i="34"/>
  <c r="E75" i="33" s="1"/>
  <c r="D73" i="34"/>
  <c r="E74" i="33" s="1"/>
  <c r="D72" i="34"/>
  <c r="E73" i="33" s="1"/>
  <c r="D71" i="34"/>
  <c r="E72" i="33" s="1"/>
  <c r="D70" i="34"/>
  <c r="E71" i="33" s="1"/>
  <c r="D69" i="34"/>
  <c r="E70" i="33" s="1"/>
  <c r="D68" i="34"/>
  <c r="E69" i="33" s="1"/>
  <c r="D67" i="34"/>
  <c r="E68" i="33" s="1"/>
  <c r="D66" i="34"/>
  <c r="E67" i="33" s="1"/>
  <c r="D65" i="34"/>
  <c r="E66" i="33" s="1"/>
  <c r="D64" i="34"/>
  <c r="E65" i="33" s="1"/>
  <c r="D63" i="34"/>
  <c r="E64" i="33" s="1"/>
  <c r="D62" i="34"/>
  <c r="E63" i="33" s="1"/>
  <c r="D61" i="34"/>
  <c r="E62" i="33" s="1"/>
  <c r="D60" i="34"/>
  <c r="E61" i="33" s="1"/>
  <c r="D59" i="34"/>
  <c r="E60" i="33" s="1"/>
  <c r="D58" i="34"/>
  <c r="E59" i="33" s="1"/>
  <c r="D57" i="34"/>
  <c r="E58" i="33" s="1"/>
  <c r="D56" i="34"/>
  <c r="E57" i="33" s="1"/>
  <c r="D55" i="34"/>
  <c r="E56" i="33" s="1"/>
  <c r="D54" i="34"/>
  <c r="E55" i="33" s="1"/>
  <c r="D52" i="34"/>
  <c r="E53" i="33" s="1"/>
  <c r="D51" i="34"/>
  <c r="E52" i="33" s="1"/>
  <c r="D50" i="34"/>
  <c r="E51" i="33" s="1"/>
  <c r="D49" i="34"/>
  <c r="E50" i="33" s="1"/>
  <c r="D48" i="34"/>
  <c r="E49" i="33" s="1"/>
  <c r="D47" i="34"/>
  <c r="E48" i="33" s="1"/>
  <c r="D46" i="34"/>
  <c r="E47" i="33" s="1"/>
  <c r="D45" i="34"/>
  <c r="E46" i="33" s="1"/>
  <c r="D44" i="34"/>
  <c r="E45" i="33" s="1"/>
  <c r="D41" i="34"/>
  <c r="E42" i="33" s="1"/>
  <c r="D40" i="34"/>
  <c r="E41" i="33" s="1"/>
  <c r="D39" i="34"/>
  <c r="E40" i="33" s="1"/>
  <c r="D38" i="34"/>
  <c r="E39" i="33" s="1"/>
  <c r="D37" i="34"/>
  <c r="E38" i="33" s="1"/>
  <c r="D36" i="34"/>
  <c r="E37" i="33" s="1"/>
  <c r="D35" i="34"/>
  <c r="E36" i="33" s="1"/>
  <c r="D34" i="34"/>
  <c r="E35" i="33" s="1"/>
  <c r="D33" i="34"/>
  <c r="E34" i="33" s="1"/>
  <c r="D30" i="34"/>
  <c r="E31" i="33" s="1"/>
  <c r="D29" i="34"/>
  <c r="E30" i="33" s="1"/>
  <c r="D28" i="34"/>
  <c r="E29" i="33" s="1"/>
  <c r="D27" i="34"/>
  <c r="E28" i="33" s="1"/>
  <c r="D26" i="34"/>
  <c r="E27" i="33" s="1"/>
  <c r="D25" i="34"/>
  <c r="E26" i="33" s="1"/>
  <c r="D23" i="34"/>
  <c r="E24" i="33" s="1"/>
  <c r="D22" i="34"/>
  <c r="E23" i="33" s="1"/>
  <c r="D21" i="34"/>
  <c r="E22" i="33" s="1"/>
  <c r="D19" i="34"/>
  <c r="E20" i="33" s="1"/>
  <c r="D18" i="34"/>
  <c r="E19" i="33" s="1"/>
  <c r="D17" i="34"/>
  <c r="E18" i="33" s="1"/>
  <c r="D15" i="34"/>
  <c r="E16" i="33" s="1"/>
  <c r="D14" i="34"/>
  <c r="E15" i="33" s="1"/>
  <c r="D13" i="34"/>
  <c r="F13" i="37" s="1"/>
  <c r="D12" i="34"/>
  <c r="F12" i="37" s="1"/>
  <c r="D11" i="34"/>
  <c r="E12" i="33" s="1"/>
  <c r="I44" i="33"/>
  <c r="J44" i="33" s="1"/>
  <c r="G75" i="33"/>
  <c r="G74" i="33"/>
  <c r="H73" i="33"/>
  <c r="H72" i="33"/>
  <c r="H70" i="33"/>
  <c r="H69" i="33"/>
  <c r="G68" i="33"/>
  <c r="G67" i="33"/>
  <c r="G66" i="33"/>
  <c r="H64" i="33"/>
  <c r="H63" i="33"/>
  <c r="H62" i="33"/>
  <c r="H59" i="33"/>
  <c r="G58" i="33"/>
  <c r="H57" i="33"/>
  <c r="G56" i="33"/>
  <c r="H55" i="33"/>
  <c r="G54" i="33"/>
  <c r="H52" i="33"/>
  <c r="G51" i="33"/>
  <c r="G49" i="33"/>
  <c r="G47" i="33"/>
  <c r="G45" i="33"/>
  <c r="G42" i="33"/>
  <c r="G41" i="33"/>
  <c r="H39" i="33"/>
  <c r="H38" i="33"/>
  <c r="G37" i="33"/>
  <c r="G36" i="33"/>
  <c r="H35" i="33"/>
  <c r="H32" i="33"/>
  <c r="H31" i="33"/>
  <c r="G30" i="33"/>
  <c r="G28" i="33"/>
  <c r="G27" i="33"/>
  <c r="G25" i="33"/>
  <c r="G24" i="33"/>
  <c r="G23" i="33"/>
  <c r="G22" i="33"/>
  <c r="G21" i="33"/>
  <c r="G19" i="33"/>
  <c r="H17" i="33"/>
  <c r="G16" i="33"/>
  <c r="G15" i="33"/>
  <c r="H15" i="33"/>
  <c r="H13" i="33"/>
  <c r="G12" i="33"/>
  <c r="H8" i="33"/>
  <c r="E13" i="33" l="1"/>
  <c r="J13" i="37"/>
  <c r="I13" i="37"/>
  <c r="I12" i="37"/>
  <c r="J12" i="37"/>
  <c r="E14" i="33"/>
  <c r="H34" i="33"/>
  <c r="G63" i="33"/>
  <c r="H54" i="33"/>
  <c r="H49" i="33"/>
  <c r="H45" i="33"/>
  <c r="H27" i="33"/>
  <c r="H19" i="33"/>
  <c r="H11" i="33"/>
  <c r="H67" i="33"/>
  <c r="H48" i="33"/>
  <c r="H26" i="33"/>
  <c r="H18" i="33"/>
  <c r="H14" i="33"/>
  <c r="H9" i="33"/>
  <c r="H71" i="33"/>
  <c r="H66" i="33"/>
  <c r="H56" i="33"/>
  <c r="H51" i="33"/>
  <c r="H47" i="33"/>
  <c r="H42" i="33"/>
  <c r="H29" i="33"/>
  <c r="H25" i="33"/>
  <c r="G18" i="33"/>
  <c r="G11" i="33"/>
  <c r="G62" i="33"/>
  <c r="D10" i="34"/>
  <c r="E11" i="33" s="1"/>
  <c r="D16" i="34"/>
  <c r="E17" i="33" s="1"/>
  <c r="D20" i="34"/>
  <c r="E22" i="34" s="1"/>
  <c r="D24" i="34"/>
  <c r="E25" i="33" s="1"/>
  <c r="D53" i="34"/>
  <c r="G14" i="33"/>
  <c r="G29" i="33"/>
  <c r="G46" i="33"/>
  <c r="G48" i="33"/>
  <c r="G50" i="33"/>
  <c r="G52" i="33"/>
  <c r="G55" i="33"/>
  <c r="G57" i="33"/>
  <c r="G61" i="33"/>
  <c r="G65" i="33"/>
  <c r="G69" i="33"/>
  <c r="G70" i="33"/>
  <c r="G71" i="33"/>
  <c r="G72" i="33"/>
  <c r="G73" i="33"/>
  <c r="G8" i="33"/>
  <c r="G13" i="33"/>
  <c r="G17" i="33"/>
  <c r="G26" i="33"/>
  <c r="G38" i="33"/>
  <c r="G39" i="33"/>
  <c r="G40" i="33"/>
  <c r="G64" i="33"/>
  <c r="G20" i="33"/>
  <c r="G31" i="33"/>
  <c r="G34" i="33"/>
  <c r="G35" i="33"/>
  <c r="H43" i="33"/>
  <c r="G59" i="33"/>
  <c r="G60" i="33"/>
  <c r="E23" i="34" l="1"/>
  <c r="E18" i="34"/>
  <c r="E13" i="34"/>
  <c r="D42" i="34"/>
  <c r="E43" i="33" s="1"/>
  <c r="E54" i="33"/>
  <c r="E19" i="34"/>
  <c r="E21" i="34"/>
  <c r="E21" i="33"/>
  <c r="E48" i="34"/>
  <c r="E53" i="34"/>
  <c r="D31" i="34"/>
  <c r="D8" i="34"/>
  <c r="E24" i="34" s="1"/>
  <c r="E51" i="34"/>
  <c r="E54" i="34"/>
  <c r="E25" i="34"/>
  <c r="E47" i="34"/>
  <c r="E26" i="34"/>
  <c r="E12" i="34"/>
  <c r="E27" i="34"/>
  <c r="E17" i="34"/>
  <c r="E11" i="34"/>
  <c r="G32" i="33"/>
  <c r="G43" i="33"/>
  <c r="E52" i="34" l="1"/>
  <c r="E55" i="34"/>
  <c r="E45" i="34"/>
  <c r="E56" i="34"/>
  <c r="E49" i="34"/>
  <c r="E46" i="34"/>
  <c r="E59" i="34"/>
  <c r="E44" i="34"/>
  <c r="E50" i="34"/>
  <c r="E57" i="34"/>
  <c r="E58" i="34"/>
  <c r="E42" i="34"/>
  <c r="E32" i="33"/>
  <c r="E20" i="34"/>
  <c r="E9" i="33"/>
  <c r="E16" i="34"/>
  <c r="E33" i="34"/>
  <c r="E39" i="34"/>
  <c r="E62" i="34"/>
  <c r="E61" i="34"/>
  <c r="E34" i="34"/>
  <c r="E68" i="34"/>
  <c r="E67" i="34"/>
  <c r="E38" i="34"/>
  <c r="E37" i="34"/>
  <c r="E73" i="34"/>
  <c r="E40" i="34"/>
  <c r="E63" i="34"/>
  <c r="E41" i="34"/>
  <c r="E66" i="34"/>
  <c r="E65" i="34"/>
  <c r="E36" i="34"/>
  <c r="E72" i="34"/>
  <c r="E35" i="34"/>
  <c r="E70" i="34"/>
  <c r="E69" i="34"/>
  <c r="E60" i="34"/>
  <c r="E71" i="34"/>
  <c r="E64" i="34"/>
  <c r="D6" i="34"/>
  <c r="E15" i="34"/>
  <c r="E29" i="34"/>
  <c r="E14" i="34"/>
  <c r="E28" i="34"/>
  <c r="E30" i="34"/>
  <c r="E10" i="34"/>
  <c r="E74" i="34" l="1"/>
  <c r="E8" i="33"/>
  <c r="E8" i="34"/>
  <c r="E31" i="34"/>
  <c r="N38" i="19" l="1"/>
  <c r="H43" i="19" l="1"/>
  <c r="H32" i="19"/>
  <c r="H9" i="19"/>
  <c r="E8" i="4"/>
  <c r="E10" i="4"/>
  <c r="E33" i="4"/>
  <c r="E44" i="4"/>
  <c r="E76" i="4"/>
  <c r="F77" i="4"/>
  <c r="E78" i="4"/>
  <c r="F83" i="4"/>
  <c r="F87" i="4"/>
  <c r="L88" i="4"/>
  <c r="E90" i="4"/>
  <c r="E90" i="31"/>
  <c r="F88" i="31"/>
  <c r="F87" i="31"/>
  <c r="E87" i="31" s="1"/>
  <c r="F85" i="31"/>
  <c r="E85" i="31" s="1"/>
  <c r="F83" i="31"/>
  <c r="E83" i="31" s="1"/>
  <c r="E78" i="31"/>
  <c r="F77" i="31"/>
  <c r="E77" i="31" s="1"/>
  <c r="E76" i="31"/>
  <c r="F75" i="31"/>
  <c r="E75" i="31" s="1"/>
  <c r="F74" i="31"/>
  <c r="F73" i="31"/>
  <c r="E73" i="31" s="1"/>
  <c r="F72" i="31"/>
  <c r="E72" i="31" s="1"/>
  <c r="F71" i="31"/>
  <c r="F70" i="31"/>
  <c r="E70" i="31" s="1"/>
  <c r="F69" i="31"/>
  <c r="F68" i="31"/>
  <c r="E68" i="31" s="1"/>
  <c r="F67" i="31"/>
  <c r="F66" i="31"/>
  <c r="E66" i="31" s="1"/>
  <c r="F65" i="31"/>
  <c r="F63" i="31"/>
  <c r="F62" i="31"/>
  <c r="E62" i="31" s="1"/>
  <c r="F61" i="31"/>
  <c r="F60" i="31"/>
  <c r="E60" i="31" s="1"/>
  <c r="F59" i="31"/>
  <c r="F58" i="31"/>
  <c r="E58" i="31" s="1"/>
  <c r="F57" i="31"/>
  <c r="F56" i="31"/>
  <c r="E56" i="31" s="1"/>
  <c r="F55" i="31"/>
  <c r="F53" i="31"/>
  <c r="E53" i="31" s="1"/>
  <c r="F52" i="31"/>
  <c r="F51" i="31"/>
  <c r="E51" i="31" s="1"/>
  <c r="F50" i="31"/>
  <c r="F49" i="31"/>
  <c r="E49" i="31" s="1"/>
  <c r="F48" i="31"/>
  <c r="F47" i="31"/>
  <c r="E47" i="31" s="1"/>
  <c r="F46" i="31"/>
  <c r="F45" i="31"/>
  <c r="E45" i="31" s="1"/>
  <c r="E44" i="31"/>
  <c r="F38" i="31"/>
  <c r="F37" i="31"/>
  <c r="E37" i="31" s="1"/>
  <c r="F36" i="31"/>
  <c r="F34" i="31"/>
  <c r="E33" i="31"/>
  <c r="F31" i="31"/>
  <c r="E31" i="31" s="1"/>
  <c r="F30" i="31"/>
  <c r="F29" i="31"/>
  <c r="E29" i="31" s="1"/>
  <c r="F28" i="31"/>
  <c r="E28" i="31" s="1"/>
  <c r="F27" i="31"/>
  <c r="E27" i="31" s="1"/>
  <c r="F26" i="31"/>
  <c r="E26" i="31" s="1"/>
  <c r="F25" i="31"/>
  <c r="F24" i="31"/>
  <c r="E24" i="31" s="1"/>
  <c r="F23" i="31"/>
  <c r="E23" i="31" s="1"/>
  <c r="F22" i="31"/>
  <c r="E22" i="31" s="1"/>
  <c r="F20" i="31"/>
  <c r="E20" i="31" s="1"/>
  <c r="F19" i="31"/>
  <c r="E19" i="31" s="1"/>
  <c r="F18" i="31"/>
  <c r="E18" i="31" s="1"/>
  <c r="F16" i="31"/>
  <c r="E16" i="31" s="1"/>
  <c r="F15" i="31"/>
  <c r="F14" i="31"/>
  <c r="E14" i="31" s="1"/>
  <c r="F13" i="31"/>
  <c r="E10" i="31"/>
  <c r="E8" i="31"/>
  <c r="D7" i="31"/>
  <c r="AA52" i="19"/>
  <c r="AA43" i="19"/>
  <c r="AA32" i="19"/>
  <c r="AA27" i="19"/>
  <c r="AA26" i="19"/>
  <c r="AA25" i="19"/>
  <c r="AA23" i="19"/>
  <c r="AA22" i="19"/>
  <c r="AA21" i="19"/>
  <c r="AA19" i="19"/>
  <c r="AA18" i="19"/>
  <c r="AA17" i="19"/>
  <c r="AA9" i="19"/>
  <c r="Z43" i="19"/>
  <c r="Z35" i="19"/>
  <c r="Z36" i="19"/>
  <c r="Z41" i="19"/>
  <c r="Z9" i="19"/>
  <c r="Z25" i="19" l="1"/>
  <c r="Z30" i="19"/>
  <c r="Z17" i="19"/>
  <c r="Z27" i="19"/>
  <c r="Z19" i="19"/>
  <c r="Z26" i="19"/>
  <c r="Z18" i="19"/>
  <c r="Z74" i="19"/>
  <c r="E83" i="4"/>
  <c r="E77" i="4"/>
  <c r="E87" i="4"/>
  <c r="E25" i="31"/>
  <c r="E30" i="31"/>
  <c r="E34" i="31"/>
  <c r="E55" i="31"/>
  <c r="E59" i="31"/>
  <c r="E63" i="31"/>
  <c r="E67" i="31"/>
  <c r="E71" i="31"/>
  <c r="E15" i="31"/>
  <c r="J9" i="31"/>
  <c r="L9" i="31"/>
  <c r="N9" i="31"/>
  <c r="P9" i="31"/>
  <c r="R9" i="31"/>
  <c r="T9" i="31"/>
  <c r="V9" i="31"/>
  <c r="X9" i="31"/>
  <c r="Z9" i="31"/>
  <c r="AB9" i="31"/>
  <c r="F21" i="31"/>
  <c r="E38" i="31"/>
  <c r="E48" i="31"/>
  <c r="E52" i="31"/>
  <c r="E13" i="31"/>
  <c r="E36" i="31"/>
  <c r="E46" i="31"/>
  <c r="E50" i="31"/>
  <c r="F54" i="31"/>
  <c r="E57" i="31"/>
  <c r="E61" i="31"/>
  <c r="E65" i="31"/>
  <c r="E69" i="31"/>
  <c r="F82" i="31"/>
  <c r="E88" i="31"/>
  <c r="I9" i="31"/>
  <c r="F12" i="31"/>
  <c r="K9" i="31"/>
  <c r="M9" i="31"/>
  <c r="O9" i="31"/>
  <c r="Q9" i="31"/>
  <c r="S9" i="31"/>
  <c r="U9" i="31"/>
  <c r="W9" i="31"/>
  <c r="Y9" i="31"/>
  <c r="AA9" i="31"/>
  <c r="AC9" i="31"/>
  <c r="F35" i="31"/>
  <c r="F86" i="31"/>
  <c r="E74" i="31"/>
  <c r="Z16" i="19"/>
  <c r="Z24" i="19"/>
  <c r="H88" i="4" l="1"/>
  <c r="F80" i="31"/>
  <c r="E80" i="31" s="1"/>
  <c r="E86" i="31"/>
  <c r="F89" i="31"/>
  <c r="F84" i="31"/>
  <c r="E35" i="31"/>
  <c r="F81" i="31"/>
  <c r="F17" i="31"/>
  <c r="H9" i="31"/>
  <c r="E82" i="31"/>
  <c r="E21" i="31"/>
  <c r="F43" i="31"/>
  <c r="E12" i="31"/>
  <c r="F11" i="31"/>
  <c r="E54" i="31"/>
  <c r="E11" i="31" l="1"/>
  <c r="F9" i="31"/>
  <c r="G17" i="31" s="1"/>
  <c r="G12" i="31"/>
  <c r="E17" i="31"/>
  <c r="E84" i="31"/>
  <c r="G60" i="31"/>
  <c r="G49" i="31"/>
  <c r="G45" i="31"/>
  <c r="G58" i="31"/>
  <c r="G51" i="31"/>
  <c r="G47" i="31"/>
  <c r="E43" i="31"/>
  <c r="G48" i="31"/>
  <c r="G52" i="31"/>
  <c r="G59" i="31"/>
  <c r="G46" i="31"/>
  <c r="G50" i="31"/>
  <c r="E81" i="31"/>
  <c r="E89" i="31"/>
  <c r="G31" i="31" l="1"/>
  <c r="G16" i="31"/>
  <c r="E9" i="31"/>
  <c r="G29" i="31"/>
  <c r="G25" i="31"/>
  <c r="G30" i="31"/>
  <c r="G15" i="31"/>
  <c r="G21" i="31"/>
  <c r="G11" i="31"/>
  <c r="G28" i="32" l="1"/>
  <c r="F27" i="32"/>
  <c r="G26" i="32"/>
  <c r="F24" i="32"/>
  <c r="F23" i="32"/>
  <c r="F22" i="32"/>
  <c r="F21" i="32"/>
  <c r="F20" i="32"/>
  <c r="G19" i="32"/>
  <c r="F18" i="32"/>
  <c r="F75" i="32" l="1"/>
  <c r="F8" i="32"/>
  <c r="G9" i="32"/>
  <c r="G11" i="32"/>
  <c r="G12" i="32"/>
  <c r="F25" i="32"/>
  <c r="G29" i="32"/>
  <c r="F30" i="32"/>
  <c r="G39" i="32"/>
  <c r="G45" i="32"/>
  <c r="G47" i="32"/>
  <c r="G64" i="32"/>
  <c r="F69" i="32"/>
  <c r="F70" i="32"/>
  <c r="F71" i="32"/>
  <c r="F72" i="32"/>
  <c r="F73" i="32"/>
  <c r="F74" i="32"/>
  <c r="G75" i="32"/>
  <c r="G25" i="32"/>
  <c r="F31" i="32"/>
  <c r="G34" i="32"/>
  <c r="F42" i="32"/>
  <c r="F45" i="32"/>
  <c r="F46" i="32"/>
  <c r="F47" i="32"/>
  <c r="F48" i="32"/>
  <c r="F49" i="32"/>
  <c r="F50" i="32"/>
  <c r="F51" i="32"/>
  <c r="F52" i="32"/>
  <c r="F54" i="32"/>
  <c r="F55" i="32"/>
  <c r="F56" i="32"/>
  <c r="F57" i="32"/>
  <c r="F58" i="32"/>
  <c r="F62" i="32"/>
  <c r="F63" i="32"/>
  <c r="F64" i="32"/>
  <c r="F65" i="32"/>
  <c r="F66" i="32"/>
  <c r="F67" i="32"/>
  <c r="G8" i="32"/>
  <c r="F34" i="32"/>
  <c r="F40" i="32"/>
  <c r="F41" i="32"/>
  <c r="G48" i="32"/>
  <c r="G49" i="32"/>
  <c r="G50" i="32"/>
  <c r="G51" i="32"/>
  <c r="G52" i="32"/>
  <c r="G54" i="32"/>
  <c r="G55" i="32"/>
  <c r="G56" i="32"/>
  <c r="G57" i="32"/>
  <c r="F59" i="32"/>
  <c r="F60" i="32"/>
  <c r="F61" i="32"/>
  <c r="G62" i="32"/>
  <c r="G63" i="32"/>
  <c r="G65" i="32"/>
  <c r="G66" i="32"/>
  <c r="G67" i="32"/>
  <c r="G13" i="32"/>
  <c r="G14" i="32"/>
  <c r="G15" i="32"/>
  <c r="G16" i="32"/>
  <c r="G17" i="32"/>
  <c r="F19" i="32"/>
  <c r="F26" i="32"/>
  <c r="G27" i="32"/>
  <c r="F28" i="32"/>
  <c r="F35" i="32"/>
  <c r="F36" i="32"/>
  <c r="F38" i="32"/>
  <c r="F39" i="32"/>
  <c r="F68" i="32"/>
  <c r="F9" i="32"/>
  <c r="F12" i="32"/>
  <c r="F14" i="32"/>
  <c r="F16" i="32"/>
  <c r="F37" i="32"/>
  <c r="F11" i="32"/>
  <c r="F13" i="32"/>
  <c r="F15" i="32"/>
  <c r="F17" i="32"/>
  <c r="G18" i="32"/>
  <c r="G20" i="32"/>
  <c r="F29" i="32"/>
  <c r="G31" i="32"/>
  <c r="G35" i="32"/>
  <c r="G38" i="32"/>
  <c r="G40" i="32"/>
  <c r="G42" i="32"/>
  <c r="D43" i="32"/>
  <c r="D32" i="32" s="1"/>
  <c r="G46" i="32"/>
  <c r="G59" i="32"/>
  <c r="G60" i="32"/>
  <c r="G69" i="32"/>
  <c r="G70" i="32"/>
  <c r="G71" i="32"/>
  <c r="G72" i="32"/>
  <c r="G73" i="32"/>
  <c r="E43" i="32"/>
  <c r="F32" i="32" l="1"/>
  <c r="G32" i="32"/>
  <c r="G43" i="32"/>
  <c r="F43" i="32"/>
  <c r="M20" i="30" l="1"/>
  <c r="M29" i="30"/>
  <c r="M32" i="30"/>
  <c r="M35" i="30"/>
  <c r="M36" i="30"/>
  <c r="M9" i="30"/>
  <c r="M43" i="30"/>
  <c r="G7" i="30" l="1"/>
  <c r="G8" i="30"/>
  <c r="G9" i="30"/>
  <c r="G10" i="30"/>
  <c r="G11" i="30"/>
  <c r="G12" i="30"/>
  <c r="G13" i="30"/>
  <c r="G14" i="30"/>
  <c r="G15" i="30"/>
  <c r="G16" i="30"/>
  <c r="G17" i="30"/>
  <c r="G18" i="30"/>
  <c r="G19" i="30"/>
  <c r="G20" i="30"/>
  <c r="N20" i="30" s="1"/>
  <c r="G21" i="30"/>
  <c r="G22" i="30"/>
  <c r="G23" i="30"/>
  <c r="G24" i="30"/>
  <c r="G25" i="30"/>
  <c r="G26" i="30"/>
  <c r="G27" i="30"/>
  <c r="G28" i="30"/>
  <c r="G29" i="30"/>
  <c r="G30" i="30"/>
  <c r="G31" i="30"/>
  <c r="G32" i="30"/>
  <c r="N32" i="30" s="1"/>
  <c r="G33" i="30"/>
  <c r="G34" i="30"/>
  <c r="G35" i="30"/>
  <c r="N35" i="30" s="1"/>
  <c r="G36" i="30"/>
  <c r="N36" i="30" s="1"/>
  <c r="G37" i="30"/>
  <c r="G38" i="30"/>
  <c r="G39" i="30"/>
  <c r="G40" i="30"/>
  <c r="G41" i="30"/>
  <c r="G42" i="30"/>
  <c r="G43" i="30"/>
  <c r="N43" i="30" s="1"/>
  <c r="G44" i="30"/>
  <c r="G45" i="30"/>
  <c r="G46" i="30"/>
  <c r="G47" i="30"/>
  <c r="G48" i="30"/>
  <c r="G49" i="30"/>
  <c r="G50" i="30"/>
  <c r="G51" i="30"/>
  <c r="G52" i="30"/>
  <c r="G53" i="30"/>
  <c r="G54" i="30"/>
  <c r="G56" i="30"/>
  <c r="G57" i="30"/>
  <c r="G58" i="30"/>
  <c r="G59" i="30"/>
  <c r="G60" i="30"/>
  <c r="G61" i="30"/>
  <c r="G62" i="30"/>
  <c r="G63" i="30"/>
  <c r="G64" i="30"/>
  <c r="G65" i="30"/>
  <c r="G66" i="30"/>
  <c r="G67" i="30"/>
  <c r="G68" i="30"/>
  <c r="G69" i="30"/>
  <c r="G70" i="30"/>
  <c r="G71" i="30"/>
  <c r="G72" i="30"/>
  <c r="G73" i="30"/>
  <c r="G74" i="30"/>
  <c r="G6" i="30" l="1"/>
  <c r="L7" i="30" l="1"/>
  <c r="L9" i="30"/>
  <c r="L32" i="30"/>
  <c r="D42" i="28" l="1"/>
  <c r="I7" i="19" l="1"/>
  <c r="I9" i="19"/>
  <c r="I17" i="19"/>
  <c r="I18" i="19"/>
  <c r="I19" i="19"/>
  <c r="I21" i="19"/>
  <c r="I22" i="19"/>
  <c r="I23" i="19"/>
  <c r="I25" i="19"/>
  <c r="I26" i="19"/>
  <c r="I27" i="19"/>
  <c r="I32" i="19"/>
  <c r="I43" i="19"/>
  <c r="I52" i="19"/>
  <c r="I6" i="19"/>
  <c r="D83" i="25"/>
  <c r="D82" i="25"/>
  <c r="D78" i="25"/>
  <c r="D44" i="25"/>
  <c r="D43" i="30" l="1"/>
  <c r="L43" i="30" l="1"/>
  <c r="J43" i="30"/>
  <c r="N7" i="30"/>
  <c r="N9" i="30"/>
  <c r="H43" i="30" l="1"/>
  <c r="H32" i="30"/>
  <c r="H9" i="30"/>
  <c r="H7" i="30"/>
  <c r="BQ43" i="29" l="1"/>
  <c r="BQ32" i="29"/>
  <c r="G88" i="25"/>
  <c r="D77" i="25"/>
  <c r="BQ43" i="8"/>
  <c r="BQ32" i="8"/>
  <c r="T32" i="19" l="1"/>
  <c r="U32" i="19"/>
  <c r="T9" i="19"/>
  <c r="U9" i="19"/>
  <c r="E6" i="19"/>
  <c r="D87" i="25" l="1"/>
  <c r="U52" i="19" l="1"/>
  <c r="D42" i="19" l="1"/>
  <c r="D31" i="19" s="1"/>
  <c r="D10" i="19"/>
  <c r="X8" i="19"/>
  <c r="Y30" i="19" s="1"/>
  <c r="P8" i="19"/>
  <c r="P6" i="19" s="1"/>
  <c r="Y13" i="19" l="1"/>
  <c r="Y12" i="19"/>
  <c r="Y23" i="19"/>
  <c r="Y10" i="19"/>
  <c r="D16" i="19"/>
  <c r="Y19" i="19"/>
  <c r="Y11" i="19"/>
  <c r="AC26" i="19"/>
  <c r="Y14" i="19"/>
  <c r="D24" i="19"/>
  <c r="AC10" i="19"/>
  <c r="D20" i="19"/>
  <c r="AC19" i="19"/>
  <c r="AC12" i="19"/>
  <c r="AC16" i="19"/>
  <c r="AC14" i="19"/>
  <c r="AC23" i="19"/>
  <c r="AC22" i="19"/>
  <c r="AC24" i="19"/>
  <c r="AC27" i="19"/>
  <c r="AC28" i="19"/>
  <c r="AC29" i="19"/>
  <c r="AC30" i="19"/>
  <c r="AC11" i="19"/>
  <c r="AC13" i="19"/>
  <c r="AC18" i="19"/>
  <c r="AC20" i="19"/>
  <c r="AC25" i="19"/>
  <c r="Y16" i="19"/>
  <c r="Y20" i="19"/>
  <c r="Y24" i="19"/>
  <c r="Y25" i="19"/>
  <c r="Y15" i="19"/>
  <c r="AC15" i="19"/>
  <c r="Y17" i="19"/>
  <c r="AC17" i="19"/>
  <c r="Y21" i="19"/>
  <c r="AC21" i="19"/>
  <c r="Y26" i="19"/>
  <c r="Y18" i="19"/>
  <c r="Y22" i="19"/>
  <c r="Y27" i="19"/>
  <c r="Y28" i="19"/>
  <c r="Y29" i="19"/>
  <c r="D8" i="19" l="1"/>
  <c r="D6" i="19" s="1"/>
  <c r="G52" i="18"/>
  <c r="G43" i="18"/>
  <c r="F43" i="18"/>
  <c r="E43" i="18"/>
  <c r="D43" i="18"/>
  <c r="G32" i="18"/>
  <c r="F32" i="18"/>
  <c r="E32" i="18"/>
  <c r="D32" i="18"/>
  <c r="G27" i="18"/>
  <c r="G26" i="18"/>
  <c r="G25" i="18"/>
  <c r="G23" i="18"/>
  <c r="G22" i="18"/>
  <c r="G21" i="18"/>
  <c r="G19" i="18"/>
  <c r="G18" i="18"/>
  <c r="G17" i="18"/>
  <c r="G9" i="18"/>
  <c r="F9" i="18"/>
  <c r="E9" i="18"/>
  <c r="D9" i="18"/>
  <c r="G7" i="18"/>
  <c r="F7" i="18"/>
  <c r="E7" i="18"/>
  <c r="D7" i="18"/>
  <c r="G6" i="18"/>
  <c r="E6" i="18"/>
  <c r="H9" i="18" l="1"/>
  <c r="H32" i="18"/>
  <c r="H43" i="18"/>
  <c r="E16" i="16"/>
  <c r="G16" i="16" s="1"/>
  <c r="J6" i="17"/>
  <c r="K6" i="17"/>
  <c r="L6" i="17"/>
  <c r="E7" i="16" s="1"/>
  <c r="M6" i="17"/>
  <c r="E8" i="16" s="1"/>
  <c r="N6" i="17"/>
  <c r="O6" i="17"/>
  <c r="P6" i="17"/>
  <c r="Q6" i="17"/>
  <c r="R6" i="17"/>
  <c r="S6" i="17"/>
  <c r="T6" i="17"/>
  <c r="U6" i="17"/>
  <c r="V6" i="17"/>
  <c r="W6" i="17"/>
  <c r="E11" i="16" s="1"/>
  <c r="X6" i="17"/>
  <c r="Y6" i="17"/>
  <c r="Z6" i="17"/>
  <c r="AA6" i="17"/>
  <c r="AB6" i="17"/>
  <c r="AC6" i="17"/>
  <c r="AD6" i="17"/>
  <c r="AE6" i="17"/>
  <c r="E14" i="16" s="1"/>
  <c r="AF6" i="17"/>
  <c r="E15" i="16" s="1"/>
  <c r="F15" i="16" s="1"/>
  <c r="AG6" i="17"/>
  <c r="AH6" i="17"/>
  <c r="AI6" i="17"/>
  <c r="AJ6" i="17"/>
  <c r="AK6" i="17"/>
  <c r="AL6" i="17"/>
  <c r="AM6" i="17"/>
  <c r="AN6" i="17"/>
  <c r="AO6" i="17"/>
  <c r="AP6" i="17"/>
  <c r="AQ6" i="17"/>
  <c r="AR6" i="17"/>
  <c r="AS6" i="17"/>
  <c r="AT6" i="17"/>
  <c r="AU6" i="17"/>
  <c r="AV6" i="17"/>
  <c r="AW6" i="17"/>
  <c r="AX6" i="17"/>
  <c r="AY6" i="17"/>
  <c r="AZ6" i="17"/>
  <c r="E17" i="16" s="1"/>
  <c r="BA6" i="17"/>
  <c r="E18" i="16" s="1"/>
  <c r="BB6" i="17"/>
  <c r="E19" i="16" s="1"/>
  <c r="F19" i="16" s="1"/>
  <c r="BC6" i="17"/>
  <c r="E20" i="16" s="1"/>
  <c r="G20" i="16" s="1"/>
  <c r="BD6" i="17"/>
  <c r="E21" i="16" s="1"/>
  <c r="BE6" i="17"/>
  <c r="E22" i="16" s="1"/>
  <c r="BF6" i="17"/>
  <c r="BG6" i="17"/>
  <c r="E23" i="16" s="1"/>
  <c r="F23" i="16" s="1"/>
  <c r="BH6" i="17"/>
  <c r="E24" i="16" s="1"/>
  <c r="BI6" i="17"/>
  <c r="E25" i="16" s="1"/>
  <c r="BJ6" i="17"/>
  <c r="BK6" i="17"/>
  <c r="BL6" i="17"/>
  <c r="BM6" i="17"/>
  <c r="I6" i="17"/>
  <c r="A8" i="17"/>
  <c r="A9" i="17" s="1"/>
  <c r="A10" i="17" s="1"/>
  <c r="A11" i="17" s="1"/>
  <c r="A12" i="17" s="1"/>
  <c r="A13" i="17" s="1"/>
  <c r="A14" i="17" s="1"/>
  <c r="A15" i="17" s="1"/>
  <c r="A16" i="17" s="1"/>
  <c r="A17" i="17" s="1"/>
  <c r="G17" i="17"/>
  <c r="G16" i="17"/>
  <c r="G15" i="17"/>
  <c r="G14" i="17"/>
  <c r="BU13" i="17"/>
  <c r="G13" i="17"/>
  <c r="G12" i="17"/>
  <c r="G11" i="17"/>
  <c r="G10" i="17"/>
  <c r="F10" i="17"/>
  <c r="G9" i="17"/>
  <c r="F9" i="17"/>
  <c r="G8" i="17"/>
  <c r="F7" i="17"/>
  <c r="D7" i="17"/>
  <c r="BV4" i="17"/>
  <c r="BV3" i="17"/>
  <c r="G17" i="15"/>
  <c r="G27" i="15"/>
  <c r="F5" i="15"/>
  <c r="F15" i="15"/>
  <c r="F17" i="15"/>
  <c r="F18" i="15"/>
  <c r="F19" i="15"/>
  <c r="F20" i="15"/>
  <c r="F21" i="15"/>
  <c r="F22" i="15"/>
  <c r="F23" i="15"/>
  <c r="F24" i="15"/>
  <c r="F25" i="15"/>
  <c r="F26" i="15"/>
  <c r="F27" i="15"/>
  <c r="F28" i="15"/>
  <c r="E5" i="16" l="1"/>
  <c r="F5" i="16" s="1"/>
  <c r="E9" i="16"/>
  <c r="G9" i="16" s="1"/>
  <c r="E10" i="16"/>
  <c r="G10" i="16" s="1"/>
  <c r="E6" i="16"/>
  <c r="F6" i="16" s="1"/>
  <c r="G25" i="16"/>
  <c r="F25" i="16"/>
  <c r="G22" i="16"/>
  <c r="F22" i="16"/>
  <c r="G18" i="16"/>
  <c r="F18" i="16"/>
  <c r="G8" i="16"/>
  <c r="F8" i="16"/>
  <c r="G24" i="16"/>
  <c r="F24" i="16"/>
  <c r="G21" i="16"/>
  <c r="F21" i="16"/>
  <c r="G17" i="16"/>
  <c r="F17" i="16"/>
  <c r="F10" i="16"/>
  <c r="G7" i="16"/>
  <c r="F7" i="16"/>
  <c r="G14" i="16"/>
  <c r="F14" i="16"/>
  <c r="E12" i="16"/>
  <c r="G11" i="16"/>
  <c r="F11" i="16"/>
  <c r="F9" i="16"/>
  <c r="G23" i="16"/>
  <c r="G19" i="16"/>
  <c r="G15" i="16"/>
  <c r="G5" i="16"/>
  <c r="F20" i="16"/>
  <c r="F16" i="16"/>
  <c r="BV2" i="17"/>
  <c r="N10" i="14"/>
  <c r="O10" i="14" s="1"/>
  <c r="N33" i="14"/>
  <c r="O33" i="14" s="1"/>
  <c r="N44" i="14"/>
  <c r="O44" i="14" s="1"/>
  <c r="BQ46" i="13"/>
  <c r="E46" i="13"/>
  <c r="C46" i="13" s="1"/>
  <c r="BQ45" i="13"/>
  <c r="E45" i="13"/>
  <c r="C45" i="13" s="1"/>
  <c r="BQ44" i="13"/>
  <c r="E44" i="13"/>
  <c r="C44" i="13" s="1"/>
  <c r="BQ43" i="13"/>
  <c r="E43" i="13"/>
  <c r="C43" i="13" s="1"/>
  <c r="BQ42" i="13"/>
  <c r="E42" i="13"/>
  <c r="C42" i="13" s="1"/>
  <c r="BQ41" i="13"/>
  <c r="E41" i="13"/>
  <c r="C41" i="13" s="1"/>
  <c r="BQ40" i="13"/>
  <c r="E40" i="13"/>
  <c r="C40" i="13" s="1"/>
  <c r="BQ39" i="13"/>
  <c r="E39" i="13"/>
  <c r="C39" i="13" s="1"/>
  <c r="BQ38" i="13"/>
  <c r="E38" i="13"/>
  <c r="C38" i="13" s="1"/>
  <c r="BR37" i="13"/>
  <c r="H37" i="13"/>
  <c r="BQ37" i="13" s="1"/>
  <c r="E37" i="13"/>
  <c r="C37" i="13" s="1"/>
  <c r="BQ36" i="13"/>
  <c r="E36" i="13"/>
  <c r="C36" i="13" s="1"/>
  <c r="BR35" i="13"/>
  <c r="H35" i="13"/>
  <c r="BQ35" i="13" s="1"/>
  <c r="E35" i="13"/>
  <c r="C35" i="13" s="1"/>
  <c r="H34" i="13"/>
  <c r="BQ34" i="13" s="1"/>
  <c r="E34" i="13"/>
  <c r="C34" i="13" s="1"/>
  <c r="H33" i="13"/>
  <c r="BQ33" i="13" s="1"/>
  <c r="E33" i="13"/>
  <c r="C33" i="13" s="1"/>
  <c r="H32" i="13"/>
  <c r="BQ32" i="13" s="1"/>
  <c r="E32" i="13"/>
  <c r="C32" i="13" s="1"/>
  <c r="H31" i="13"/>
  <c r="BQ31" i="13" s="1"/>
  <c r="E31" i="13"/>
  <c r="C31" i="13" s="1"/>
  <c r="BR30" i="13"/>
  <c r="H30" i="13"/>
  <c r="BQ30" i="13" s="1"/>
  <c r="E30" i="13"/>
  <c r="C30" i="13" s="1"/>
  <c r="BM4" i="13"/>
  <c r="BL4" i="13"/>
  <c r="BK4" i="13"/>
  <c r="BJ4" i="13"/>
  <c r="BI4" i="13"/>
  <c r="BG4" i="13"/>
  <c r="BF4" i="13"/>
  <c r="BE4" i="13"/>
  <c r="BD4" i="13"/>
  <c r="BC4" i="13"/>
  <c r="BB4" i="13"/>
  <c r="BA4" i="13"/>
  <c r="AZ4" i="13"/>
  <c r="AY4" i="13"/>
  <c r="AX4" i="13"/>
  <c r="AW4" i="13"/>
  <c r="AV4" i="13"/>
  <c r="AU4" i="13"/>
  <c r="AT4" i="13"/>
  <c r="AS4" i="13"/>
  <c r="AR4" i="13"/>
  <c r="AQ4" i="13"/>
  <c r="AP4" i="13"/>
  <c r="AO4" i="13"/>
  <c r="AN4" i="13"/>
  <c r="AM4" i="13"/>
  <c r="AL4" i="13"/>
  <c r="AK4" i="13"/>
  <c r="AJ4" i="13"/>
  <c r="AH4" i="13"/>
  <c r="AG4" i="13"/>
  <c r="AF4" i="13"/>
  <c r="AE4" i="13"/>
  <c r="AD4" i="13"/>
  <c r="AC4" i="13"/>
  <c r="AA4" i="13"/>
  <c r="Z4" i="13"/>
  <c r="Y4" i="13"/>
  <c r="X4" i="13"/>
  <c r="W4" i="13"/>
  <c r="V4" i="13"/>
  <c r="T4" i="13"/>
  <c r="S4" i="13"/>
  <c r="R4" i="13"/>
  <c r="Q4" i="13"/>
  <c r="P4" i="13"/>
  <c r="O4" i="13"/>
  <c r="N4" i="13"/>
  <c r="K4" i="13"/>
  <c r="J4" i="13"/>
  <c r="BR29" i="13"/>
  <c r="H29" i="13"/>
  <c r="BQ29" i="13" s="1"/>
  <c r="E29" i="13"/>
  <c r="C29" i="13" s="1"/>
  <c r="BR28" i="13"/>
  <c r="H28" i="13"/>
  <c r="BQ28" i="13" s="1"/>
  <c r="E28" i="13"/>
  <c r="C28" i="13" s="1"/>
  <c r="BR27" i="13"/>
  <c r="H27" i="13"/>
  <c r="BQ27" i="13" s="1"/>
  <c r="E27" i="13"/>
  <c r="C27" i="13" s="1"/>
  <c r="BR26" i="13"/>
  <c r="H26" i="13"/>
  <c r="BQ26" i="13" s="1"/>
  <c r="E26" i="13"/>
  <c r="C26" i="13" s="1"/>
  <c r="BR25" i="13"/>
  <c r="H25" i="13"/>
  <c r="BQ25" i="13" s="1"/>
  <c r="E25" i="13"/>
  <c r="C25" i="13" s="1"/>
  <c r="BR24" i="13"/>
  <c r="H24" i="13"/>
  <c r="BQ24" i="13" s="1"/>
  <c r="E24" i="13"/>
  <c r="C24" i="13" s="1"/>
  <c r="BR23" i="13"/>
  <c r="H23" i="13"/>
  <c r="BQ23" i="13" s="1"/>
  <c r="E23" i="13"/>
  <c r="C23" i="13" s="1"/>
  <c r="BR22" i="13"/>
  <c r="H22" i="13"/>
  <c r="BQ22" i="13" s="1"/>
  <c r="E22" i="13"/>
  <c r="C22" i="13" s="1"/>
  <c r="H21" i="13"/>
  <c r="BQ21" i="13" s="1"/>
  <c r="E21" i="13"/>
  <c r="C21" i="13" s="1"/>
  <c r="BR20" i="13"/>
  <c r="H20" i="13"/>
  <c r="BQ20" i="13" s="1"/>
  <c r="E20" i="13"/>
  <c r="C20" i="13" s="1"/>
  <c r="H19" i="13"/>
  <c r="BQ19" i="13" s="1"/>
  <c r="E19" i="13"/>
  <c r="C19" i="13" s="1"/>
  <c r="H18" i="13"/>
  <c r="BQ18" i="13" s="1"/>
  <c r="E18" i="13"/>
  <c r="C18" i="13" s="1"/>
  <c r="BR17" i="13"/>
  <c r="H17" i="13"/>
  <c r="BQ17" i="13" s="1"/>
  <c r="E17" i="13"/>
  <c r="C17" i="13" s="1"/>
  <c r="BR16" i="13"/>
  <c r="H16" i="13"/>
  <c r="BQ16" i="13" s="1"/>
  <c r="E16" i="13"/>
  <c r="C16" i="13" s="1"/>
  <c r="BR15" i="13"/>
  <c r="H15" i="13"/>
  <c r="BQ15" i="13" s="1"/>
  <c r="E15" i="13"/>
  <c r="C15" i="13" s="1"/>
  <c r="BR14" i="13"/>
  <c r="H14" i="13"/>
  <c r="BQ14" i="13" s="1"/>
  <c r="E14" i="13"/>
  <c r="C14" i="13" s="1"/>
  <c r="BR13" i="13"/>
  <c r="H13" i="13"/>
  <c r="BQ13" i="13" s="1"/>
  <c r="E13" i="13"/>
  <c r="C13" i="13" s="1"/>
  <c r="H12" i="13"/>
  <c r="BQ12" i="13" s="1"/>
  <c r="E12" i="13"/>
  <c r="C12" i="13" s="1"/>
  <c r="H11" i="13"/>
  <c r="BQ11" i="13" s="1"/>
  <c r="E11" i="13"/>
  <c r="C11" i="13" s="1"/>
  <c r="BR10" i="13"/>
  <c r="H10" i="13"/>
  <c r="BQ10" i="13" s="1"/>
  <c r="E10" i="13"/>
  <c r="C10" i="13" s="1"/>
  <c r="BR9" i="13"/>
  <c r="H9" i="13"/>
  <c r="BQ9" i="13" s="1"/>
  <c r="E9" i="13"/>
  <c r="C9" i="13" s="1"/>
  <c r="BR8" i="13"/>
  <c r="H8" i="13"/>
  <c r="BQ8" i="13" s="1"/>
  <c r="E8" i="13"/>
  <c r="C8" i="13" s="1"/>
  <c r="BR7" i="13"/>
  <c r="H7" i="13"/>
  <c r="BQ7" i="13" s="1"/>
  <c r="E7" i="13"/>
  <c r="C7" i="13" s="1"/>
  <c r="BR6" i="13"/>
  <c r="H6" i="13"/>
  <c r="BQ6" i="13" s="1"/>
  <c r="E6" i="13"/>
  <c r="C6" i="13" s="1"/>
  <c r="BR5" i="13"/>
  <c r="H5" i="13"/>
  <c r="E5" i="13"/>
  <c r="C5" i="13" s="1"/>
  <c r="AB4" i="13"/>
  <c r="F4" i="13"/>
  <c r="D4" i="13"/>
  <c r="G6" i="16" l="1"/>
  <c r="E4" i="16"/>
  <c r="F4" i="16" s="1"/>
  <c r="G12" i="16"/>
  <c r="F12" i="16"/>
  <c r="H4" i="13"/>
  <c r="BH4" i="13"/>
  <c r="BQ5" i="13"/>
  <c r="AI4" i="13"/>
  <c r="I4" i="13"/>
  <c r="M4" i="13"/>
  <c r="U4" i="13"/>
  <c r="L4" i="13"/>
  <c r="G4" i="16" l="1"/>
  <c r="C4" i="13"/>
  <c r="E4" i="13"/>
  <c r="F7" i="10" l="1"/>
  <c r="G7" i="10"/>
  <c r="F9" i="10"/>
  <c r="G9" i="10"/>
  <c r="G17" i="10"/>
  <c r="G18" i="10"/>
  <c r="G19" i="10"/>
  <c r="G21" i="10"/>
  <c r="G22" i="10"/>
  <c r="G23" i="10"/>
  <c r="G25" i="10"/>
  <c r="G26" i="10"/>
  <c r="G27" i="10"/>
  <c r="F32" i="10"/>
  <c r="G32" i="10"/>
  <c r="F43" i="10"/>
  <c r="G43" i="10"/>
  <c r="G52" i="10"/>
  <c r="G6" i="10"/>
  <c r="D7" i="10"/>
  <c r="E7" i="10"/>
  <c r="D9" i="10"/>
  <c r="E9" i="10"/>
  <c r="D32" i="10"/>
  <c r="E32" i="10"/>
  <c r="D43" i="10"/>
  <c r="E43" i="10"/>
  <c r="E6" i="10"/>
  <c r="G42" i="9"/>
  <c r="G58" i="9"/>
  <c r="G66" i="9"/>
  <c r="G9" i="9"/>
  <c r="G32" i="9"/>
  <c r="G43" i="9"/>
  <c r="H43" i="10" l="1"/>
  <c r="H32" i="10"/>
  <c r="H9" i="10"/>
  <c r="F16" i="15" l="1"/>
  <c r="G67" i="9"/>
  <c r="F13" i="15"/>
  <c r="F8" i="15" l="1"/>
  <c r="G8" i="15"/>
  <c r="G9" i="15"/>
  <c r="F9" i="15"/>
  <c r="G7" i="15"/>
  <c r="F7" i="15"/>
  <c r="G14" i="15"/>
  <c r="F14" i="15"/>
  <c r="G13" i="9"/>
  <c r="G61" i="9"/>
  <c r="G18" i="9"/>
  <c r="G28" i="9"/>
  <c r="G56" i="9"/>
  <c r="G14" i="9"/>
  <c r="G23" i="9"/>
  <c r="G22" i="9"/>
  <c r="G60" i="9"/>
  <c r="G50" i="9"/>
  <c r="G48" i="9"/>
  <c r="G30" i="9"/>
  <c r="G27" i="9"/>
  <c r="G54" i="9"/>
  <c r="G72" i="9"/>
  <c r="G37" i="9"/>
  <c r="G57" i="9"/>
  <c r="G70" i="9"/>
  <c r="G25" i="9"/>
  <c r="G17" i="9"/>
  <c r="G52" i="9"/>
  <c r="G19" i="9"/>
  <c r="G69" i="9"/>
  <c r="G41" i="9"/>
  <c r="G71" i="9"/>
  <c r="G29" i="9"/>
  <c r="G21" i="9"/>
  <c r="G38" i="9"/>
  <c r="G49" i="9"/>
  <c r="G36" i="9"/>
  <c r="G39" i="9"/>
  <c r="G55" i="9"/>
  <c r="G68" i="9"/>
  <c r="G51" i="9"/>
  <c r="G73" i="9"/>
  <c r="G11" i="9"/>
  <c r="G26" i="9"/>
  <c r="G63" i="9"/>
  <c r="F11" i="15"/>
  <c r="G53" i="9"/>
  <c r="G35" i="9"/>
  <c r="G12" i="9"/>
  <c r="G59" i="9"/>
  <c r="G40" i="9"/>
  <c r="G15" i="9"/>
  <c r="G33" i="9"/>
  <c r="G65" i="9" l="1"/>
  <c r="G62" i="9"/>
  <c r="G34" i="9"/>
  <c r="F12" i="15"/>
  <c r="G12" i="15"/>
  <c r="F10" i="15"/>
  <c r="G10" i="15"/>
  <c r="G6" i="15"/>
  <c r="F6" i="15"/>
  <c r="E4" i="15"/>
  <c r="G29" i="15"/>
  <c r="F29" i="15"/>
  <c r="G10" i="9"/>
  <c r="G16" i="9"/>
  <c r="G24" i="9"/>
  <c r="G45" i="9"/>
  <c r="G74" i="9"/>
  <c r="G47" i="9"/>
  <c r="G64" i="9"/>
  <c r="G46" i="9"/>
  <c r="G20" i="9"/>
  <c r="F4" i="15" l="1"/>
  <c r="G4" i="15"/>
  <c r="G44" i="9"/>
  <c r="G31" i="9" l="1"/>
  <c r="G8" i="9"/>
  <c r="D71" i="14" l="1"/>
  <c r="D31" i="14"/>
  <c r="I21" i="14"/>
  <c r="D62" i="14"/>
  <c r="K25" i="14"/>
  <c r="H25" i="14"/>
  <c r="D23" i="14"/>
  <c r="D13" i="14"/>
  <c r="D39" i="14"/>
  <c r="D20" i="14"/>
  <c r="D73" i="14"/>
  <c r="D15" i="14"/>
  <c r="D16" i="14"/>
  <c r="D41" i="14"/>
  <c r="D52" i="14"/>
  <c r="D61" i="14"/>
  <c r="D42" i="14"/>
  <c r="D14" i="14"/>
  <c r="D29" i="14"/>
  <c r="D55" i="14"/>
  <c r="D58" i="14"/>
  <c r="D69" i="14"/>
  <c r="D56" i="14"/>
  <c r="G25" i="14"/>
  <c r="M25" i="14"/>
  <c r="D36" i="14"/>
  <c r="D74" i="14"/>
  <c r="I17" i="14"/>
  <c r="M17" i="14"/>
  <c r="D70" i="14"/>
  <c r="J21" i="14"/>
  <c r="D19" i="14"/>
  <c r="D24" i="14"/>
  <c r="D27" i="14"/>
  <c r="D37" i="14"/>
  <c r="D40" i="14"/>
  <c r="D30" i="14"/>
  <c r="D59" i="14"/>
  <c r="D28" i="14"/>
  <c r="D57" i="14"/>
  <c r="D72" i="14"/>
  <c r="F21" i="14"/>
  <c r="D22" i="14"/>
  <c r="M21" i="14"/>
  <c r="L25" i="14"/>
  <c r="J25" i="14"/>
  <c r="H17" i="14"/>
  <c r="D68" i="14"/>
  <c r="H11" i="14"/>
  <c r="D38" i="14"/>
  <c r="D35" i="14"/>
  <c r="L21" i="14"/>
  <c r="G21" i="14"/>
  <c r="I25" i="14"/>
  <c r="G11" i="14"/>
  <c r="K11" i="14"/>
  <c r="M11" i="14"/>
  <c r="J11" i="14"/>
  <c r="G17" i="14"/>
  <c r="L17" i="14"/>
  <c r="J17" i="14"/>
  <c r="F17" i="14"/>
  <c r="D18" i="14"/>
  <c r="F25" i="14"/>
  <c r="D26" i="14"/>
  <c r="L11" i="14"/>
  <c r="D60" i="14"/>
  <c r="I11" i="14"/>
  <c r="K21" i="14"/>
  <c r="K17" i="14"/>
  <c r="H21" i="14"/>
  <c r="D66" i="14" l="1"/>
  <c r="M9" i="14"/>
  <c r="D49" i="14"/>
  <c r="D50" i="14"/>
  <c r="D48" i="14"/>
  <c r="D65" i="14"/>
  <c r="D46" i="14"/>
  <c r="H43" i="14"/>
  <c r="M43" i="14"/>
  <c r="J43" i="14"/>
  <c r="I9" i="14"/>
  <c r="L9" i="14"/>
  <c r="D54" i="14"/>
  <c r="D64" i="14"/>
  <c r="D21" i="14"/>
  <c r="K43" i="14"/>
  <c r="D51" i="14"/>
  <c r="D25" i="14"/>
  <c r="D17" i="14"/>
  <c r="D63" i="14"/>
  <c r="D75" i="14"/>
  <c r="D47" i="14"/>
  <c r="L43" i="14"/>
  <c r="J9" i="14"/>
  <c r="H9" i="14"/>
  <c r="K9" i="14"/>
  <c r="G9" i="14"/>
  <c r="G43" i="14"/>
  <c r="I43" i="14"/>
  <c r="I32" i="14" s="1"/>
  <c r="D12" i="14"/>
  <c r="F11" i="14"/>
  <c r="F9" i="14" s="1"/>
  <c r="G32" i="14" l="1"/>
  <c r="G7" i="14" s="1"/>
  <c r="I7" i="14"/>
  <c r="M32" i="14"/>
  <c r="M7" i="14" s="1"/>
  <c r="K32" i="14"/>
  <c r="K7" i="14" s="1"/>
  <c r="H32" i="14"/>
  <c r="H7" i="14" s="1"/>
  <c r="J32" i="14"/>
  <c r="J7" i="14" s="1"/>
  <c r="L32" i="14"/>
  <c r="L7" i="14" s="1"/>
  <c r="D11" i="14"/>
  <c r="E12" i="14" s="1"/>
  <c r="D67" i="14"/>
  <c r="F43" i="14"/>
  <c r="D43" i="14" s="1"/>
  <c r="D45" i="14"/>
  <c r="D34" i="14"/>
  <c r="F32" i="14" l="1"/>
  <c r="F7" i="14" s="1"/>
  <c r="E45" i="14"/>
  <c r="D9" i="14"/>
  <c r="E11" i="14" s="1"/>
  <c r="D32" i="14"/>
  <c r="E43" i="14" s="1"/>
  <c r="E60" i="14"/>
  <c r="E50" i="14"/>
  <c r="E59" i="14"/>
  <c r="E52" i="14"/>
  <c r="E58" i="14"/>
  <c r="E46" i="14"/>
  <c r="E51" i="14"/>
  <c r="E48" i="14"/>
  <c r="E49" i="14"/>
  <c r="E47" i="14"/>
  <c r="E34" i="14" l="1"/>
  <c r="E37" i="14"/>
  <c r="E62" i="14"/>
  <c r="E71" i="14"/>
  <c r="E73" i="14"/>
  <c r="E36" i="14"/>
  <c r="E42" i="14"/>
  <c r="E40" i="14"/>
  <c r="E57" i="14"/>
  <c r="E39" i="14"/>
  <c r="E69" i="14"/>
  <c r="E61" i="14"/>
  <c r="E72" i="14"/>
  <c r="E41" i="14"/>
  <c r="E70" i="14"/>
  <c r="E55" i="14"/>
  <c r="E74" i="14"/>
  <c r="E56" i="14"/>
  <c r="E63" i="14"/>
  <c r="E68" i="14"/>
  <c r="E65" i="14"/>
  <c r="E64" i="14"/>
  <c r="E66" i="14"/>
  <c r="E38" i="14"/>
  <c r="E54" i="14"/>
  <c r="E35" i="14"/>
  <c r="E67" i="14"/>
  <c r="D7" i="14"/>
  <c r="E32" i="14" s="1"/>
  <c r="E31" i="14"/>
  <c r="E16" i="14"/>
  <c r="E30" i="14"/>
  <c r="E29" i="14"/>
  <c r="E15" i="14"/>
  <c r="E17" i="14"/>
  <c r="E25" i="14"/>
  <c r="E21" i="14"/>
  <c r="E9" i="14" l="1"/>
  <c r="E13" i="14"/>
  <c r="E14" i="14"/>
  <c r="E75" i="14"/>
  <c r="T29" i="19" l="1"/>
  <c r="T57" i="19" l="1"/>
  <c r="T49" i="19"/>
  <c r="T13" i="19"/>
  <c r="T51" i="19"/>
  <c r="T67" i="19"/>
  <c r="T68" i="19"/>
  <c r="T30" i="19"/>
  <c r="T19" i="19"/>
  <c r="T52" i="19"/>
  <c r="T70" i="19"/>
  <c r="T72" i="19"/>
  <c r="T60" i="19"/>
  <c r="T12" i="19"/>
  <c r="T58" i="19"/>
  <c r="T18" i="19"/>
  <c r="T40" i="19"/>
  <c r="T34" i="19"/>
  <c r="T61" i="19"/>
  <c r="T25" i="19"/>
  <c r="T41" i="19"/>
  <c r="T54" i="19"/>
  <c r="T28" i="19"/>
  <c r="T56" i="19"/>
  <c r="T27" i="19"/>
  <c r="T17" i="19"/>
  <c r="T73" i="19"/>
  <c r="T36" i="19"/>
  <c r="T55" i="19"/>
  <c r="T39" i="19"/>
  <c r="T35" i="19"/>
  <c r="T71" i="19"/>
  <c r="T46" i="19" l="1"/>
  <c r="T16" i="19"/>
  <c r="T65" i="19"/>
  <c r="T47" i="19"/>
  <c r="T50" i="19"/>
  <c r="T59" i="19"/>
  <c r="T33" i="19" l="1"/>
  <c r="T66" i="19"/>
  <c r="T53" i="19" l="1"/>
  <c r="T74" i="19"/>
  <c r="T44" i="19" l="1"/>
  <c r="T69" i="19" l="1"/>
  <c r="T38" i="19" l="1"/>
  <c r="T26" i="19" l="1"/>
  <c r="T15" i="19"/>
  <c r="T48" i="19" l="1"/>
  <c r="T24" i="19"/>
  <c r="T62" i="19"/>
  <c r="T43" i="19" l="1"/>
  <c r="T14" i="19"/>
  <c r="T45" i="19"/>
  <c r="T64" i="19" l="1"/>
  <c r="T11" i="19"/>
  <c r="U45" i="19"/>
  <c r="T42" i="19"/>
  <c r="U57" i="19"/>
  <c r="U51" i="19"/>
  <c r="U49" i="19"/>
  <c r="U46" i="19"/>
  <c r="U58" i="19"/>
  <c r="U47" i="19"/>
  <c r="U59" i="19"/>
  <c r="U50" i="19"/>
  <c r="U44" i="19"/>
  <c r="U48" i="19"/>
  <c r="T10" i="19" l="1"/>
  <c r="T37" i="19" l="1"/>
  <c r="U37" i="19"/>
  <c r="T63" i="19"/>
  <c r="U63" i="19" l="1"/>
  <c r="U42" i="19"/>
  <c r="U43" i="19"/>
  <c r="U34" i="19"/>
  <c r="U56" i="19"/>
  <c r="U39" i="19"/>
  <c r="U65" i="19"/>
  <c r="U36" i="19"/>
  <c r="U66" i="19"/>
  <c r="U55" i="19"/>
  <c r="U71" i="19"/>
  <c r="U33" i="19"/>
  <c r="U73" i="19"/>
  <c r="U53" i="19"/>
  <c r="U68" i="19"/>
  <c r="U69" i="19"/>
  <c r="U72" i="19"/>
  <c r="U38" i="19"/>
  <c r="U60" i="19"/>
  <c r="U64" i="19"/>
  <c r="U41" i="19"/>
  <c r="U67" i="19"/>
  <c r="U62" i="19"/>
  <c r="U54" i="19"/>
  <c r="U35" i="19"/>
  <c r="U61" i="19"/>
  <c r="U70" i="19"/>
  <c r="T31" i="19"/>
  <c r="U40" i="19"/>
  <c r="H88" i="25" l="1"/>
  <c r="L88" i="25" l="1"/>
  <c r="Z64" i="19" l="1"/>
  <c r="T80" i="24" l="1"/>
  <c r="I80" i="24"/>
  <c r="F57" i="24"/>
  <c r="Z56" i="19" s="1"/>
  <c r="F14" i="24"/>
  <c r="E14" i="24" s="1"/>
  <c r="R80" i="24"/>
  <c r="J80" i="24"/>
  <c r="F72" i="24"/>
  <c r="P80" i="24"/>
  <c r="Z80" i="24"/>
  <c r="F71" i="24"/>
  <c r="F73" i="24"/>
  <c r="K80" i="24" l="1"/>
  <c r="U80" i="24"/>
  <c r="AA80" i="24"/>
  <c r="X80" i="24"/>
  <c r="E57" i="24"/>
  <c r="F35" i="24"/>
  <c r="Z34" i="19" s="1"/>
  <c r="Z13" i="19"/>
  <c r="Z70" i="19"/>
  <c r="E71" i="24"/>
  <c r="Z72" i="19"/>
  <c r="E73" i="24"/>
  <c r="W80" i="24"/>
  <c r="Q80" i="24"/>
  <c r="E72" i="24"/>
  <c r="Z71" i="19"/>
  <c r="F74" i="24"/>
  <c r="V80" i="24"/>
  <c r="Y80" i="24" l="1"/>
  <c r="N80" i="24"/>
  <c r="E35" i="24"/>
  <c r="F12" i="24"/>
  <c r="Z11" i="19" s="1"/>
  <c r="D85" i="39"/>
  <c r="E74" i="24"/>
  <c r="Z73" i="19"/>
  <c r="E12" i="24" l="1"/>
  <c r="F70" i="24" l="1"/>
  <c r="E70" i="24" l="1"/>
  <c r="Z69" i="19"/>
  <c r="M80" i="24" l="1"/>
  <c r="AB80" i="24" l="1"/>
  <c r="F13" i="24" l="1"/>
  <c r="F11" i="24" l="1"/>
  <c r="E13" i="24"/>
  <c r="Z12" i="19"/>
  <c r="E11" i="24" l="1"/>
  <c r="Z10" i="19"/>
  <c r="AC80" i="24" l="1"/>
  <c r="O80" i="24"/>
  <c r="N6" i="12" l="1"/>
  <c r="N5" i="12" l="1"/>
  <c r="F16" i="24"/>
  <c r="S80" i="24"/>
  <c r="F80" i="24" s="1"/>
  <c r="E16" i="24" l="1"/>
  <c r="Z15" i="19"/>
  <c r="E80" i="24"/>
  <c r="F15" i="24" l="1"/>
  <c r="E15" i="24" l="1"/>
  <c r="Z14" i="19"/>
  <c r="F34" i="24"/>
  <c r="Z33" i="19" l="1"/>
  <c r="E34" i="24"/>
  <c r="N7" i="12" l="1"/>
  <c r="N4" i="12" s="1"/>
  <c r="N16" i="12" s="1"/>
  <c r="V16" i="42" l="1"/>
  <c r="M10" i="42"/>
  <c r="V41" i="42"/>
  <c r="V31" i="42" s="1"/>
  <c r="V24" i="42"/>
  <c r="M20" i="42"/>
  <c r="M41" i="42"/>
  <c r="M31" i="42" s="1"/>
  <c r="M24" i="42"/>
  <c r="V10" i="42"/>
  <c r="V20" i="42"/>
  <c r="M16" i="42"/>
  <c r="U16" i="42" l="1"/>
  <c r="F24" i="42"/>
  <c r="O10" i="42"/>
  <c r="O20" i="42"/>
  <c r="W16" i="42"/>
  <c r="J24" i="42"/>
  <c r="I16" i="42"/>
  <c r="K24" i="42"/>
  <c r="Q16" i="42"/>
  <c r="AG16" i="43"/>
  <c r="BL20" i="43"/>
  <c r="AL24" i="43"/>
  <c r="I10" i="43"/>
  <c r="L25" i="43"/>
  <c r="P23" i="43"/>
  <c r="K10" i="43"/>
  <c r="AI10" i="43"/>
  <c r="AZ16" i="43"/>
  <c r="BJ16" i="43"/>
  <c r="H16" i="43"/>
  <c r="J20" i="43"/>
  <c r="AG20" i="43"/>
  <c r="X20" i="43"/>
  <c r="AI20" i="43"/>
  <c r="AR20" i="43"/>
  <c r="BD24" i="43"/>
  <c r="BL24" i="43"/>
  <c r="J24" i="43"/>
  <c r="BF24" i="43"/>
  <c r="BN24" i="43"/>
  <c r="M24" i="43"/>
  <c r="AI24" i="43"/>
  <c r="I10" i="42"/>
  <c r="I20" i="42"/>
  <c r="Q10" i="42"/>
  <c r="Q20" i="42"/>
  <c r="P16" i="42"/>
  <c r="R24" i="42"/>
  <c r="Z16" i="42"/>
  <c r="Y10" i="42"/>
  <c r="Y20" i="42"/>
  <c r="Y41" i="42"/>
  <c r="T10" i="42"/>
  <c r="T20" i="42"/>
  <c r="T41" i="42"/>
  <c r="X24" i="42"/>
  <c r="S24" i="42"/>
  <c r="F55" i="43"/>
  <c r="G10" i="42"/>
  <c r="G20" i="42"/>
  <c r="G41" i="42"/>
  <c r="O24" i="42"/>
  <c r="N16" i="42"/>
  <c r="L16" i="42"/>
  <c r="M8" i="42"/>
  <c r="M7" i="42" s="1"/>
  <c r="R10" i="42"/>
  <c r="R20" i="42"/>
  <c r="Y16" i="42"/>
  <c r="S10" i="42"/>
  <c r="S20" i="42"/>
  <c r="S41" i="42"/>
  <c r="V8" i="42"/>
  <c r="V7" i="42" s="1"/>
  <c r="O10" i="43"/>
  <c r="BA10" i="43"/>
  <c r="AU10" i="43"/>
  <c r="BK10" i="43"/>
  <c r="J10" i="43"/>
  <c r="T13" i="43"/>
  <c r="BE10" i="43"/>
  <c r="L14" i="43"/>
  <c r="BM16" i="43"/>
  <c r="F22" i="43"/>
  <c r="P22" i="43"/>
  <c r="N24" i="43"/>
  <c r="F33" i="43"/>
  <c r="F34" i="43"/>
  <c r="F35" i="43"/>
  <c r="T36" i="43"/>
  <c r="T40" i="43"/>
  <c r="L50" i="43"/>
  <c r="F54" i="43"/>
  <c r="P55" i="43"/>
  <c r="T57" i="43"/>
  <c r="F61" i="43"/>
  <c r="T66" i="43"/>
  <c r="F70" i="43"/>
  <c r="F10" i="42"/>
  <c r="F20" i="42"/>
  <c r="F41" i="42"/>
  <c r="H10" i="42"/>
  <c r="H20" i="42"/>
  <c r="H41" i="42"/>
  <c r="P24" i="42"/>
  <c r="O16" i="42"/>
  <c r="Z24" i="42"/>
  <c r="X10" i="42"/>
  <c r="X20" i="42"/>
  <c r="X41" i="42"/>
  <c r="U24" i="42"/>
  <c r="AV16" i="43"/>
  <c r="AT20" i="43"/>
  <c r="F67" i="43"/>
  <c r="P68" i="43"/>
  <c r="T71" i="43"/>
  <c r="T73" i="43"/>
  <c r="J16" i="42"/>
  <c r="G24" i="42"/>
  <c r="K16" i="42"/>
  <c r="N10" i="42"/>
  <c r="N20" i="42"/>
  <c r="N41" i="42"/>
  <c r="L10" i="42"/>
  <c r="L20" i="42"/>
  <c r="L41" i="42"/>
  <c r="W24" i="42"/>
  <c r="I41" i="42"/>
  <c r="Q41" i="42"/>
  <c r="AG10" i="43"/>
  <c r="BJ20" i="43"/>
  <c r="AE10" i="43"/>
  <c r="AV10" i="43"/>
  <c r="BL10" i="43"/>
  <c r="V16" i="43"/>
  <c r="AX16" i="43"/>
  <c r="H20" i="43"/>
  <c r="S20" i="43"/>
  <c r="BD20" i="43"/>
  <c r="O24" i="43"/>
  <c r="AT24" i="43"/>
  <c r="H24" i="42"/>
  <c r="G16" i="42"/>
  <c r="O41" i="42"/>
  <c r="AT10" i="43"/>
  <c r="BD10" i="43"/>
  <c r="AY16" i="43"/>
  <c r="BO16" i="43"/>
  <c r="BI16" i="43"/>
  <c r="I20" i="43"/>
  <c r="AF20" i="43"/>
  <c r="AQ20" i="43"/>
  <c r="L23" i="43"/>
  <c r="AO24" i="43"/>
  <c r="BE24" i="43"/>
  <c r="P29" i="43"/>
  <c r="P30" i="43"/>
  <c r="L35" i="43"/>
  <c r="P36" i="43"/>
  <c r="P37" i="43"/>
  <c r="F41" i="43"/>
  <c r="P41" i="43"/>
  <c r="T46" i="43"/>
  <c r="F50" i="43"/>
  <c r="L53" i="43"/>
  <c r="L55" i="43"/>
  <c r="T62" i="43"/>
  <c r="L71" i="43"/>
  <c r="J10" i="42"/>
  <c r="J20" i="42"/>
  <c r="J41" i="42"/>
  <c r="K10" i="42"/>
  <c r="K20" i="42"/>
  <c r="K41" i="42"/>
  <c r="N24" i="42"/>
  <c r="L24" i="42"/>
  <c r="R16" i="42"/>
  <c r="AD20" i="43"/>
  <c r="V10" i="43"/>
  <c r="AX10" i="43"/>
  <c r="AI16" i="43"/>
  <c r="T41" i="43"/>
  <c r="P56" i="43"/>
  <c r="P64" i="43"/>
  <c r="F71" i="43"/>
  <c r="P72" i="43"/>
  <c r="F16" i="42"/>
  <c r="I24" i="42"/>
  <c r="H16" i="42"/>
  <c r="Q24" i="42"/>
  <c r="P10" i="42"/>
  <c r="P20" i="42"/>
  <c r="P41" i="42"/>
  <c r="Z10" i="42"/>
  <c r="Z20" i="42"/>
  <c r="Z41" i="42"/>
  <c r="Y24" i="42"/>
  <c r="X16" i="42"/>
  <c r="U10" i="42"/>
  <c r="U20" i="42"/>
  <c r="U41" i="42"/>
  <c r="T24" i="42"/>
  <c r="S16" i="42"/>
  <c r="W10" i="42"/>
  <c r="W20" i="42"/>
  <c r="W41" i="42"/>
  <c r="F23" i="43"/>
  <c r="R41" i="42"/>
  <c r="T16" i="42"/>
  <c r="U10" i="43"/>
  <c r="G10" i="43"/>
  <c r="F12" i="43"/>
  <c r="D26" i="40"/>
  <c r="D27" i="40"/>
  <c r="P21" i="43"/>
  <c r="T25" i="43"/>
  <c r="L44" i="43"/>
  <c r="D12" i="42"/>
  <c r="D13" i="42"/>
  <c r="D14" i="42"/>
  <c r="D15" i="42"/>
  <c r="D18" i="42"/>
  <c r="D19" i="42"/>
  <c r="D22" i="42"/>
  <c r="D23" i="42"/>
  <c r="D26" i="42"/>
  <c r="D27" i="42"/>
  <c r="D28" i="42"/>
  <c r="D29" i="42"/>
  <c r="D30" i="42"/>
  <c r="D34" i="42"/>
  <c r="D35" i="42"/>
  <c r="D36" i="42"/>
  <c r="D37" i="42"/>
  <c r="D38" i="42"/>
  <c r="D39" i="42"/>
  <c r="D40" i="42"/>
  <c r="D44" i="42"/>
  <c r="D45" i="42"/>
  <c r="D46" i="42"/>
  <c r="D47" i="42"/>
  <c r="D48" i="42"/>
  <c r="D49" i="42"/>
  <c r="D50" i="42"/>
  <c r="D51" i="42"/>
  <c r="D52" i="42"/>
  <c r="D53" i="42"/>
  <c r="D54" i="42"/>
  <c r="D55" i="42"/>
  <c r="D56" i="42"/>
  <c r="D57" i="42"/>
  <c r="D58" i="42"/>
  <c r="D59" i="42"/>
  <c r="D60" i="42"/>
  <c r="D61" i="42"/>
  <c r="D62" i="42"/>
  <c r="D63" i="42"/>
  <c r="D64" i="42"/>
  <c r="D65" i="42"/>
  <c r="D66" i="42"/>
  <c r="D67" i="42"/>
  <c r="D68" i="42"/>
  <c r="D69" i="42"/>
  <c r="D70" i="42"/>
  <c r="D71" i="42"/>
  <c r="D72" i="42"/>
  <c r="O8" i="42" l="1"/>
  <c r="P48" i="43"/>
  <c r="L15" i="43"/>
  <c r="P14" i="43"/>
  <c r="AN10" i="43"/>
  <c r="BF20" i="43"/>
  <c r="AV20" i="43"/>
  <c r="L58" i="43"/>
  <c r="F28" i="43"/>
  <c r="L21" i="43"/>
  <c r="T65" i="43"/>
  <c r="T21" i="43"/>
  <c r="T11" i="43"/>
  <c r="T15" i="43"/>
  <c r="BC20" i="43"/>
  <c r="F62" i="43"/>
  <c r="P62" i="43"/>
  <c r="P18" i="43"/>
  <c r="M42" i="43"/>
  <c r="M31" i="43" s="1"/>
  <c r="AO20" i="43"/>
  <c r="T37" i="43"/>
  <c r="AP16" i="43"/>
  <c r="G16" i="43"/>
  <c r="BH16" i="43"/>
  <c r="T19" i="43"/>
  <c r="F18" i="43"/>
  <c r="N16" i="43"/>
  <c r="U16" i="43"/>
  <c r="AF16" i="43"/>
  <c r="P17" i="43"/>
  <c r="AL16" i="43"/>
  <c r="X16" i="43"/>
  <c r="T27" i="43"/>
  <c r="AJ24" i="43"/>
  <c r="T33" i="43"/>
  <c r="AD24" i="43"/>
  <c r="BM20" i="43"/>
  <c r="AS16" i="43"/>
  <c r="AH16" i="43"/>
  <c r="F15" i="43"/>
  <c r="P27" i="43"/>
  <c r="AD10" i="43"/>
  <c r="G8" i="42"/>
  <c r="L52" i="43"/>
  <c r="T50" i="43"/>
  <c r="P13" i="43"/>
  <c r="AO16" i="43"/>
  <c r="S16" i="43"/>
  <c r="AP10" i="43"/>
  <c r="BJ10" i="43"/>
  <c r="P70" i="43"/>
  <c r="Q16" i="43"/>
  <c r="R20" i="43"/>
  <c r="BF16" i="43"/>
  <c r="F48" i="43"/>
  <c r="T34" i="43"/>
  <c r="P25" i="43"/>
  <c r="T17" i="43"/>
  <c r="L72" i="43"/>
  <c r="T58" i="43"/>
  <c r="L51" i="43"/>
  <c r="F40" i="43"/>
  <c r="L34" i="43"/>
  <c r="S24" i="43"/>
  <c r="BG20" i="43"/>
  <c r="Y16" i="43"/>
  <c r="BB20" i="43"/>
  <c r="T70" i="43"/>
  <c r="L63" i="43"/>
  <c r="P50" i="43"/>
  <c r="F49" i="43"/>
  <c r="L18" i="43"/>
  <c r="BA24" i="43"/>
  <c r="T45" i="43"/>
  <c r="F38" i="43"/>
  <c r="BK20" i="43"/>
  <c r="T52" i="43"/>
  <c r="L28" i="43"/>
  <c r="F19" i="43"/>
  <c r="P54" i="43"/>
  <c r="AV24" i="43"/>
  <c r="AV8" i="43" s="1"/>
  <c r="BM24" i="43"/>
  <c r="BI24" i="43"/>
  <c r="X24" i="43"/>
  <c r="AE24" i="43"/>
  <c r="BH24" i="43"/>
  <c r="F26" i="43"/>
  <c r="AF24" i="43"/>
  <c r="F25" i="43"/>
  <c r="H24" i="43"/>
  <c r="AR24" i="43"/>
  <c r="Y24" i="43"/>
  <c r="F63" i="43"/>
  <c r="P49" i="43"/>
  <c r="G24" i="43"/>
  <c r="AW20" i="43"/>
  <c r="K16" i="43"/>
  <c r="T56" i="43"/>
  <c r="N10" i="43"/>
  <c r="L12" i="43"/>
  <c r="BB24" i="43"/>
  <c r="V20" i="43"/>
  <c r="BP16" i="43"/>
  <c r="AL10" i="43"/>
  <c r="BN20" i="43"/>
  <c r="AL20" i="43"/>
  <c r="J16" i="43"/>
  <c r="J8" i="43" s="1"/>
  <c r="P12" i="43"/>
  <c r="F69" i="43"/>
  <c r="P63" i="43"/>
  <c r="AK28" i="43"/>
  <c r="R24" i="43"/>
  <c r="AN20" i="43"/>
  <c r="M16" i="43"/>
  <c r="AZ24" i="43"/>
  <c r="AE20" i="43"/>
  <c r="O20" i="43"/>
  <c r="BN16" i="43"/>
  <c r="BD16" i="43"/>
  <c r="BD8" i="43" s="1"/>
  <c r="H10" i="43"/>
  <c r="AG42" i="43"/>
  <c r="AG31" i="43" s="1"/>
  <c r="L33" i="43"/>
  <c r="Q24" i="43"/>
  <c r="Y8" i="42"/>
  <c r="AS42" i="43"/>
  <c r="AX24" i="43"/>
  <c r="BB16" i="43"/>
  <c r="BA42" i="43"/>
  <c r="P19" i="43"/>
  <c r="V24" i="43"/>
  <c r="L37" i="43"/>
  <c r="AU20" i="43"/>
  <c r="U42" i="43"/>
  <c r="U31" i="43" s="1"/>
  <c r="M20" i="43"/>
  <c r="I8" i="42"/>
  <c r="L60" i="43"/>
  <c r="P59" i="43"/>
  <c r="F58" i="43"/>
  <c r="T53" i="43"/>
  <c r="L46" i="43"/>
  <c r="T38" i="43"/>
  <c r="F37" i="43"/>
  <c r="F52" i="43"/>
  <c r="P38" i="43"/>
  <c r="BE16" i="43"/>
  <c r="BP20" i="43"/>
  <c r="L27" i="43"/>
  <c r="T51" i="43"/>
  <c r="AQ42" i="43"/>
  <c r="AQ31" i="43" s="1"/>
  <c r="AK37" i="43"/>
  <c r="L11" i="43"/>
  <c r="BO20" i="43"/>
  <c r="F11" i="43"/>
  <c r="K8" i="42"/>
  <c r="AQ16" i="43"/>
  <c r="L66" i="43"/>
  <c r="P53" i="43"/>
  <c r="P47" i="43"/>
  <c r="P39" i="43"/>
  <c r="L30" i="43"/>
  <c r="F47" i="43"/>
  <c r="AR10" i="43"/>
  <c r="I16" i="43"/>
  <c r="F66" i="43"/>
  <c r="L54" i="43"/>
  <c r="L39" i="43"/>
  <c r="P15" i="43"/>
  <c r="T63" i="43"/>
  <c r="F53" i="43"/>
  <c r="F39" i="43"/>
  <c r="AZ20" i="43"/>
  <c r="AN24" i="43"/>
  <c r="AU24" i="43"/>
  <c r="L26" i="43"/>
  <c r="AS10" i="43"/>
  <c r="AJ10" i="43"/>
  <c r="S10" i="43"/>
  <c r="AO10" i="43"/>
  <c r="AM10" i="43"/>
  <c r="AW10" i="43"/>
  <c r="AF10" i="43"/>
  <c r="R10" i="43"/>
  <c r="AZ10" i="43"/>
  <c r="BG10" i="43"/>
  <c r="AY10" i="43"/>
  <c r="BJ24" i="43"/>
  <c r="BJ8" i="43" s="1"/>
  <c r="BP24" i="43"/>
  <c r="BK24" i="43"/>
  <c r="M10" i="43"/>
  <c r="F17" i="43"/>
  <c r="L22" i="43"/>
  <c r="L20" i="43" s="1"/>
  <c r="T69" i="43"/>
  <c r="L62" i="43"/>
  <c r="BP42" i="43"/>
  <c r="BP31" i="43" s="1"/>
  <c r="BG42" i="43"/>
  <c r="BG31" i="43" s="1"/>
  <c r="AN42" i="43"/>
  <c r="AN31" i="43" s="1"/>
  <c r="AD42" i="43"/>
  <c r="AD31" i="43" s="1"/>
  <c r="BI42" i="43"/>
  <c r="AZ42" i="43"/>
  <c r="AZ31" i="43" s="1"/>
  <c r="AK36" i="43"/>
  <c r="AK19" i="43"/>
  <c r="T49" i="43"/>
  <c r="X10" i="43"/>
  <c r="L74" i="43"/>
  <c r="T44" i="43"/>
  <c r="AY20" i="43"/>
  <c r="O16" i="43"/>
  <c r="L49" i="43"/>
  <c r="L41" i="43"/>
  <c r="E41" i="43" s="1"/>
  <c r="P35" i="43"/>
  <c r="T18" i="43"/>
  <c r="Y10" i="43"/>
  <c r="AP20" i="43"/>
  <c r="Z20" i="43"/>
  <c r="BL16" i="43"/>
  <c r="BL8" i="43" s="1"/>
  <c r="BB10" i="43"/>
  <c r="P11" i="43"/>
  <c r="T59" i="43"/>
  <c r="L57" i="43"/>
  <c r="BP10" i="43"/>
  <c r="BF10" i="43"/>
  <c r="AK13" i="43"/>
  <c r="Q10" i="43"/>
  <c r="AP24" i="43"/>
  <c r="AT16" i="43"/>
  <c r="AT8" i="43" s="1"/>
  <c r="BH10" i="43"/>
  <c r="S8" i="42"/>
  <c r="P66" i="43"/>
  <c r="E66" i="43" s="1"/>
  <c r="F65" i="43"/>
  <c r="T54" i="43"/>
  <c r="L47" i="43"/>
  <c r="AM24" i="43"/>
  <c r="L59" i="43"/>
  <c r="AG24" i="43"/>
  <c r="AG8" i="43" s="1"/>
  <c r="F13" i="43"/>
  <c r="AR16" i="43"/>
  <c r="AE16" i="43"/>
  <c r="BN10" i="43"/>
  <c r="Z10" i="43"/>
  <c r="AK41" i="43"/>
  <c r="F30" i="43"/>
  <c r="AK35" i="43"/>
  <c r="T23" i="43"/>
  <c r="E23" i="43" s="1"/>
  <c r="AK18" i="43"/>
  <c r="O42" i="43"/>
  <c r="AW42" i="43"/>
  <c r="AW31" i="43" s="1"/>
  <c r="F46" i="43"/>
  <c r="L38" i="43"/>
  <c r="T26" i="43"/>
  <c r="BH20" i="43"/>
  <c r="AX20" i="43"/>
  <c r="AN16" i="43"/>
  <c r="Z16" i="43"/>
  <c r="T30" i="43"/>
  <c r="F44" i="43"/>
  <c r="P28" i="43"/>
  <c r="AM20" i="43"/>
  <c r="F14" i="43"/>
  <c r="AK11" i="43"/>
  <c r="AS24" i="43"/>
  <c r="AH20" i="43"/>
  <c r="U20" i="43"/>
  <c r="G20" i="43"/>
  <c r="F20" i="43" s="1"/>
  <c r="AW16" i="43"/>
  <c r="AK15" i="43"/>
  <c r="BM10" i="43"/>
  <c r="BC10" i="43"/>
  <c r="P44" i="43"/>
  <c r="L40" i="43"/>
  <c r="L68" i="43"/>
  <c r="R8" i="42"/>
  <c r="P40" i="43"/>
  <c r="AK27" i="43"/>
  <c r="BE20" i="43"/>
  <c r="AJ16" i="43"/>
  <c r="W16" i="43"/>
  <c r="L64" i="43"/>
  <c r="BK42" i="43"/>
  <c r="BK31" i="43" s="1"/>
  <c r="P33" i="43"/>
  <c r="W24" i="43"/>
  <c r="AI8" i="43"/>
  <c r="AK56" i="43"/>
  <c r="T8" i="42"/>
  <c r="T61" i="43"/>
  <c r="BE42" i="43"/>
  <c r="BE31" i="43" s="1"/>
  <c r="AV42" i="43"/>
  <c r="AV31" i="43" s="1"/>
  <c r="AK26" i="43"/>
  <c r="P45" i="43"/>
  <c r="T29" i="43"/>
  <c r="BO10" i="43"/>
  <c r="T55" i="43"/>
  <c r="E55" i="43" s="1"/>
  <c r="F59" i="43"/>
  <c r="F51" i="43"/>
  <c r="AK70" i="43"/>
  <c r="Z8" i="42"/>
  <c r="P26" i="43"/>
  <c r="Q8" i="42"/>
  <c r="Z24" i="43"/>
  <c r="F73" i="43"/>
  <c r="T68" i="43"/>
  <c r="L61" i="43"/>
  <c r="BO42" i="43"/>
  <c r="BO31" i="43" s="1"/>
  <c r="AK50" i="43"/>
  <c r="Z42" i="43"/>
  <c r="Z31" i="43" s="1"/>
  <c r="BH42" i="43"/>
  <c r="AY42" i="43"/>
  <c r="AY31" i="43" s="1"/>
  <c r="P71" i="43"/>
  <c r="E71" i="43" s="1"/>
  <c r="L65" i="43"/>
  <c r="AK55" i="43"/>
  <c r="AK54" i="43"/>
  <c r="AK48" i="43"/>
  <c r="AE42" i="43"/>
  <c r="AE31" i="43" s="1"/>
  <c r="R42" i="43"/>
  <c r="R31" i="43" s="1"/>
  <c r="F45" i="43"/>
  <c r="AK33" i="43"/>
  <c r="AQ24" i="43"/>
  <c r="AU16" i="43"/>
  <c r="BI10" i="43"/>
  <c r="L13" i="43"/>
  <c r="L56" i="43"/>
  <c r="L48" i="43"/>
  <c r="L29" i="43"/>
  <c r="AK58" i="43"/>
  <c r="AK46" i="43"/>
  <c r="AK71" i="43"/>
  <c r="F60" i="43"/>
  <c r="T48" i="43"/>
  <c r="AK52" i="43"/>
  <c r="P74" i="43"/>
  <c r="AK21" i="43"/>
  <c r="F21" i="43"/>
  <c r="L17" i="43"/>
  <c r="L70" i="43"/>
  <c r="AK66" i="43"/>
  <c r="AK65" i="43"/>
  <c r="AK59" i="43"/>
  <c r="P57" i="43"/>
  <c r="S42" i="43"/>
  <c r="S31" i="43" s="1"/>
  <c r="AK47" i="43"/>
  <c r="K42" i="43"/>
  <c r="K31" i="43" s="1"/>
  <c r="AK39" i="43"/>
  <c r="AK29" i="43"/>
  <c r="AK23" i="43"/>
  <c r="P61" i="43"/>
  <c r="P34" i="43"/>
  <c r="AH10" i="43"/>
  <c r="P52" i="43"/>
  <c r="P60" i="43"/>
  <c r="BI31" i="43"/>
  <c r="L36" i="43"/>
  <c r="AS31" i="43"/>
  <c r="AR42" i="43"/>
  <c r="AR31" i="43" s="1"/>
  <c r="AK60" i="43"/>
  <c r="P58" i="43"/>
  <c r="F57" i="43"/>
  <c r="AI42" i="43"/>
  <c r="AI31" i="43" s="1"/>
  <c r="L45" i="43"/>
  <c r="F36" i="43"/>
  <c r="E36" i="43" s="1"/>
  <c r="AK30" i="43"/>
  <c r="BC24" i="43"/>
  <c r="BG16" i="43"/>
  <c r="W10" i="43"/>
  <c r="T39" i="43"/>
  <c r="T74" i="43"/>
  <c r="AL42" i="43"/>
  <c r="AL31" i="43" s="1"/>
  <c r="U24" i="43"/>
  <c r="BL42" i="43"/>
  <c r="BL31" i="43" s="1"/>
  <c r="BC42" i="43"/>
  <c r="BC31" i="43" s="1"/>
  <c r="X42" i="43"/>
  <c r="X31" i="43" s="1"/>
  <c r="T22" i="43"/>
  <c r="I24" i="43"/>
  <c r="T47" i="43"/>
  <c r="T28" i="43"/>
  <c r="L19" i="43"/>
  <c r="AK63" i="43"/>
  <c r="F72" i="43"/>
  <c r="AK62" i="43"/>
  <c r="BM42" i="43"/>
  <c r="BM31" i="43" s="1"/>
  <c r="BD42" i="43"/>
  <c r="BD31" i="43" s="1"/>
  <c r="AU42" i="43"/>
  <c r="AU31" i="43" s="1"/>
  <c r="AK40" i="43"/>
  <c r="AK34" i="43"/>
  <c r="F29" i="43"/>
  <c r="AW24" i="43"/>
  <c r="K20" i="43"/>
  <c r="BA16" i="43"/>
  <c r="AK51" i="43"/>
  <c r="F27" i="43"/>
  <c r="T12" i="43"/>
  <c r="T35" i="43"/>
  <c r="E35" i="43" s="1"/>
  <c r="AP42" i="43"/>
  <c r="AP31" i="43" s="1"/>
  <c r="Q20" i="43"/>
  <c r="J8" i="42"/>
  <c r="AK57" i="43"/>
  <c r="AF42" i="43"/>
  <c r="AF31" i="43" s="1"/>
  <c r="AK38" i="43"/>
  <c r="AK68" i="43"/>
  <c r="P69" i="43"/>
  <c r="T64" i="43"/>
  <c r="BG24" i="43"/>
  <c r="Y20" i="43"/>
  <c r="BK16" i="43"/>
  <c r="D31" i="40"/>
  <c r="AK45" i="43"/>
  <c r="P46" i="43"/>
  <c r="L69" i="43"/>
  <c r="F56" i="43"/>
  <c r="AK22" i="43"/>
  <c r="L8" i="42"/>
  <c r="H42" i="43"/>
  <c r="H31" i="43" s="1"/>
  <c r="AK53" i="43"/>
  <c r="AY24" i="43"/>
  <c r="N20" i="43"/>
  <c r="BC16" i="43"/>
  <c r="AK44" i="43"/>
  <c r="E21" i="43"/>
  <c r="AK64" i="43"/>
  <c r="F64" i="43"/>
  <c r="AO42" i="43"/>
  <c r="AO31" i="43" s="1"/>
  <c r="X8" i="42"/>
  <c r="H8" i="42"/>
  <c r="T72" i="43"/>
  <c r="AK61" i="43"/>
  <c r="BJ42" i="43"/>
  <c r="BJ31" i="43" s="1"/>
  <c r="AM16" i="43"/>
  <c r="P51" i="43"/>
  <c r="AM42" i="43"/>
  <c r="AM31" i="43" s="1"/>
  <c r="G42" i="43"/>
  <c r="W8" i="42"/>
  <c r="U8" i="42"/>
  <c r="P8" i="42"/>
  <c r="AK73" i="43"/>
  <c r="P65" i="43"/>
  <c r="BN42" i="43"/>
  <c r="BN31" i="43" s="1"/>
  <c r="W42" i="43"/>
  <c r="W31" i="43" s="1"/>
  <c r="N8" i="42"/>
  <c r="BB42" i="43"/>
  <c r="BB31" i="43" s="1"/>
  <c r="BI20" i="43"/>
  <c r="AD16" i="43"/>
  <c r="BA31" i="43"/>
  <c r="T14" i="43"/>
  <c r="E14" i="43" s="1"/>
  <c r="T60" i="43"/>
  <c r="BF42" i="43"/>
  <c r="BF31" i="43" s="1"/>
  <c r="I42" i="43"/>
  <c r="I31" i="43" s="1"/>
  <c r="W20" i="43"/>
  <c r="N42" i="43"/>
  <c r="N31" i="43" s="1"/>
  <c r="L73" i="43"/>
  <c r="AT42" i="43"/>
  <c r="AT31" i="43" s="1"/>
  <c r="K24" i="43"/>
  <c r="BA20" i="43"/>
  <c r="R16" i="43"/>
  <c r="O31" i="43"/>
  <c r="AK25" i="43"/>
  <c r="AK72" i="43"/>
  <c r="AK17" i="43"/>
  <c r="V42" i="43"/>
  <c r="V31" i="43" s="1"/>
  <c r="P73" i="43"/>
  <c r="AK49" i="43"/>
  <c r="AX42" i="43"/>
  <c r="AX31" i="43" s="1"/>
  <c r="J42" i="43"/>
  <c r="J31" i="43" s="1"/>
  <c r="F8" i="42"/>
  <c r="AK69" i="43"/>
  <c r="AJ42" i="43"/>
  <c r="AJ31" i="43" s="1"/>
  <c r="E34" i="43"/>
  <c r="AS20" i="43"/>
  <c r="Q42" i="43"/>
  <c r="Q31" i="43" s="1"/>
  <c r="F68" i="43"/>
  <c r="Y42" i="43"/>
  <c r="Y31" i="43" s="1"/>
  <c r="BO24" i="43"/>
  <c r="AJ20" i="43"/>
  <c r="D43" i="42"/>
  <c r="E41" i="42"/>
  <c r="D41" i="42" s="1"/>
  <c r="AK74" i="43"/>
  <c r="E24" i="42"/>
  <c r="D24" i="42" s="1"/>
  <c r="D25" i="42"/>
  <c r="E20" i="42"/>
  <c r="D20" i="42" s="1"/>
  <c r="D21" i="42"/>
  <c r="E16" i="42"/>
  <c r="D16" i="42" s="1"/>
  <c r="D17" i="42"/>
  <c r="E10" i="42"/>
  <c r="D11" i="42"/>
  <c r="D10" i="42" s="1"/>
  <c r="F74" i="43"/>
  <c r="E63" i="43" l="1"/>
  <c r="E15" i="43"/>
  <c r="E44" i="43"/>
  <c r="O8" i="43"/>
  <c r="E50" i="43"/>
  <c r="P16" i="43"/>
  <c r="E51" i="43"/>
  <c r="T10" i="43"/>
  <c r="E18" i="43"/>
  <c r="E47" i="43"/>
  <c r="E25" i="43"/>
  <c r="AZ8" i="43"/>
  <c r="E64" i="43"/>
  <c r="E11" i="43"/>
  <c r="E28" i="43"/>
  <c r="E52" i="43"/>
  <c r="E46" i="43"/>
  <c r="E60" i="43"/>
  <c r="E40" i="43"/>
  <c r="E54" i="43"/>
  <c r="E22" i="43"/>
  <c r="E53" i="43"/>
  <c r="E37" i="43"/>
  <c r="V8" i="43"/>
  <c r="V75" i="43" s="1"/>
  <c r="BO8" i="43"/>
  <c r="BO75" i="43" s="1"/>
  <c r="E30" i="43"/>
  <c r="E49" i="43"/>
  <c r="M8" i="43"/>
  <c r="M75" i="43" s="1"/>
  <c r="H8" i="43"/>
  <c r="H75" i="43" s="1"/>
  <c r="E62" i="43"/>
  <c r="E38" i="43"/>
  <c r="E70" i="43"/>
  <c r="BN8" i="43"/>
  <c r="E72" i="43"/>
  <c r="N8" i="43"/>
  <c r="N75" i="43" s="1"/>
  <c r="F16" i="43"/>
  <c r="U8" i="43"/>
  <c r="U75" i="43" s="1"/>
  <c r="T16" i="43"/>
  <c r="K8" i="43"/>
  <c r="K75" i="43" s="1"/>
  <c r="I8" i="43"/>
  <c r="I75" i="43" s="1"/>
  <c r="E17" i="43"/>
  <c r="BF8" i="43"/>
  <c r="BF75" i="43" s="1"/>
  <c r="Z8" i="43"/>
  <c r="Z75" i="43" s="1"/>
  <c r="AO8" i="43"/>
  <c r="AO75" i="43" s="1"/>
  <c r="S8" i="43"/>
  <c r="S75" i="43" s="1"/>
  <c r="AD8" i="43"/>
  <c r="AD75" i="43" s="1"/>
  <c r="P24" i="43"/>
  <c r="E39" i="43"/>
  <c r="E58" i="43"/>
  <c r="E33" i="43"/>
  <c r="BM8" i="43"/>
  <c r="BM75" i="43" s="1"/>
  <c r="AM8" i="43"/>
  <c r="AM75" i="43" s="1"/>
  <c r="AP8" i="43"/>
  <c r="AP75" i="43" s="1"/>
  <c r="G8" i="43"/>
  <c r="E69" i="43"/>
  <c r="E59" i="43"/>
  <c r="E29" i="43"/>
  <c r="AU8" i="43"/>
  <c r="AU75" i="43" s="1"/>
  <c r="BB8" i="43"/>
  <c r="BB75" i="43" s="1"/>
  <c r="E48" i="43"/>
  <c r="X8" i="43"/>
  <c r="X75" i="43" s="1"/>
  <c r="AS8" i="43"/>
  <c r="AS75" i="43" s="1"/>
  <c r="BI8" i="43"/>
  <c r="BI75" i="43" s="1"/>
  <c r="BI76" i="43" s="1"/>
  <c r="AE8" i="43"/>
  <c r="AE75" i="43" s="1"/>
  <c r="E27" i="43"/>
  <c r="AR8" i="43"/>
  <c r="AR75" i="43" s="1"/>
  <c r="AX8" i="43"/>
  <c r="AX75" i="43" s="1"/>
  <c r="AF8" i="43"/>
  <c r="AF75" i="43" s="1"/>
  <c r="BK8" i="43"/>
  <c r="BK75" i="43" s="1"/>
  <c r="AN8" i="43"/>
  <c r="AN75" i="43" s="1"/>
  <c r="F24" i="43"/>
  <c r="AZ75" i="43"/>
  <c r="Q8" i="43"/>
  <c r="Q75" i="43" s="1"/>
  <c r="BP8" i="43"/>
  <c r="BP75" i="43" s="1"/>
  <c r="AW8" i="43"/>
  <c r="AW75" i="43" s="1"/>
  <c r="AK16" i="43"/>
  <c r="E19" i="43"/>
  <c r="E45" i="43"/>
  <c r="P10" i="43"/>
  <c r="T20" i="43"/>
  <c r="E20" i="43" s="1"/>
  <c r="E57" i="43"/>
  <c r="T42" i="43"/>
  <c r="AG75" i="43"/>
  <c r="C7" i="12" s="1"/>
  <c r="E7" i="12" s="1"/>
  <c r="F7" i="12" s="1"/>
  <c r="G7" i="12" s="1"/>
  <c r="BA8" i="43"/>
  <c r="BA75" i="43" s="1"/>
  <c r="BD75" i="43"/>
  <c r="E65" i="43"/>
  <c r="L24" i="43"/>
  <c r="E61" i="43"/>
  <c r="W8" i="43"/>
  <c r="W75" i="43" s="1"/>
  <c r="AI75" i="43"/>
  <c r="R8" i="43"/>
  <c r="R75" i="43" s="1"/>
  <c r="O75" i="43"/>
  <c r="AK24" i="43"/>
  <c r="Y8" i="43"/>
  <c r="Y75" i="43" s="1"/>
  <c r="L42" i="43"/>
  <c r="E13" i="43"/>
  <c r="BH8" i="43"/>
  <c r="L10" i="43"/>
  <c r="E26" i="43"/>
  <c r="AJ8" i="43"/>
  <c r="AJ75" i="43" s="1"/>
  <c r="BL75" i="43"/>
  <c r="E74" i="43"/>
  <c r="E73" i="43"/>
  <c r="E56" i="43"/>
  <c r="AY8" i="43"/>
  <c r="AY75" i="43" s="1"/>
  <c r="E68" i="43"/>
  <c r="AV75" i="43"/>
  <c r="BG8" i="43"/>
  <c r="BG75" i="43" s="1"/>
  <c r="E12" i="43"/>
  <c r="P42" i="43"/>
  <c r="P31" i="43" s="1"/>
  <c r="BC8" i="43"/>
  <c r="BC75" i="43" s="1"/>
  <c r="AT75" i="43"/>
  <c r="D8" i="42"/>
  <c r="J75" i="43"/>
  <c r="E8" i="42"/>
  <c r="F42" i="43"/>
  <c r="G31" i="43"/>
  <c r="AK20" i="43"/>
  <c r="BN75" i="43"/>
  <c r="BJ75" i="43"/>
  <c r="P8" i="43" l="1"/>
  <c r="E16" i="43"/>
  <c r="F8" i="43"/>
  <c r="T8" i="43"/>
  <c r="E42" i="43"/>
  <c r="E24" i="43"/>
  <c r="E10" i="43"/>
  <c r="H7" i="12"/>
  <c r="P75" i="43"/>
  <c r="L8" i="43"/>
  <c r="F31" i="43"/>
  <c r="G75" i="43"/>
  <c r="F75" i="43" l="1"/>
  <c r="T31" i="43" l="1"/>
  <c r="T75" i="43" s="1"/>
  <c r="D25" i="40" l="1"/>
  <c r="D24" i="40"/>
  <c r="W20" i="40" l="1"/>
  <c r="X20" i="40"/>
  <c r="J20" i="40"/>
  <c r="O20" i="40"/>
  <c r="AK31" i="43"/>
  <c r="S20" i="40"/>
  <c r="E67" i="43"/>
  <c r="L31" i="43"/>
  <c r="D22" i="40"/>
  <c r="L20" i="40" l="1"/>
  <c r="P20" i="40"/>
  <c r="I20" i="40"/>
  <c r="Z20" i="40"/>
  <c r="F20" i="40"/>
  <c r="K20" i="40"/>
  <c r="G20" i="40"/>
  <c r="V20" i="40"/>
  <c r="H20" i="40"/>
  <c r="R20" i="40"/>
  <c r="M20" i="40"/>
  <c r="Y20" i="40"/>
  <c r="Q20" i="40"/>
  <c r="T20" i="40"/>
  <c r="N20" i="40"/>
  <c r="U20" i="40"/>
  <c r="D30" i="40"/>
  <c r="D23" i="40"/>
  <c r="E20" i="40"/>
  <c r="D29" i="40"/>
  <c r="D28" i="40"/>
  <c r="D32" i="40"/>
  <c r="L75" i="43"/>
  <c r="E31" i="43"/>
  <c r="E75" i="43" l="1"/>
  <c r="BQ31" i="43"/>
  <c r="D20" i="40"/>
  <c r="AA34" i="43" l="1"/>
  <c r="BQ34" i="43" s="1"/>
  <c r="AB20" i="43" l="1"/>
  <c r="AB10" i="43"/>
  <c r="AB16" i="43"/>
  <c r="AB24" i="43"/>
  <c r="AB42" i="43"/>
  <c r="AB31" i="43" s="1"/>
  <c r="D32" i="42"/>
  <c r="AB8" i="43" l="1"/>
  <c r="AB75" i="43" s="1"/>
  <c r="R31" i="42" l="1"/>
  <c r="R7" i="42" s="1"/>
  <c r="O31" i="42"/>
  <c r="O7" i="42" s="1"/>
  <c r="N31" i="42"/>
  <c r="N7" i="42" s="1"/>
  <c r="P31" i="42"/>
  <c r="P7" i="42" s="1"/>
  <c r="L31" i="42"/>
  <c r="L7" i="42" s="1"/>
  <c r="Q31" i="42"/>
  <c r="Q7" i="42" s="1"/>
  <c r="G31" i="42"/>
  <c r="G7" i="42" s="1"/>
  <c r="I31" i="42"/>
  <c r="I7" i="42" s="1"/>
  <c r="K31" i="42"/>
  <c r="K7" i="42" s="1"/>
  <c r="H31" i="42"/>
  <c r="H7" i="42" s="1"/>
  <c r="F31" i="42"/>
  <c r="F7" i="42" s="1"/>
  <c r="J31" i="42"/>
  <c r="J7" i="42" s="1"/>
  <c r="T31" i="42"/>
  <c r="T7" i="42" s="1"/>
  <c r="S31" i="42"/>
  <c r="S7" i="42" s="1"/>
  <c r="U31" i="42"/>
  <c r="U7" i="42" s="1"/>
  <c r="X31" i="42"/>
  <c r="X7" i="42" s="1"/>
  <c r="Z31" i="42"/>
  <c r="Z7" i="42" s="1"/>
  <c r="Y31" i="42"/>
  <c r="Y7" i="42" s="1"/>
  <c r="W31" i="42"/>
  <c r="W7" i="42" s="1"/>
  <c r="AA41" i="43" l="1"/>
  <c r="BQ41" i="43" s="1"/>
  <c r="BR41" i="43" s="1"/>
  <c r="AA33" i="43"/>
  <c r="BQ33" i="43" s="1"/>
  <c r="BR33" i="43" s="1"/>
  <c r="AA37" i="43"/>
  <c r="BQ37" i="43" s="1"/>
  <c r="BR37" i="43" s="1"/>
  <c r="AA50" i="43"/>
  <c r="BQ50" i="43" s="1"/>
  <c r="BR50" i="43" s="1"/>
  <c r="AA58" i="43"/>
  <c r="BQ58" i="43" s="1"/>
  <c r="BR58" i="43" s="1"/>
  <c r="AA66" i="43"/>
  <c r="BQ66" i="43" s="1"/>
  <c r="AA22" i="43"/>
  <c r="BQ22" i="43" s="1"/>
  <c r="BR22" i="43" s="1"/>
  <c r="AA51" i="43"/>
  <c r="BQ51" i="43" s="1"/>
  <c r="BR51" i="43" s="1"/>
  <c r="AA52" i="43"/>
  <c r="BQ52" i="43" s="1"/>
  <c r="BR52" i="43" s="1"/>
  <c r="AA60" i="43"/>
  <c r="BQ60" i="43" s="1"/>
  <c r="BR60" i="43" s="1"/>
  <c r="AA68" i="43"/>
  <c r="BQ68" i="43" s="1"/>
  <c r="BR68" i="43" s="1"/>
  <c r="AA23" i="43"/>
  <c r="BQ23" i="43" s="1"/>
  <c r="BR23" i="43" s="1"/>
  <c r="AA35" i="43"/>
  <c r="BQ35" i="43" s="1"/>
  <c r="BR35" i="43" s="1"/>
  <c r="AA53" i="43"/>
  <c r="BQ53" i="43" s="1"/>
  <c r="BR53" i="43" s="1"/>
  <c r="AA61" i="43"/>
  <c r="BQ61" i="43" s="1"/>
  <c r="BR61" i="43" s="1"/>
  <c r="AA69" i="43"/>
  <c r="BQ69" i="43" s="1"/>
  <c r="BR69" i="43" s="1"/>
  <c r="AA28" i="43"/>
  <c r="BQ28" i="43" s="1"/>
  <c r="AA39" i="43"/>
  <c r="BQ39" i="43" s="1"/>
  <c r="AA46" i="43"/>
  <c r="BQ46" i="43" s="1"/>
  <c r="BR46" i="43" s="1"/>
  <c r="AA54" i="43"/>
  <c r="BQ54" i="43" s="1"/>
  <c r="BR54" i="43" s="1"/>
  <c r="AA62" i="43"/>
  <c r="BQ62" i="43" s="1"/>
  <c r="BR62" i="43" s="1"/>
  <c r="AA70" i="43"/>
  <c r="BQ70" i="43" s="1"/>
  <c r="BR70" i="43" s="1"/>
  <c r="AA36" i="43"/>
  <c r="BQ36" i="43" s="1"/>
  <c r="BR36" i="43" s="1"/>
  <c r="AA13" i="43"/>
  <c r="BQ13" i="43" s="1"/>
  <c r="BR13" i="43" s="1"/>
  <c r="AA38" i="43"/>
  <c r="BQ38" i="43" s="1"/>
  <c r="BR38" i="43" s="1"/>
  <c r="AA27" i="43"/>
  <c r="BQ27" i="43" s="1"/>
  <c r="BR27" i="43" s="1"/>
  <c r="AA55" i="43"/>
  <c r="BQ55" i="43" s="1"/>
  <c r="BR55" i="43" s="1"/>
  <c r="AA71" i="43"/>
  <c r="BQ71" i="43" s="1"/>
  <c r="BR71" i="43" s="1"/>
  <c r="AA19" i="43"/>
  <c r="BQ19" i="43" s="1"/>
  <c r="BR19" i="43" s="1"/>
  <c r="AA47" i="43"/>
  <c r="BQ47" i="43" s="1"/>
  <c r="BR47" i="43" s="1"/>
  <c r="AA63" i="43"/>
  <c r="BQ63" i="43" s="1"/>
  <c r="L15" i="12" s="1"/>
  <c r="N15" i="12" s="1"/>
  <c r="AA40" i="43"/>
  <c r="BQ40" i="43" s="1"/>
  <c r="BR40" i="43" s="1"/>
  <c r="AA18" i="43"/>
  <c r="BQ18" i="43" s="1"/>
  <c r="BR18" i="43" s="1"/>
  <c r="AA48" i="43"/>
  <c r="BQ48" i="43" s="1"/>
  <c r="BR48" i="43" s="1"/>
  <c r="AA56" i="43"/>
  <c r="BQ56" i="43" s="1"/>
  <c r="BR56" i="43" s="1"/>
  <c r="AA64" i="43"/>
  <c r="BQ64" i="43" s="1"/>
  <c r="BR64" i="43" s="1"/>
  <c r="AA72" i="43"/>
  <c r="BQ72" i="43" s="1"/>
  <c r="BR72" i="43" s="1"/>
  <c r="AA59" i="43"/>
  <c r="BQ59" i="43" s="1"/>
  <c r="BR59" i="43" s="1"/>
  <c r="AA30" i="43"/>
  <c r="BQ30" i="43" s="1"/>
  <c r="BR30" i="43" s="1"/>
  <c r="AA29" i="43"/>
  <c r="BQ29" i="43" s="1"/>
  <c r="BR29" i="43" s="1"/>
  <c r="AA49" i="43"/>
  <c r="BQ49" i="43" s="1"/>
  <c r="AA57" i="43"/>
  <c r="BQ57" i="43" s="1"/>
  <c r="BR57" i="43" s="1"/>
  <c r="AA65" i="43"/>
  <c r="BQ65" i="43" s="1"/>
  <c r="BR65" i="43" s="1"/>
  <c r="AA73" i="43"/>
  <c r="BQ73" i="43" s="1"/>
  <c r="BR73" i="43" s="1"/>
  <c r="AA17" i="43"/>
  <c r="BQ17" i="43" s="1"/>
  <c r="BR17" i="43" s="1"/>
  <c r="AA25" i="43"/>
  <c r="BQ25" i="43" s="1"/>
  <c r="BR25" i="43" s="1"/>
  <c r="D19" i="40"/>
  <c r="D18" i="40"/>
  <c r="BQ67" i="43"/>
  <c r="BR67" i="43" s="1"/>
  <c r="D17" i="40"/>
  <c r="D16" i="40" l="1"/>
  <c r="D14" i="40"/>
  <c r="AC16" i="43"/>
  <c r="AA16" i="43" s="1"/>
  <c r="BQ16" i="43" s="1"/>
  <c r="L12" i="12"/>
  <c r="BR28" i="43"/>
  <c r="AC24" i="43"/>
  <c r="D10" i="40"/>
  <c r="D33" i="42"/>
  <c r="D31" i="42" s="1"/>
  <c r="D7" i="42" s="1"/>
  <c r="E31" i="42"/>
  <c r="E7" i="42" s="1"/>
  <c r="AC20" i="43"/>
  <c r="AA20" i="43" s="1"/>
  <c r="BQ20" i="43" s="1"/>
  <c r="BR20" i="43" s="1"/>
  <c r="AA21" i="43"/>
  <c r="BQ21" i="43" s="1"/>
  <c r="BR21" i="43" s="1"/>
  <c r="AC10" i="43"/>
  <c r="AA11" i="43"/>
  <c r="BQ11" i="43" s="1"/>
  <c r="AC42" i="43"/>
  <c r="AA44" i="43"/>
  <c r="BQ44" i="43" s="1"/>
  <c r="AA74" i="43"/>
  <c r="R7" i="40"/>
  <c r="O7" i="40"/>
  <c r="Z7" i="40"/>
  <c r="N7" i="40"/>
  <c r="L7" i="40"/>
  <c r="K7" i="40"/>
  <c r="Q7" i="40"/>
  <c r="G7" i="40"/>
  <c r="H7" i="40"/>
  <c r="I7" i="40"/>
  <c r="F7" i="40"/>
  <c r="S7" i="40"/>
  <c r="X7" i="40"/>
  <c r="V7" i="40"/>
  <c r="W7" i="40"/>
  <c r="D13" i="40" l="1"/>
  <c r="AC31" i="43"/>
  <c r="BR11" i="43"/>
  <c r="BR16" i="43"/>
  <c r="AC8" i="43"/>
  <c r="E7" i="40"/>
  <c r="BQ74" i="43"/>
  <c r="BR74" i="43" s="1"/>
  <c r="AC75" i="43" l="1"/>
  <c r="BR34" i="43" s="1"/>
  <c r="W24" i="28" l="1"/>
  <c r="H24" i="28"/>
  <c r="O20" i="28"/>
  <c r="R24" i="28"/>
  <c r="Y20" i="29"/>
  <c r="AT20" i="29"/>
  <c r="T21" i="29"/>
  <c r="N20" i="29"/>
  <c r="U20" i="28"/>
  <c r="X24" i="28"/>
  <c r="J20" i="28"/>
  <c r="O24" i="28"/>
  <c r="T20" i="28"/>
  <c r="P56" i="29"/>
  <c r="T59" i="29"/>
  <c r="J24" i="28"/>
  <c r="V20" i="28"/>
  <c r="P23" i="29"/>
  <c r="W24" i="29"/>
  <c r="Q24" i="29"/>
  <c r="P28" i="29"/>
  <c r="P30" i="29"/>
  <c r="G24" i="28"/>
  <c r="K20" i="28"/>
  <c r="P24" i="28"/>
  <c r="X10" i="29"/>
  <c r="BB10" i="29"/>
  <c r="P14" i="29"/>
  <c r="BI16" i="29"/>
  <c r="T35" i="29"/>
  <c r="P58" i="29"/>
  <c r="T64" i="29"/>
  <c r="P68" i="29"/>
  <c r="I20" i="28"/>
  <c r="L24" i="28"/>
  <c r="M20" i="28"/>
  <c r="N24" i="28"/>
  <c r="S20" i="28"/>
  <c r="V24" i="28"/>
  <c r="AY20" i="29"/>
  <c r="AD10" i="29"/>
  <c r="H20" i="28"/>
  <c r="K24" i="28"/>
  <c r="R20" i="28"/>
  <c r="U24" i="28"/>
  <c r="Z20" i="28"/>
  <c r="F20" i="28"/>
  <c r="Q20" i="28"/>
  <c r="T24" i="28"/>
  <c r="Y20" i="28"/>
  <c r="T12" i="29"/>
  <c r="R10" i="29"/>
  <c r="I24" i="29"/>
  <c r="P29" i="29"/>
  <c r="T39" i="29"/>
  <c r="P45" i="29"/>
  <c r="T49" i="29"/>
  <c r="P60" i="29"/>
  <c r="T66" i="29"/>
  <c r="T73" i="29"/>
  <c r="G20" i="28"/>
  <c r="I24" i="28"/>
  <c r="M24" i="28"/>
  <c r="P20" i="28"/>
  <c r="S24" i="28"/>
  <c r="X20" i="28"/>
  <c r="W20" i="28"/>
  <c r="Z24" i="28"/>
  <c r="AT10" i="29"/>
  <c r="V24" i="29"/>
  <c r="T27" i="29"/>
  <c r="P35" i="29"/>
  <c r="T38" i="29"/>
  <c r="P57" i="29"/>
  <c r="P59" i="29"/>
  <c r="T65" i="29"/>
  <c r="P71" i="29"/>
  <c r="F24" i="28"/>
  <c r="L20" i="28"/>
  <c r="N20" i="28"/>
  <c r="Q24" i="28"/>
  <c r="Y24" i="28"/>
  <c r="D26" i="26"/>
  <c r="D27" i="26"/>
  <c r="P21" i="29"/>
  <c r="R20" i="29"/>
  <c r="T25" i="29"/>
  <c r="T26" i="29"/>
  <c r="D13" i="28"/>
  <c r="D18" i="28"/>
  <c r="D19" i="28"/>
  <c r="D22" i="28"/>
  <c r="D23" i="28"/>
  <c r="D26" i="28"/>
  <c r="D27" i="28"/>
  <c r="D28" i="28"/>
  <c r="D29" i="28"/>
  <c r="D34" i="28"/>
  <c r="D35" i="28"/>
  <c r="D39" i="28"/>
  <c r="D51" i="28"/>
  <c r="D54" i="28"/>
  <c r="D56" i="28"/>
  <c r="D59" i="28"/>
  <c r="D66" i="28"/>
  <c r="D68" i="28"/>
  <c r="BP24" i="29" l="1"/>
  <c r="BP10" i="29"/>
  <c r="P36" i="29"/>
  <c r="P63" i="29"/>
  <c r="Q20" i="29"/>
  <c r="BK10" i="29"/>
  <c r="T23" i="29"/>
  <c r="P34" i="29"/>
  <c r="U20" i="29"/>
  <c r="T69" i="29"/>
  <c r="P39" i="29"/>
  <c r="T37" i="29"/>
  <c r="P51" i="29"/>
  <c r="T46" i="29"/>
  <c r="P38" i="29"/>
  <c r="P54" i="29"/>
  <c r="X24" i="29"/>
  <c r="S20" i="29"/>
  <c r="P48" i="29"/>
  <c r="T60" i="29"/>
  <c r="P70" i="29"/>
  <c r="T57" i="29"/>
  <c r="P64" i="29"/>
  <c r="T29" i="29"/>
  <c r="AE10" i="29"/>
  <c r="T71" i="29"/>
  <c r="T22" i="29"/>
  <c r="P61" i="29"/>
  <c r="P22" i="29"/>
  <c r="T52" i="29"/>
  <c r="P41" i="29"/>
  <c r="P72" i="29"/>
  <c r="T50" i="29"/>
  <c r="T53" i="29"/>
  <c r="P47" i="29"/>
  <c r="T56" i="29"/>
  <c r="P65" i="29"/>
  <c r="T44" i="29"/>
  <c r="Q10" i="29"/>
  <c r="T11" i="29"/>
  <c r="P19" i="29"/>
  <c r="AY16" i="29"/>
  <c r="N16" i="29"/>
  <c r="R16" i="29"/>
  <c r="BP16" i="29"/>
  <c r="U16" i="29"/>
  <c r="O16" i="29"/>
  <c r="L17" i="29"/>
  <c r="P17" i="29"/>
  <c r="AE16" i="29"/>
  <c r="T17" i="29"/>
  <c r="BB16" i="29"/>
  <c r="AD16" i="29"/>
  <c r="BK16" i="29"/>
  <c r="P53" i="29"/>
  <c r="T47" i="29"/>
  <c r="T30" i="29"/>
  <c r="T18" i="29"/>
  <c r="P52" i="29"/>
  <c r="P18" i="29"/>
  <c r="T14" i="29"/>
  <c r="BI20" i="29"/>
  <c r="P11" i="29"/>
  <c r="Y16" i="29"/>
  <c r="P46" i="29"/>
  <c r="AT16" i="29"/>
  <c r="T48" i="29"/>
  <c r="T45" i="29"/>
  <c r="P40" i="29"/>
  <c r="P37" i="29"/>
  <c r="N10" i="29"/>
  <c r="T62" i="29"/>
  <c r="T28" i="29"/>
  <c r="BK24" i="29"/>
  <c r="AD24" i="29"/>
  <c r="AT24" i="29"/>
  <c r="U24" i="29"/>
  <c r="AE24" i="29"/>
  <c r="BI24" i="29"/>
  <c r="N24" i="29"/>
  <c r="Y24" i="29"/>
  <c r="AT42" i="29"/>
  <c r="AT31" i="29" s="1"/>
  <c r="O24" i="29"/>
  <c r="T13" i="29"/>
  <c r="T61" i="29"/>
  <c r="T54" i="29"/>
  <c r="P69" i="29"/>
  <c r="T36" i="29"/>
  <c r="W20" i="29"/>
  <c r="T40" i="29"/>
  <c r="S24" i="29"/>
  <c r="T19" i="29"/>
  <c r="P15" i="29"/>
  <c r="T15" i="29"/>
  <c r="V10" i="29"/>
  <c r="P73" i="29"/>
  <c r="T55" i="29"/>
  <c r="P49" i="29"/>
  <c r="AW20" i="29"/>
  <c r="T68" i="29"/>
  <c r="P27" i="29"/>
  <c r="AI10" i="29"/>
  <c r="U10" i="29"/>
  <c r="BB24" i="29"/>
  <c r="AI20" i="29"/>
  <c r="X16" i="29"/>
  <c r="P26" i="29"/>
  <c r="W42" i="29"/>
  <c r="W31" i="29" s="1"/>
  <c r="O20" i="29"/>
  <c r="R24" i="29"/>
  <c r="I20" i="29"/>
  <c r="O42" i="29"/>
  <c r="O31" i="29" s="1"/>
  <c r="T63" i="29"/>
  <c r="I42" i="29"/>
  <c r="I31" i="29" s="1"/>
  <c r="BI42" i="29"/>
  <c r="BI31" i="29" s="1"/>
  <c r="BB42" i="29"/>
  <c r="BB31" i="29" s="1"/>
  <c r="Y42" i="29"/>
  <c r="Y31" i="29" s="1"/>
  <c r="P33" i="29"/>
  <c r="BI10" i="29"/>
  <c r="Q16" i="29"/>
  <c r="Q8" i="29" s="1"/>
  <c r="Y10" i="29"/>
  <c r="P13" i="29"/>
  <c r="BP42" i="29"/>
  <c r="BP31" i="29" s="1"/>
  <c r="AI42" i="29"/>
  <c r="AI31" i="29" s="1"/>
  <c r="AE42" i="29"/>
  <c r="AE31" i="29" s="1"/>
  <c r="T33" i="29"/>
  <c r="BP20" i="29"/>
  <c r="AW42" i="29"/>
  <c r="AW31" i="29" s="1"/>
  <c r="S42" i="29"/>
  <c r="R42" i="29"/>
  <c r="R31" i="29" s="1"/>
  <c r="AY42" i="29"/>
  <c r="AY31" i="29" s="1"/>
  <c r="S10" i="29"/>
  <c r="T20" i="29"/>
  <c r="W10" i="29"/>
  <c r="BK20" i="29"/>
  <c r="AW16" i="29"/>
  <c r="P50" i="29"/>
  <c r="N42" i="29"/>
  <c r="N31" i="29" s="1"/>
  <c r="AE20" i="29"/>
  <c r="O10" i="29"/>
  <c r="P12" i="29"/>
  <c r="P74" i="29"/>
  <c r="P25" i="29"/>
  <c r="AW24" i="29"/>
  <c r="AD20" i="29"/>
  <c r="V16" i="29"/>
  <c r="P62" i="29"/>
  <c r="I10" i="29"/>
  <c r="AY10" i="29"/>
  <c r="X42" i="29"/>
  <c r="X31" i="29" s="1"/>
  <c r="V20" i="29"/>
  <c r="BK42" i="29"/>
  <c r="BK31" i="29" s="1"/>
  <c r="T41" i="29"/>
  <c r="T74" i="29"/>
  <c r="U42" i="29"/>
  <c r="U31" i="29" s="1"/>
  <c r="T72" i="29"/>
  <c r="AD42" i="29"/>
  <c r="AD31" i="29" s="1"/>
  <c r="T58" i="29"/>
  <c r="P55" i="29"/>
  <c r="V42" i="29"/>
  <c r="V31" i="29" s="1"/>
  <c r="I16" i="29"/>
  <c r="P44" i="29"/>
  <c r="AW10" i="29"/>
  <c r="T70" i="29"/>
  <c r="T34" i="29"/>
  <c r="BB20" i="29"/>
  <c r="AI16" i="29"/>
  <c r="AY24" i="29"/>
  <c r="Q42" i="29"/>
  <c r="Q31" i="29" s="1"/>
  <c r="T51" i="29"/>
  <c r="AI24" i="29"/>
  <c r="X20" i="29"/>
  <c r="S16" i="29"/>
  <c r="W16" i="29"/>
  <c r="E24" i="28"/>
  <c r="D24" i="28" s="1"/>
  <c r="D25" i="28"/>
  <c r="E20" i="28"/>
  <c r="D20" i="28" s="1"/>
  <c r="D21" i="28"/>
  <c r="N8" i="29" l="1"/>
  <c r="R8" i="29"/>
  <c r="BP8" i="29"/>
  <c r="BP75" i="29" s="1"/>
  <c r="T10" i="29"/>
  <c r="AT8" i="29"/>
  <c r="P16" i="29"/>
  <c r="U8" i="29"/>
  <c r="U75" i="29" s="1"/>
  <c r="T16" i="29"/>
  <c r="T8" i="29" s="1"/>
  <c r="AI8" i="29"/>
  <c r="AI75" i="29" s="1"/>
  <c r="AD8" i="29"/>
  <c r="AD75" i="29" s="1"/>
  <c r="X8" i="29"/>
  <c r="X75" i="29" s="1"/>
  <c r="Y8" i="29"/>
  <c r="Y75" i="29" s="1"/>
  <c r="P10" i="29"/>
  <c r="BK8" i="29"/>
  <c r="BK75" i="29" s="1"/>
  <c r="AE8" i="29"/>
  <c r="AE75" i="29" s="1"/>
  <c r="BB8" i="29"/>
  <c r="BB75" i="29" s="1"/>
  <c r="BI8" i="29"/>
  <c r="BI75" i="29" s="1"/>
  <c r="BI76" i="29" s="1"/>
  <c r="O8" i="29"/>
  <c r="O75" i="29" s="1"/>
  <c r="P24" i="29"/>
  <c r="AT75" i="29"/>
  <c r="AW8" i="29"/>
  <c r="AW75" i="29" s="1"/>
  <c r="N75" i="29"/>
  <c r="R75" i="29"/>
  <c r="T42" i="29"/>
  <c r="V8" i="29"/>
  <c r="V75" i="29" s="1"/>
  <c r="S8" i="29"/>
  <c r="P42" i="29"/>
  <c r="W8" i="29"/>
  <c r="W75" i="29" s="1"/>
  <c r="AY8" i="29"/>
  <c r="AY75" i="29" s="1"/>
  <c r="Q75" i="29"/>
  <c r="I8" i="29"/>
  <c r="I75" i="29" s="1"/>
  <c r="P8" i="29" l="1"/>
  <c r="P66" i="29" l="1"/>
  <c r="S31" i="29"/>
  <c r="S75" i="29" s="1"/>
  <c r="T31" i="29" l="1"/>
  <c r="T75" i="29" s="1"/>
  <c r="D25" i="26" l="1"/>
  <c r="D24" i="26"/>
  <c r="F11" i="29" l="1"/>
  <c r="D12" i="28"/>
  <c r="H10" i="29" l="1"/>
  <c r="H24" i="29"/>
  <c r="H20" i="29"/>
  <c r="H42" i="29"/>
  <c r="H31" i="29" s="1"/>
  <c r="H16" i="29"/>
  <c r="H8" i="29" l="1"/>
  <c r="H75" i="29" s="1"/>
  <c r="H16" i="28" l="1"/>
  <c r="M16" i="28"/>
  <c r="T16" i="28"/>
  <c r="F16" i="28"/>
  <c r="N16" i="28"/>
  <c r="W16" i="28"/>
  <c r="Y16" i="28"/>
  <c r="G16" i="28"/>
  <c r="J16" i="28"/>
  <c r="R16" i="28"/>
  <c r="U16" i="28"/>
  <c r="V16" i="28"/>
  <c r="L16" i="28"/>
  <c r="O16" i="28"/>
  <c r="I16" i="28"/>
  <c r="S16" i="28"/>
  <c r="K16" i="28"/>
  <c r="P16" i="28"/>
  <c r="X16" i="28"/>
  <c r="Q16" i="28"/>
  <c r="Z16" i="28"/>
  <c r="L68" i="29" l="1"/>
  <c r="L62" i="29"/>
  <c r="L54" i="29"/>
  <c r="L29" i="29"/>
  <c r="L14" i="29"/>
  <c r="L55" i="29"/>
  <c r="L52" i="29"/>
  <c r="L25" i="29"/>
  <c r="L26" i="29"/>
  <c r="L45" i="29"/>
  <c r="L56" i="29"/>
  <c r="L28" i="29"/>
  <c r="L34" i="29"/>
  <c r="L13" i="29"/>
  <c r="L12" i="29"/>
  <c r="L30" i="29"/>
  <c r="L40" i="29"/>
  <c r="L22" i="29"/>
  <c r="L49" i="29"/>
  <c r="L66" i="29"/>
  <c r="L59" i="29"/>
  <c r="L37" i="29"/>
  <c r="L58" i="29"/>
  <c r="L72" i="29"/>
  <c r="L41" i="29"/>
  <c r="L19" i="29"/>
  <c r="L69" i="29"/>
  <c r="L64" i="29"/>
  <c r="L53" i="29"/>
  <c r="L57" i="29"/>
  <c r="L23" i="29"/>
  <c r="L35" i="29"/>
  <c r="L50" i="29"/>
  <c r="L61" i="29"/>
  <c r="L71" i="29"/>
  <c r="L27" i="29"/>
  <c r="L33" i="29"/>
  <c r="L46" i="29"/>
  <c r="L39" i="29"/>
  <c r="L36" i="29"/>
  <c r="L65" i="29"/>
  <c r="L73" i="29"/>
  <c r="L38" i="29"/>
  <c r="L70" i="29"/>
  <c r="L48" i="29"/>
  <c r="L60" i="29"/>
  <c r="L44" i="29"/>
  <c r="L51" i="29"/>
  <c r="L63" i="29"/>
  <c r="L47" i="29"/>
  <c r="L15" i="29"/>
  <c r="L21" i="29"/>
  <c r="L74" i="29"/>
  <c r="M10" i="29" l="1"/>
  <c r="M16" i="29"/>
  <c r="M42" i="29"/>
  <c r="M31" i="29" s="1"/>
  <c r="L11" i="29"/>
  <c r="L10" i="29" s="1"/>
  <c r="M20" i="29"/>
  <c r="L20" i="29"/>
  <c r="L24" i="29"/>
  <c r="M24" i="29"/>
  <c r="L42" i="29"/>
  <c r="L31" i="29" s="1"/>
  <c r="L18" i="29"/>
  <c r="D17" i="28"/>
  <c r="E16" i="28"/>
  <c r="D16" i="28" s="1"/>
  <c r="M8" i="29" l="1"/>
  <c r="M75" i="29" s="1"/>
  <c r="L8" i="29"/>
  <c r="L75" i="29" s="1"/>
  <c r="D23" i="26"/>
  <c r="J10" i="7" l="1"/>
  <c r="J20" i="7"/>
  <c r="J24" i="7"/>
  <c r="J41" i="7"/>
  <c r="J31" i="7" s="1"/>
  <c r="J16" i="7"/>
  <c r="AZ20" i="8"/>
  <c r="AR20" i="8"/>
  <c r="F16" i="7" l="1"/>
  <c r="N10" i="7"/>
  <c r="N20" i="7"/>
  <c r="L16" i="7"/>
  <c r="Z20" i="8"/>
  <c r="O20" i="8"/>
  <c r="G16" i="7"/>
  <c r="J8" i="7"/>
  <c r="J7" i="7" s="1"/>
  <c r="X24" i="7"/>
  <c r="AR16" i="8"/>
  <c r="AI20" i="8"/>
  <c r="L10" i="7"/>
  <c r="L20" i="7"/>
  <c r="S24" i="7"/>
  <c r="K10" i="8"/>
  <c r="O10" i="8"/>
  <c r="Y10" i="8"/>
  <c r="AH10" i="8"/>
  <c r="AY10" i="8"/>
  <c r="BG10" i="8"/>
  <c r="BO10" i="8"/>
  <c r="BC24" i="8"/>
  <c r="BH24" i="8"/>
  <c r="BH20" i="8"/>
  <c r="BP20" i="8"/>
  <c r="F22" i="8"/>
  <c r="P38" i="8"/>
  <c r="P51" i="8"/>
  <c r="P22" i="8"/>
  <c r="F28" i="8"/>
  <c r="P29" i="8"/>
  <c r="F44" i="8"/>
  <c r="F10" i="7"/>
  <c r="F20" i="7"/>
  <c r="F59" i="8"/>
  <c r="P59" i="8"/>
  <c r="T66" i="8"/>
  <c r="L73" i="8"/>
  <c r="G10" i="7"/>
  <c r="G20" i="7"/>
  <c r="H16" i="7"/>
  <c r="K41" i="7"/>
  <c r="K31" i="7" s="1"/>
  <c r="N24" i="7"/>
  <c r="L65" i="8"/>
  <c r="T68" i="8"/>
  <c r="F72" i="8"/>
  <c r="T11" i="8"/>
  <c r="T49" i="8"/>
  <c r="L57" i="8"/>
  <c r="L27" i="8"/>
  <c r="P62" i="8"/>
  <c r="T45" i="8"/>
  <c r="P48" i="8"/>
  <c r="P49" i="8"/>
  <c r="F50" i="8"/>
  <c r="T54" i="8"/>
  <c r="F58" i="8"/>
  <c r="P41" i="7"/>
  <c r="P31" i="7" s="1"/>
  <c r="P65" i="8"/>
  <c r="F67" i="8"/>
  <c r="F68" i="8"/>
  <c r="L33" i="8"/>
  <c r="M20" i="7"/>
  <c r="M10" i="7"/>
  <c r="N41" i="7"/>
  <c r="N31" i="7" s="1"/>
  <c r="Q16" i="7"/>
  <c r="R16" i="7"/>
  <c r="S41" i="7"/>
  <c r="S31" i="7" s="1"/>
  <c r="T24" i="7"/>
  <c r="U24" i="7"/>
  <c r="W24" i="7"/>
  <c r="X16" i="7"/>
  <c r="Y16" i="7"/>
  <c r="Z24" i="7"/>
  <c r="F15" i="8"/>
  <c r="F30" i="8"/>
  <c r="F34" i="8"/>
  <c r="P35" i="8"/>
  <c r="F39" i="8"/>
  <c r="F40" i="8"/>
  <c r="P41" i="8"/>
  <c r="I10" i="7"/>
  <c r="I20" i="7"/>
  <c r="K24" i="7"/>
  <c r="O10" i="7"/>
  <c r="O20" i="7"/>
  <c r="P24" i="7"/>
  <c r="T16" i="7"/>
  <c r="U16" i="7"/>
  <c r="V10" i="7"/>
  <c r="V20" i="7"/>
  <c r="W16" i="7"/>
  <c r="Z16" i="7"/>
  <c r="L64" i="8"/>
  <c r="F71" i="8"/>
  <c r="F41" i="7"/>
  <c r="F31" i="7" s="1"/>
  <c r="G41" i="7"/>
  <c r="G31" i="7" s="1"/>
  <c r="L41" i="7"/>
  <c r="L31" i="7" s="1"/>
  <c r="M16" i="7"/>
  <c r="N16" i="7"/>
  <c r="N8" i="7" s="1"/>
  <c r="Q10" i="7"/>
  <c r="Q20" i="7"/>
  <c r="R10" i="7"/>
  <c r="R20" i="7"/>
  <c r="S16" i="7"/>
  <c r="X10" i="7"/>
  <c r="X20" i="7"/>
  <c r="Y10" i="7"/>
  <c r="Y20" i="7"/>
  <c r="T23" i="8"/>
  <c r="T65" i="8"/>
  <c r="F24" i="7"/>
  <c r="G24" i="7"/>
  <c r="H10" i="7"/>
  <c r="H20" i="7"/>
  <c r="K16" i="7"/>
  <c r="L24" i="7"/>
  <c r="O41" i="7"/>
  <c r="O31" i="7" s="1"/>
  <c r="P16" i="7"/>
  <c r="V41" i="7"/>
  <c r="V31" i="7" s="1"/>
  <c r="I24" i="7"/>
  <c r="M24" i="7"/>
  <c r="O24" i="7"/>
  <c r="Q41" i="7"/>
  <c r="Q31" i="7" s="1"/>
  <c r="R41" i="7"/>
  <c r="R31" i="7" s="1"/>
  <c r="T10" i="7"/>
  <c r="T20" i="7"/>
  <c r="U10" i="7"/>
  <c r="U20" i="7"/>
  <c r="V24" i="7"/>
  <c r="W10" i="7"/>
  <c r="W20" i="7"/>
  <c r="X41" i="7"/>
  <c r="X31" i="7" s="1"/>
  <c r="Y41" i="7"/>
  <c r="Y31" i="7" s="1"/>
  <c r="Z10" i="7"/>
  <c r="Z20" i="7"/>
  <c r="H41" i="7"/>
  <c r="H31" i="7" s="1"/>
  <c r="M41" i="7"/>
  <c r="M31" i="7" s="1"/>
  <c r="Q24" i="7"/>
  <c r="R24" i="7"/>
  <c r="S10" i="7"/>
  <c r="S20" i="7"/>
  <c r="Y24" i="7"/>
  <c r="H24" i="7"/>
  <c r="I16" i="7"/>
  <c r="K10" i="7"/>
  <c r="K20" i="7"/>
  <c r="O16" i="7"/>
  <c r="P10" i="7"/>
  <c r="P20" i="7"/>
  <c r="T41" i="7"/>
  <c r="T31" i="7" s="1"/>
  <c r="U41" i="7"/>
  <c r="U31" i="7" s="1"/>
  <c r="V16" i="7"/>
  <c r="W41" i="7"/>
  <c r="W31" i="7" s="1"/>
  <c r="Z41" i="7"/>
  <c r="Z31" i="7" s="1"/>
  <c r="D26" i="5"/>
  <c r="D27" i="5"/>
  <c r="D12" i="7"/>
  <c r="D13" i="7"/>
  <c r="D14" i="7"/>
  <c r="D15" i="7"/>
  <c r="D18" i="7"/>
  <c r="D19" i="7"/>
  <c r="D22" i="7"/>
  <c r="D23" i="7"/>
  <c r="D26" i="7"/>
  <c r="D27" i="7"/>
  <c r="D28" i="7"/>
  <c r="D29" i="7"/>
  <c r="D30" i="7"/>
  <c r="D33" i="7"/>
  <c r="D34" i="7"/>
  <c r="D35" i="7"/>
  <c r="D36" i="7"/>
  <c r="D37" i="7"/>
  <c r="D38" i="7"/>
  <c r="D39" i="7"/>
  <c r="D40" i="7"/>
  <c r="D44" i="7"/>
  <c r="D45" i="7"/>
  <c r="D46" i="7"/>
  <c r="D48" i="7"/>
  <c r="D49" i="7"/>
  <c r="D50" i="7"/>
  <c r="D51" i="7"/>
  <c r="D52" i="7"/>
  <c r="D53" i="7"/>
  <c r="D54" i="7"/>
  <c r="D55" i="7"/>
  <c r="D56" i="7"/>
  <c r="D57" i="7"/>
  <c r="D58" i="7"/>
  <c r="D59" i="7"/>
  <c r="D60" i="7"/>
  <c r="D61" i="7"/>
  <c r="D62" i="7"/>
  <c r="D63" i="7"/>
  <c r="D64" i="7"/>
  <c r="D65" i="7"/>
  <c r="D66" i="7"/>
  <c r="D67" i="7"/>
  <c r="D68" i="7"/>
  <c r="D69" i="7"/>
  <c r="D70" i="7"/>
  <c r="D71" i="7"/>
  <c r="D72" i="7"/>
  <c r="F8" i="7" l="1"/>
  <c r="G8" i="7"/>
  <c r="U10" i="8"/>
  <c r="P73" i="8"/>
  <c r="L13" i="8"/>
  <c r="L34" i="8"/>
  <c r="L68" i="8"/>
  <c r="BK24" i="8"/>
  <c r="BD10" i="8"/>
  <c r="BC10" i="8"/>
  <c r="P64" i="8"/>
  <c r="T19" i="8"/>
  <c r="AN10" i="8"/>
  <c r="L12" i="8"/>
  <c r="AD10" i="8"/>
  <c r="F65" i="8"/>
  <c r="E65" i="8" s="1"/>
  <c r="L39" i="8"/>
  <c r="T69" i="8"/>
  <c r="F60" i="8"/>
  <c r="F14" i="8"/>
  <c r="F52" i="8"/>
  <c r="P33" i="8"/>
  <c r="P30" i="8"/>
  <c r="T37" i="8"/>
  <c r="L49" i="8"/>
  <c r="Q10" i="8"/>
  <c r="P71" i="8"/>
  <c r="T48" i="8"/>
  <c r="F57" i="8"/>
  <c r="F66" i="8"/>
  <c r="L61" i="8"/>
  <c r="L53" i="8"/>
  <c r="L69" i="8"/>
  <c r="L44" i="8"/>
  <c r="L23" i="8"/>
  <c r="T58" i="8"/>
  <c r="P40" i="8"/>
  <c r="Q16" i="8"/>
  <c r="AZ16" i="8"/>
  <c r="P19" i="8"/>
  <c r="Z16" i="8"/>
  <c r="BP16" i="8"/>
  <c r="N16" i="8"/>
  <c r="BH16" i="8"/>
  <c r="AI16" i="8"/>
  <c r="P61" i="8"/>
  <c r="O24" i="8"/>
  <c r="T61" i="8"/>
  <c r="T53" i="8"/>
  <c r="F73" i="8"/>
  <c r="L35" i="8"/>
  <c r="L37" i="8"/>
  <c r="P54" i="8"/>
  <c r="L58" i="8"/>
  <c r="L48" i="8"/>
  <c r="F41" i="8"/>
  <c r="F37" i="8"/>
  <c r="F33" i="8"/>
  <c r="Q20" i="8"/>
  <c r="P70" i="8"/>
  <c r="G10" i="8"/>
  <c r="P23" i="8"/>
  <c r="L40" i="8"/>
  <c r="L21" i="8"/>
  <c r="T57" i="8"/>
  <c r="L56" i="8"/>
  <c r="F46" i="8"/>
  <c r="W16" i="8"/>
  <c r="T64" i="8"/>
  <c r="P72" i="8"/>
  <c r="BF20" i="8"/>
  <c r="T25" i="8"/>
  <c r="AI24" i="8"/>
  <c r="I24" i="8"/>
  <c r="P44" i="8"/>
  <c r="L47" i="8"/>
  <c r="R20" i="8"/>
  <c r="P34" i="8"/>
  <c r="U20" i="8"/>
  <c r="AK33" i="8"/>
  <c r="AA33" i="8" s="1"/>
  <c r="T51" i="8"/>
  <c r="F13" i="8"/>
  <c r="T46" i="8"/>
  <c r="P56" i="8"/>
  <c r="F55" i="8"/>
  <c r="L38" i="8"/>
  <c r="AX20" i="8"/>
  <c r="AG20" i="8"/>
  <c r="L18" i="8"/>
  <c r="T12" i="8"/>
  <c r="AR24" i="8"/>
  <c r="AZ24" i="8"/>
  <c r="BP24" i="8"/>
  <c r="M24" i="8"/>
  <c r="L26" i="8"/>
  <c r="P26" i="8"/>
  <c r="L8" i="7"/>
  <c r="L7" i="7" s="1"/>
  <c r="T14" i="8"/>
  <c r="AE10" i="8"/>
  <c r="BK10" i="8"/>
  <c r="AU10" i="8"/>
  <c r="P69" i="8"/>
  <c r="F61" i="8"/>
  <c r="F53" i="8"/>
  <c r="F45" i="8"/>
  <c r="F35" i="8"/>
  <c r="BK20" i="8"/>
  <c r="U16" i="8"/>
  <c r="P13" i="8"/>
  <c r="BM16" i="8"/>
  <c r="AZ10" i="8"/>
  <c r="BC20" i="8"/>
  <c r="I16" i="8"/>
  <c r="H20" i="8"/>
  <c r="Q42" i="8"/>
  <c r="Q31" i="8" s="1"/>
  <c r="L63" i="8"/>
  <c r="BO42" i="8"/>
  <c r="BO31" i="8" s="1"/>
  <c r="P37" i="8"/>
  <c r="F19" i="8"/>
  <c r="F23" i="8"/>
  <c r="P39" i="8"/>
  <c r="F36" i="8"/>
  <c r="P27" i="8"/>
  <c r="AU24" i="8"/>
  <c r="T44" i="8"/>
  <c r="F47" i="8"/>
  <c r="T15" i="8"/>
  <c r="T21" i="8"/>
  <c r="T18" i="8"/>
  <c r="F70" i="8"/>
  <c r="AK71" i="8"/>
  <c r="AA71" i="8" s="1"/>
  <c r="AK55" i="8"/>
  <c r="AA55" i="8" s="1"/>
  <c r="F62" i="8"/>
  <c r="P52" i="8"/>
  <c r="L15" i="8"/>
  <c r="T59" i="8"/>
  <c r="BI10" i="8"/>
  <c r="F17" i="8"/>
  <c r="T33" i="8"/>
  <c r="AD24" i="8"/>
  <c r="BF42" i="8"/>
  <c r="G16" i="8"/>
  <c r="S24" i="8"/>
  <c r="AU20" i="8"/>
  <c r="AD20" i="8"/>
  <c r="BK16" i="8"/>
  <c r="AB16" i="8"/>
  <c r="BL10" i="8"/>
  <c r="J10" i="8"/>
  <c r="BC16" i="8"/>
  <c r="P14" i="8"/>
  <c r="P25" i="8"/>
  <c r="U42" i="8"/>
  <c r="U31" i="8" s="1"/>
  <c r="P28" i="8"/>
  <c r="P57" i="8"/>
  <c r="V42" i="8"/>
  <c r="V31" i="8" s="1"/>
  <c r="P50" i="8"/>
  <c r="F38" i="8"/>
  <c r="F29" i="8"/>
  <c r="F25" i="8"/>
  <c r="I20" i="8"/>
  <c r="AU16" i="8"/>
  <c r="Q24" i="8"/>
  <c r="G7" i="7"/>
  <c r="AS42" i="8"/>
  <c r="AS31" i="8" s="1"/>
  <c r="L52" i="8"/>
  <c r="BJ42" i="8"/>
  <c r="BJ31" i="8" s="1"/>
  <c r="T38" i="8"/>
  <c r="AQ42" i="8"/>
  <c r="AQ31" i="8" s="1"/>
  <c r="F48" i="8"/>
  <c r="L30" i="8"/>
  <c r="AK17" i="8"/>
  <c r="AA17" i="8" s="1"/>
  <c r="F12" i="8"/>
  <c r="T29" i="8"/>
  <c r="BH10" i="8"/>
  <c r="AD16" i="8"/>
  <c r="AS24" i="8"/>
  <c r="F26" i="8"/>
  <c r="AK68" i="8"/>
  <c r="AA68" i="8" s="1"/>
  <c r="AK62" i="8"/>
  <c r="AA62" i="8" s="1"/>
  <c r="AK59" i="8"/>
  <c r="BB42" i="8"/>
  <c r="BB31" i="8" s="1"/>
  <c r="AK51" i="8"/>
  <c r="AA51" i="8" s="1"/>
  <c r="AE42" i="8"/>
  <c r="AE31" i="8" s="1"/>
  <c r="AK50" i="8"/>
  <c r="AA50" i="8" s="1"/>
  <c r="T71" i="8"/>
  <c r="L70" i="8"/>
  <c r="AG42" i="8"/>
  <c r="Y42" i="8"/>
  <c r="BH42" i="8"/>
  <c r="L41" i="8"/>
  <c r="AK36" i="8"/>
  <c r="AA36" i="8" s="1"/>
  <c r="M20" i="8"/>
  <c r="F63" i="8"/>
  <c r="Z42" i="8"/>
  <c r="Z31" i="8" s="1"/>
  <c r="L28" i="8"/>
  <c r="AP20" i="8"/>
  <c r="AK63" i="8"/>
  <c r="AK60" i="8"/>
  <c r="AA60" i="8" s="1"/>
  <c r="F54" i="8"/>
  <c r="P53" i="8"/>
  <c r="L62" i="8"/>
  <c r="T55" i="8"/>
  <c r="T63" i="8"/>
  <c r="P68" i="8"/>
  <c r="F51" i="8"/>
  <c r="F21" i="8"/>
  <c r="H10" i="8"/>
  <c r="AP42" i="8"/>
  <c r="AP31" i="8" s="1"/>
  <c r="P45" i="8"/>
  <c r="T22" i="8"/>
  <c r="AK52" i="8"/>
  <c r="AA52" i="8" s="1"/>
  <c r="AR42" i="8"/>
  <c r="T50" i="8"/>
  <c r="P15" i="8"/>
  <c r="V10" i="8"/>
  <c r="T56" i="8"/>
  <c r="AK70" i="8"/>
  <c r="AA70" i="8" s="1"/>
  <c r="L60" i="8"/>
  <c r="AK57" i="8"/>
  <c r="AA57" i="8" s="1"/>
  <c r="AK38" i="8"/>
  <c r="AA38" i="8" s="1"/>
  <c r="BG20" i="8"/>
  <c r="L66" i="8"/>
  <c r="T40" i="8"/>
  <c r="E40" i="8" s="1"/>
  <c r="T27" i="8"/>
  <c r="T26" i="8"/>
  <c r="L72" i="8"/>
  <c r="L46" i="8"/>
  <c r="BP10" i="8"/>
  <c r="T41" i="8"/>
  <c r="AF20" i="8"/>
  <c r="BB16" i="8"/>
  <c r="P58" i="8"/>
  <c r="T73" i="8"/>
  <c r="V24" i="8"/>
  <c r="BI42" i="8"/>
  <c r="BI31" i="8" s="1"/>
  <c r="P18" i="8"/>
  <c r="AK58" i="8"/>
  <c r="AA58" i="8" s="1"/>
  <c r="AX42" i="8"/>
  <c r="AX31" i="8" s="1"/>
  <c r="T35" i="8"/>
  <c r="AK61" i="8"/>
  <c r="AA61" i="8" s="1"/>
  <c r="AK54" i="8"/>
  <c r="AK37" i="8"/>
  <c r="AA37" i="8" s="1"/>
  <c r="AL16" i="8"/>
  <c r="S16" i="8"/>
  <c r="L54" i="8"/>
  <c r="AK49" i="8"/>
  <c r="AA49" i="8" s="1"/>
  <c r="T47" i="8"/>
  <c r="AK23" i="8"/>
  <c r="AA23" i="8" s="1"/>
  <c r="S20" i="8"/>
  <c r="BJ16" i="8"/>
  <c r="F69" i="8"/>
  <c r="AJ42" i="8"/>
  <c r="L55" i="8"/>
  <c r="O42" i="8"/>
  <c r="O31" i="8" s="1"/>
  <c r="P36" i="8"/>
  <c r="F27" i="8"/>
  <c r="AI10" i="8"/>
  <c r="T72" i="8"/>
  <c r="L71" i="8"/>
  <c r="Z10" i="8"/>
  <c r="AV10" i="8"/>
  <c r="T13" i="8"/>
  <c r="I10" i="8"/>
  <c r="R10" i="8"/>
  <c r="P12" i="8"/>
  <c r="M10" i="8"/>
  <c r="AP10" i="8"/>
  <c r="S10" i="8"/>
  <c r="AL20" i="8"/>
  <c r="G20" i="8"/>
  <c r="L11" i="8"/>
  <c r="V20" i="8"/>
  <c r="AC10" i="8"/>
  <c r="H24" i="8"/>
  <c r="BB20" i="8"/>
  <c r="BI20" i="8"/>
  <c r="AJ16" i="8"/>
  <c r="I42" i="8"/>
  <c r="I31" i="8" s="1"/>
  <c r="L22" i="8"/>
  <c r="AX24" i="8"/>
  <c r="L50" i="8"/>
  <c r="AK30" i="8"/>
  <c r="AA30" i="8" s="1"/>
  <c r="BA10" i="8"/>
  <c r="BI24" i="8"/>
  <c r="AJ20" i="8"/>
  <c r="P21" i="8"/>
  <c r="F11" i="8"/>
  <c r="AW16" i="8"/>
  <c r="AT16" i="8"/>
  <c r="BA16" i="8"/>
  <c r="AS16" i="8"/>
  <c r="P17" i="8"/>
  <c r="T39" i="8"/>
  <c r="BB24" i="8"/>
  <c r="AC16" i="8"/>
  <c r="AS10" i="8"/>
  <c r="AS20" i="8"/>
  <c r="BA20" i="8"/>
  <c r="R16" i="8"/>
  <c r="G24" i="8"/>
  <c r="F18" i="8"/>
  <c r="W42" i="8"/>
  <c r="W31" i="8" s="1"/>
  <c r="T62" i="8"/>
  <c r="AK48" i="8"/>
  <c r="AA48" i="8" s="1"/>
  <c r="AK47" i="8"/>
  <c r="AA47" i="8" s="1"/>
  <c r="L45" i="8"/>
  <c r="AK39" i="8"/>
  <c r="AA39" i="8" s="1"/>
  <c r="N24" i="8"/>
  <c r="P60" i="8"/>
  <c r="AZ42" i="8"/>
  <c r="AZ31" i="8" s="1"/>
  <c r="AI42" i="8"/>
  <c r="AI31" i="8" s="1"/>
  <c r="BN42" i="8"/>
  <c r="BN31" i="8" s="1"/>
  <c r="BG42" i="8"/>
  <c r="BG31" i="8" s="1"/>
  <c r="F64" i="8"/>
  <c r="H42" i="8"/>
  <c r="H31" i="8" s="1"/>
  <c r="AK69" i="8"/>
  <c r="AF42" i="8"/>
  <c r="BP42" i="8"/>
  <c r="BP31" i="8" s="1"/>
  <c r="BA42" i="8"/>
  <c r="BA31" i="8" s="1"/>
  <c r="AT42" i="8"/>
  <c r="AT31" i="8" s="1"/>
  <c r="AK44" i="8"/>
  <c r="AK34" i="8"/>
  <c r="AA34" i="8" s="1"/>
  <c r="T30" i="8"/>
  <c r="G42" i="8"/>
  <c r="G31" i="8" s="1"/>
  <c r="AO42" i="8"/>
  <c r="AO31" i="8" s="1"/>
  <c r="L29" i="8"/>
  <c r="X20" i="8"/>
  <c r="BN16" i="8"/>
  <c r="L14" i="8"/>
  <c r="AW42" i="8"/>
  <c r="AW31" i="8" s="1"/>
  <c r="AB42" i="8"/>
  <c r="AB31" i="8" s="1"/>
  <c r="BM42" i="8"/>
  <c r="BM31" i="8" s="1"/>
  <c r="AK40" i="8"/>
  <c r="AA40" i="8" s="1"/>
  <c r="L36" i="8"/>
  <c r="AK29" i="8"/>
  <c r="AA29" i="8" s="1"/>
  <c r="BN20" i="8"/>
  <c r="T70" i="8"/>
  <c r="AK65" i="8"/>
  <c r="AA65" i="8" s="1"/>
  <c r="F56" i="8"/>
  <c r="AK28" i="8"/>
  <c r="AA28" i="8" s="1"/>
  <c r="AV20" i="8"/>
  <c r="AK19" i="8"/>
  <c r="AA19" i="8" s="1"/>
  <c r="V16" i="8"/>
  <c r="X42" i="8"/>
  <c r="X31" i="8" s="1"/>
  <c r="AK41" i="8"/>
  <c r="AA41" i="8" s="1"/>
  <c r="AK22" i="8"/>
  <c r="AA22" i="8" s="1"/>
  <c r="BJ10" i="8"/>
  <c r="R24" i="8"/>
  <c r="BJ20" i="8"/>
  <c r="BJ24" i="8"/>
  <c r="H16" i="8"/>
  <c r="AB10" i="8"/>
  <c r="AB20" i="8"/>
  <c r="BA24" i="8"/>
  <c r="P11" i="8"/>
  <c r="BB10" i="8"/>
  <c r="AT20" i="8"/>
  <c r="AT24" i="8"/>
  <c r="AK73" i="8"/>
  <c r="AA73" i="8" s="1"/>
  <c r="AK72" i="8"/>
  <c r="AA72" i="8" s="1"/>
  <c r="AK66" i="8"/>
  <c r="AA66" i="8" s="1"/>
  <c r="AY42" i="8"/>
  <c r="AY31" i="8" s="1"/>
  <c r="BO24" i="8"/>
  <c r="AQ20" i="8"/>
  <c r="AK56" i="8"/>
  <c r="AA56" i="8" s="1"/>
  <c r="X10" i="8"/>
  <c r="T34" i="8"/>
  <c r="W10" i="8"/>
  <c r="AK64" i="8"/>
  <c r="AA64" i="8" s="1"/>
  <c r="BD24" i="8"/>
  <c r="AE20" i="8"/>
  <c r="R42" i="8"/>
  <c r="R31" i="8" s="1"/>
  <c r="AT10" i="8"/>
  <c r="AC20" i="8"/>
  <c r="AC24" i="8"/>
  <c r="BI16" i="8"/>
  <c r="F49" i="8"/>
  <c r="E49" i="8" s="1"/>
  <c r="M42" i="8"/>
  <c r="M31" i="8" s="1"/>
  <c r="W8" i="7"/>
  <c r="W7" i="7" s="1"/>
  <c r="AY20" i="8"/>
  <c r="AH16" i="8"/>
  <c r="AG10" i="8"/>
  <c r="AC42" i="8"/>
  <c r="AC31" i="8" s="1"/>
  <c r="AX16" i="8"/>
  <c r="AO10" i="8"/>
  <c r="M16" i="8"/>
  <c r="BL24" i="8"/>
  <c r="AN20" i="8"/>
  <c r="J16" i="8"/>
  <c r="AF16" i="8"/>
  <c r="AK35" i="8"/>
  <c r="AA35" i="8" s="1"/>
  <c r="Y16" i="8"/>
  <c r="S42" i="8"/>
  <c r="AG16" i="8"/>
  <c r="BF16" i="8"/>
  <c r="BM10" i="8"/>
  <c r="P55" i="8"/>
  <c r="T28" i="8"/>
  <c r="BD42" i="8"/>
  <c r="BD31" i="8" s="1"/>
  <c r="BE20" i="8"/>
  <c r="AO20" i="8"/>
  <c r="K16" i="8"/>
  <c r="AL42" i="8"/>
  <c r="AL31" i="8" s="1"/>
  <c r="AK46" i="8"/>
  <c r="AA46" i="8" s="1"/>
  <c r="BG24" i="8"/>
  <c r="AH20" i="8"/>
  <c r="O16" i="8"/>
  <c r="N10" i="8"/>
  <c r="J42" i="8"/>
  <c r="J31" i="8" s="1"/>
  <c r="BN24" i="8"/>
  <c r="L17" i="8"/>
  <c r="AP16" i="8"/>
  <c r="AW10" i="8"/>
  <c r="BL16" i="8"/>
  <c r="T52" i="8"/>
  <c r="AD42" i="8"/>
  <c r="AD31" i="8" s="1"/>
  <c r="BE24" i="8"/>
  <c r="BL42" i="8"/>
  <c r="BL31" i="8" s="1"/>
  <c r="BM20" i="8"/>
  <c r="AO16" i="8"/>
  <c r="L51" i="8"/>
  <c r="AW24" i="8"/>
  <c r="AK45" i="8"/>
  <c r="N42" i="8"/>
  <c r="N31" i="8" s="1"/>
  <c r="U24" i="8"/>
  <c r="L25" i="8"/>
  <c r="AY24" i="8"/>
  <c r="Y20" i="8"/>
  <c r="BO16" i="8"/>
  <c r="P46" i="8"/>
  <c r="T36" i="8"/>
  <c r="L19" i="8"/>
  <c r="T60" i="8"/>
  <c r="X16" i="8"/>
  <c r="AF10" i="8"/>
  <c r="AN24" i="8"/>
  <c r="J20" i="8"/>
  <c r="BD16" i="8"/>
  <c r="AF24" i="8"/>
  <c r="K20" i="8"/>
  <c r="AN42" i="8"/>
  <c r="AN31" i="8" s="1"/>
  <c r="BM24" i="8"/>
  <c r="AW20" i="8"/>
  <c r="W24" i="8"/>
  <c r="AM42" i="8"/>
  <c r="AM31" i="8" s="1"/>
  <c r="T17" i="8"/>
  <c r="F7" i="7"/>
  <c r="AQ24" i="8"/>
  <c r="N20" i="8"/>
  <c r="BG16" i="8"/>
  <c r="BN10" i="8"/>
  <c r="BK42" i="8"/>
  <c r="BK31" i="8" s="1"/>
  <c r="AG24" i="8"/>
  <c r="AK53" i="8"/>
  <c r="AA53" i="8" s="1"/>
  <c r="BF24" i="8"/>
  <c r="AE24" i="8"/>
  <c r="AV16" i="8"/>
  <c r="AO24" i="8"/>
  <c r="W20" i="8"/>
  <c r="AV42" i="8"/>
  <c r="AV31" i="8" s="1"/>
  <c r="AR31" i="8"/>
  <c r="AY16" i="8"/>
  <c r="BF10" i="8"/>
  <c r="BC42" i="8"/>
  <c r="BC31" i="8" s="1"/>
  <c r="AP24" i="8"/>
  <c r="P63" i="8"/>
  <c r="BL20" i="8"/>
  <c r="AN16" i="8"/>
  <c r="P47" i="8"/>
  <c r="BE16" i="8"/>
  <c r="AA54" i="8"/>
  <c r="AA59" i="8"/>
  <c r="Y31" i="8"/>
  <c r="Y24" i="8"/>
  <c r="BO20" i="8"/>
  <c r="AQ16" i="8"/>
  <c r="AX10" i="8"/>
  <c r="AU42" i="8"/>
  <c r="AU31" i="8" s="1"/>
  <c r="L59" i="8"/>
  <c r="X24" i="8"/>
  <c r="J24" i="8"/>
  <c r="BD20" i="8"/>
  <c r="AE16" i="8"/>
  <c r="K42" i="8"/>
  <c r="K31" i="8" s="1"/>
  <c r="R8" i="7"/>
  <c r="R7" i="7" s="1"/>
  <c r="V8" i="7"/>
  <c r="V7" i="7" s="1"/>
  <c r="S8" i="7"/>
  <c r="S7" i="7" s="1"/>
  <c r="U8" i="7"/>
  <c r="U7" i="7" s="1"/>
  <c r="Y8" i="7"/>
  <c r="Y7" i="7" s="1"/>
  <c r="Q8" i="7"/>
  <c r="Q7" i="7" s="1"/>
  <c r="I8" i="7"/>
  <c r="M8" i="7"/>
  <c r="M7" i="7" s="1"/>
  <c r="E68" i="8"/>
  <c r="Z8" i="7"/>
  <c r="Z7" i="7" s="1"/>
  <c r="K8" i="7"/>
  <c r="K7" i="7" s="1"/>
  <c r="O8" i="7"/>
  <c r="O7" i="7" s="1"/>
  <c r="T8" i="7"/>
  <c r="T7" i="7" s="1"/>
  <c r="X8" i="7"/>
  <c r="X7" i="7" s="1"/>
  <c r="P74" i="8"/>
  <c r="F74" i="8"/>
  <c r="P8" i="7"/>
  <c r="P7" i="7" s="1"/>
  <c r="T74" i="8"/>
  <c r="D31" i="5"/>
  <c r="N7" i="7"/>
  <c r="H8" i="7"/>
  <c r="H7" i="7" s="1"/>
  <c r="D32" i="7"/>
  <c r="D25" i="7"/>
  <c r="E24" i="7"/>
  <c r="D24" i="7" s="1"/>
  <c r="D21" i="7"/>
  <c r="E20" i="7"/>
  <c r="D20" i="7" s="1"/>
  <c r="L74" i="8"/>
  <c r="D17" i="7"/>
  <c r="E16" i="7"/>
  <c r="D16" i="7" s="1"/>
  <c r="E10" i="7"/>
  <c r="D11" i="7"/>
  <c r="D10" i="7" s="1"/>
  <c r="E62" i="8" l="1"/>
  <c r="E36" i="8"/>
  <c r="L24" i="8"/>
  <c r="BQ68" i="8"/>
  <c r="L20" i="8"/>
  <c r="E55" i="8"/>
  <c r="E70" i="8"/>
  <c r="BQ70" i="8" s="1"/>
  <c r="O8" i="8"/>
  <c r="O75" i="8" s="1"/>
  <c r="E63" i="8"/>
  <c r="E39" i="8"/>
  <c r="BQ39" i="8" s="1"/>
  <c r="E57" i="8"/>
  <c r="BQ57" i="8" s="1"/>
  <c r="P10" i="8"/>
  <c r="E45" i="8"/>
  <c r="L10" i="8"/>
  <c r="E69" i="8"/>
  <c r="BQ40" i="8"/>
  <c r="E54" i="8"/>
  <c r="BQ54" i="8" s="1"/>
  <c r="T10" i="8"/>
  <c r="E13" i="8"/>
  <c r="E73" i="8"/>
  <c r="BQ73" i="8" s="1"/>
  <c r="E48" i="8"/>
  <c r="BQ48" i="8" s="1"/>
  <c r="F20" i="8"/>
  <c r="T42" i="8"/>
  <c r="E22" i="8"/>
  <c r="BQ22" i="8" s="1"/>
  <c r="E71" i="8"/>
  <c r="BQ71" i="8" s="1"/>
  <c r="E60" i="8"/>
  <c r="E64" i="8"/>
  <c r="E33" i="8"/>
  <c r="E44" i="8"/>
  <c r="E35" i="8"/>
  <c r="BQ35" i="8" s="1"/>
  <c r="E56" i="8"/>
  <c r="BQ56" i="8" s="1"/>
  <c r="Q8" i="8"/>
  <c r="Q75" i="8" s="1"/>
  <c r="BK8" i="8"/>
  <c r="BK75" i="8" s="1"/>
  <c r="E12" i="8"/>
  <c r="E37" i="8"/>
  <c r="BQ37" i="8" s="1"/>
  <c r="E38" i="8"/>
  <c r="BQ38" i="8" s="1"/>
  <c r="E72" i="8"/>
  <c r="BQ72" i="8" s="1"/>
  <c r="E58" i="8"/>
  <c r="BQ58" i="8" s="1"/>
  <c r="E61" i="8"/>
  <c r="BQ61" i="8" s="1"/>
  <c r="E34" i="8"/>
  <c r="BH8" i="8"/>
  <c r="E28" i="8"/>
  <c r="BQ28" i="8" s="1"/>
  <c r="N12" i="12" s="1"/>
  <c r="E47" i="8"/>
  <c r="BQ47" i="8" s="1"/>
  <c r="E46" i="8"/>
  <c r="E19" i="8"/>
  <c r="BQ19" i="8" s="1"/>
  <c r="AI8" i="8"/>
  <c r="AI75" i="8" s="1"/>
  <c r="BR40" i="8" s="1"/>
  <c r="U8" i="8"/>
  <c r="U75" i="8" s="1"/>
  <c r="P16" i="8"/>
  <c r="E18" i="8"/>
  <c r="T16" i="8"/>
  <c r="F16" i="8"/>
  <c r="Z20" i="5"/>
  <c r="P24" i="8"/>
  <c r="AD8" i="8"/>
  <c r="AD75" i="8" s="1"/>
  <c r="E30" i="8"/>
  <c r="BQ30" i="8" s="1"/>
  <c r="I8" i="8"/>
  <c r="I75" i="8" s="1"/>
  <c r="AZ8" i="8"/>
  <c r="AZ75" i="8" s="1"/>
  <c r="BQ62" i="8"/>
  <c r="T20" i="8"/>
  <c r="E23" i="8"/>
  <c r="BQ23" i="8" s="1"/>
  <c r="E15" i="8"/>
  <c r="BP8" i="8"/>
  <c r="BP75" i="8" s="1"/>
  <c r="S8" i="8"/>
  <c r="E27" i="8"/>
  <c r="V8" i="8"/>
  <c r="V75" i="8" s="1"/>
  <c r="AU8" i="8"/>
  <c r="AU75" i="8" s="1"/>
  <c r="BQ34" i="8"/>
  <c r="BQ36" i="8"/>
  <c r="E50" i="8"/>
  <c r="BQ50" i="8" s="1"/>
  <c r="E59" i="8"/>
  <c r="BQ59" i="8" s="1"/>
  <c r="AY8" i="8"/>
  <c r="AY75" i="8" s="1"/>
  <c r="BQ65" i="8"/>
  <c r="AX8" i="8"/>
  <c r="AX75" i="8" s="1"/>
  <c r="E53" i="8"/>
  <c r="BQ53" i="8" s="1"/>
  <c r="E52" i="8"/>
  <c r="BQ52" i="8" s="1"/>
  <c r="E29" i="8"/>
  <c r="BQ29" i="8" s="1"/>
  <c r="AS8" i="8"/>
  <c r="AS75" i="8" s="1"/>
  <c r="BQ55" i="8"/>
  <c r="BQ49" i="8"/>
  <c r="F42" i="8"/>
  <c r="E21" i="8"/>
  <c r="E41" i="8"/>
  <c r="BQ41" i="8" s="1"/>
  <c r="E11" i="8"/>
  <c r="G8" i="8"/>
  <c r="G75" i="8" s="1"/>
  <c r="R8" i="8"/>
  <c r="R75" i="8" s="1"/>
  <c r="BQ46" i="8"/>
  <c r="Y8" i="8"/>
  <c r="Y75" i="8" s="1"/>
  <c r="E17" i="8"/>
  <c r="BQ17" i="8" s="1"/>
  <c r="BQ60" i="8"/>
  <c r="BJ8" i="8"/>
  <c r="BJ75" i="8" s="1"/>
  <c r="BR68" i="8" s="1"/>
  <c r="P42" i="8"/>
  <c r="E25" i="8"/>
  <c r="AT8" i="8"/>
  <c r="AT75" i="8" s="1"/>
  <c r="W8" i="8"/>
  <c r="W75" i="8" s="1"/>
  <c r="BN8" i="8"/>
  <c r="BN75" i="8" s="1"/>
  <c r="M8" i="8"/>
  <c r="M75" i="8" s="1"/>
  <c r="BL8" i="8"/>
  <c r="BL75" i="8" s="1"/>
  <c r="BG8" i="8"/>
  <c r="BG75" i="8" s="1"/>
  <c r="BB8" i="8"/>
  <c r="BB75" i="8" s="1"/>
  <c r="AE8" i="8"/>
  <c r="AE75" i="8" s="1"/>
  <c r="AN8" i="8"/>
  <c r="AN75" i="8" s="1"/>
  <c r="BI8" i="8"/>
  <c r="BI75" i="8" s="1"/>
  <c r="BI76" i="8" s="1"/>
  <c r="BQ64" i="8"/>
  <c r="N14" i="12" s="1"/>
  <c r="H8" i="8"/>
  <c r="H75" i="8" s="1"/>
  <c r="AC8" i="8"/>
  <c r="AC75" i="8" s="1"/>
  <c r="L42" i="8"/>
  <c r="AW8" i="8"/>
  <c r="AW75" i="8" s="1"/>
  <c r="BR55" i="8" s="1"/>
  <c r="AG8" i="8"/>
  <c r="N8" i="8"/>
  <c r="N75" i="8" s="1"/>
  <c r="BO8" i="8"/>
  <c r="BO75" i="8" s="1"/>
  <c r="BR73" i="8" s="1"/>
  <c r="F24" i="8"/>
  <c r="BA8" i="8"/>
  <c r="BA75" i="8" s="1"/>
  <c r="X8" i="8"/>
  <c r="X75" i="8" s="1"/>
  <c r="BR28" i="8" s="1"/>
  <c r="BQ33" i="8"/>
  <c r="F31" i="8"/>
  <c r="J8" i="8"/>
  <c r="J75" i="8" s="1"/>
  <c r="U20" i="5"/>
  <c r="BM8" i="8"/>
  <c r="BM75" i="8" s="1"/>
  <c r="E51" i="8"/>
  <c r="BQ51" i="8" s="1"/>
  <c r="P20" i="5"/>
  <c r="M20" i="5"/>
  <c r="S7" i="5"/>
  <c r="AO8" i="8"/>
  <c r="AO75" i="8" s="1"/>
  <c r="BR47" i="8" s="1"/>
  <c r="E20" i="8"/>
  <c r="AF8" i="8"/>
  <c r="T20" i="5"/>
  <c r="S20" i="5"/>
  <c r="E74" i="8"/>
  <c r="V20" i="5"/>
  <c r="W20" i="5"/>
  <c r="X20" i="5"/>
  <c r="N20" i="5"/>
  <c r="D8" i="7"/>
  <c r="O20" i="5"/>
  <c r="Q20" i="5"/>
  <c r="E8" i="7"/>
  <c r="O7" i="5"/>
  <c r="R20" i="5"/>
  <c r="W7" i="5"/>
  <c r="R7" i="5"/>
  <c r="BR70" i="8" l="1"/>
  <c r="BR22" i="8"/>
  <c r="L8" i="8"/>
  <c r="E10" i="8"/>
  <c r="BR65" i="8"/>
  <c r="BR57" i="8"/>
  <c r="BR34" i="8"/>
  <c r="E16" i="8"/>
  <c r="BR35" i="8"/>
  <c r="P8" i="8"/>
  <c r="F8" i="8"/>
  <c r="F75" i="8" s="1"/>
  <c r="T8" i="8"/>
  <c r="BR19" i="8"/>
  <c r="BR58" i="8"/>
  <c r="BR36" i="8"/>
  <c r="BR51" i="8"/>
  <c r="BR52" i="8"/>
  <c r="BR56" i="8"/>
  <c r="BR29" i="8"/>
  <c r="E42" i="8"/>
  <c r="BR71" i="8"/>
  <c r="BR60" i="8"/>
  <c r="BR53" i="8"/>
  <c r="BR46" i="8"/>
  <c r="BR72" i="8"/>
  <c r="BR17" i="8"/>
  <c r="BR59" i="8"/>
  <c r="J20" i="5" l="1"/>
  <c r="L20" i="5"/>
  <c r="I20" i="5"/>
  <c r="F20" i="5"/>
  <c r="K20" i="5"/>
  <c r="G20" i="5"/>
  <c r="AK31" i="8" l="1"/>
  <c r="T31" i="8"/>
  <c r="T75" i="8" s="1"/>
  <c r="P66" i="8" l="1"/>
  <c r="S31" i="8"/>
  <c r="S75" i="8" s="1"/>
  <c r="BR23" i="8" s="1"/>
  <c r="E67" i="8"/>
  <c r="BQ67" i="8" s="1"/>
  <c r="BR67" i="8" s="1"/>
  <c r="L31" i="8"/>
  <c r="L75" i="8" l="1"/>
  <c r="E66" i="8"/>
  <c r="BQ66" i="8" s="1"/>
  <c r="P31" i="8"/>
  <c r="P75" i="8" s="1"/>
  <c r="E31" i="8" l="1"/>
  <c r="D25" i="5"/>
  <c r="D24" i="5"/>
  <c r="D18" i="5"/>
  <c r="D19" i="5"/>
  <c r="D17" i="5"/>
  <c r="D28" i="5" l="1"/>
  <c r="D29" i="5"/>
  <c r="BQ31" i="8"/>
  <c r="E75" i="8"/>
  <c r="D22" i="5"/>
  <c r="D23" i="5" l="1"/>
  <c r="E20" i="5"/>
  <c r="H7" i="5" l="1"/>
  <c r="F7" i="5" l="1"/>
  <c r="AF31" i="8" l="1"/>
  <c r="AF75" i="8" s="1"/>
  <c r="BR37" i="8" s="1"/>
  <c r="BD8" i="8" l="1"/>
  <c r="BD75" i="8" s="1"/>
  <c r="BR62" i="8" s="1"/>
  <c r="Z24" i="8" l="1"/>
  <c r="Y20" i="5" l="1"/>
  <c r="AL10" i="8" l="1"/>
  <c r="AG31" i="8" l="1"/>
  <c r="AG75" i="8" s="1"/>
  <c r="BR38" i="8" s="1"/>
  <c r="AK74" i="8" l="1"/>
  <c r="E41" i="7"/>
  <c r="D43" i="7"/>
  <c r="AA74" i="8" l="1"/>
  <c r="E31" i="7"/>
  <c r="E7" i="7" s="1"/>
  <c r="I41" i="7"/>
  <c r="I31" i="7" s="1"/>
  <c r="I7" i="7" s="1"/>
  <c r="D47" i="7"/>
  <c r="D41" i="7" l="1"/>
  <c r="D31" i="7" s="1"/>
  <c r="D7" i="7" s="1"/>
  <c r="BQ74" i="8"/>
  <c r="BR74" i="8" s="1"/>
  <c r="AK25" i="8" l="1"/>
  <c r="AA25" i="8" s="1"/>
  <c r="BQ25" i="8" s="1"/>
  <c r="BR25" i="8" s="1"/>
  <c r="AL24" i="8"/>
  <c r="D16" i="5"/>
  <c r="K24" i="8" l="1"/>
  <c r="E26" i="8"/>
  <c r="H20" i="5" l="1"/>
  <c r="D30" i="5"/>
  <c r="D20" i="5" s="1"/>
  <c r="K8" i="8"/>
  <c r="K75" i="8" s="1"/>
  <c r="E24" i="8"/>
  <c r="AJ31" i="8" l="1"/>
  <c r="AM24" i="8" l="1"/>
  <c r="AK26" i="8"/>
  <c r="AK27" i="8" l="1"/>
  <c r="AV24" i="8" l="1"/>
  <c r="AK24" i="8" s="1"/>
  <c r="V7" i="5" l="1"/>
  <c r="AJ10" i="8" l="1"/>
  <c r="N7" i="5" l="1"/>
  <c r="AJ24" i="8" l="1"/>
  <c r="AJ8" i="8" s="1"/>
  <c r="AJ75" i="8" s="1"/>
  <c r="BR41" i="8" s="1"/>
  <c r="AM20" i="8" l="1"/>
  <c r="AK20" i="8" s="1"/>
  <c r="AA20" i="8" s="1"/>
  <c r="BQ20" i="8" s="1"/>
  <c r="BR20" i="8" s="1"/>
  <c r="AK21" i="8"/>
  <c r="AA21" i="8" s="1"/>
  <c r="BQ21" i="8" s="1"/>
  <c r="BR21" i="8" s="1"/>
  <c r="D14" i="5"/>
  <c r="AK18" i="8" l="1"/>
  <c r="AA18" i="8" s="1"/>
  <c r="BQ18" i="8" s="1"/>
  <c r="BR18" i="8" s="1"/>
  <c r="AM16" i="8"/>
  <c r="AK16" i="8" s="1"/>
  <c r="AA16" i="8" s="1"/>
  <c r="BQ16" i="8" s="1"/>
  <c r="D13" i="5"/>
  <c r="AK13" i="8"/>
  <c r="AA13" i="8" s="1"/>
  <c r="BQ13" i="8" s="1"/>
  <c r="BR13" i="8" s="1"/>
  <c r="BR16" i="8" l="1"/>
  <c r="AM10" i="8" l="1"/>
  <c r="K7" i="5" l="1"/>
  <c r="AR10" i="8" l="1"/>
  <c r="AR8" i="8" s="1"/>
  <c r="AR75" i="8" s="1"/>
  <c r="BR50" i="8" s="1"/>
  <c r="AK11" i="8"/>
  <c r="AA11" i="8" s="1"/>
  <c r="BQ11" i="8" s="1"/>
  <c r="D10" i="5"/>
  <c r="BR11" i="8" l="1"/>
  <c r="AA27" i="8" l="1"/>
  <c r="BQ27" i="8" s="1"/>
  <c r="BR27" i="8" s="1"/>
  <c r="AB24" i="8"/>
  <c r="AB8" i="8" s="1"/>
  <c r="AB75" i="8" l="1"/>
  <c r="BR33" i="8" s="1"/>
  <c r="D53" i="1" l="1"/>
  <c r="D53" i="46" l="1"/>
  <c r="H52" i="9"/>
  <c r="I52" i="9" s="1"/>
  <c r="N53" i="14"/>
  <c r="O53" i="14" s="1"/>
  <c r="D52" i="30"/>
  <c r="D52" i="18"/>
  <c r="D52" i="44"/>
  <c r="I53" i="33"/>
  <c r="J53" i="33" s="1"/>
  <c r="D52" i="10"/>
  <c r="F53" i="24" l="1"/>
  <c r="E53" i="24" s="1"/>
  <c r="H52" i="44"/>
  <c r="J52" i="44"/>
  <c r="BS52" i="43"/>
  <c r="AT52" i="43"/>
  <c r="AT76" i="43" s="1"/>
  <c r="D53" i="39"/>
  <c r="H52" i="30"/>
  <c r="J52" i="30"/>
  <c r="F53" i="22"/>
  <c r="F53" i="4"/>
  <c r="BS52" i="8"/>
  <c r="AT52" i="8"/>
  <c r="AT76" i="8" s="1"/>
  <c r="Z52" i="19" l="1"/>
  <c r="F52" i="10"/>
  <c r="K52" i="30"/>
  <c r="F52" i="18"/>
  <c r="H52" i="18" s="1"/>
  <c r="K52" i="44"/>
  <c r="E53" i="4"/>
  <c r="H52" i="19"/>
  <c r="E53" i="22"/>
  <c r="M52" i="30" l="1"/>
  <c r="N52" i="30"/>
  <c r="L52" i="30"/>
  <c r="H52" i="10"/>
  <c r="K52" i="10"/>
  <c r="L52" i="10"/>
  <c r="M52" i="44"/>
  <c r="O52" i="44"/>
  <c r="L52" i="44"/>
  <c r="N52" i="44"/>
  <c r="BC8" i="8" l="1"/>
  <c r="BC75" i="8" s="1"/>
  <c r="BR61" i="8" l="1"/>
  <c r="AA69" i="8" l="1"/>
  <c r="BQ69" i="8" s="1"/>
  <c r="BE10" i="8"/>
  <c r="BM10" i="29" l="1"/>
  <c r="BM24" i="29"/>
  <c r="D70" i="28"/>
  <c r="BR69" i="8"/>
  <c r="BM20" i="29"/>
  <c r="BE42" i="8"/>
  <c r="BE31" i="8" s="1"/>
  <c r="AA44" i="8"/>
  <c r="BQ44" i="8" s="1"/>
  <c r="BM42" i="29"/>
  <c r="BM31" i="29" s="1"/>
  <c r="BM16" i="29"/>
  <c r="BM8" i="29" l="1"/>
  <c r="BM75" i="29" s="1"/>
  <c r="X7" i="5"/>
  <c r="Q7" i="5"/>
  <c r="BF8" i="8" l="1"/>
  <c r="Y7" i="5" l="1"/>
  <c r="Y7" i="40"/>
  <c r="BE8" i="43" l="1"/>
  <c r="BE75" i="43" s="1"/>
  <c r="J7" i="40"/>
  <c r="BE8" i="8"/>
  <c r="BE75" i="8" s="1"/>
  <c r="BR63" i="43" l="1"/>
  <c r="T7" i="5"/>
  <c r="T7" i="40" l="1"/>
  <c r="F20" i="41" l="1"/>
  <c r="Q10" i="41"/>
  <c r="U16" i="41"/>
  <c r="G24" i="41"/>
  <c r="V20" i="41"/>
  <c r="H20" i="41"/>
  <c r="U20" i="41"/>
  <c r="X16" i="41"/>
  <c r="T10" i="41"/>
  <c r="N10" i="41"/>
  <c r="Z16" i="41"/>
  <c r="S10" i="41"/>
  <c r="R16" i="41"/>
  <c r="D13" i="41"/>
  <c r="D27" i="41"/>
  <c r="T20" i="41"/>
  <c r="W24" i="41"/>
  <c r="P24" i="41"/>
  <c r="S20" i="41"/>
  <c r="D39" i="41"/>
  <c r="V16" i="41"/>
  <c r="J20" i="41"/>
  <c r="X20" i="41"/>
  <c r="Y16" i="41"/>
  <c r="P20" i="41"/>
  <c r="F10" i="41"/>
  <c r="D30" i="41"/>
  <c r="O24" i="41"/>
  <c r="D34" i="41"/>
  <c r="U24" i="41"/>
  <c r="D38" i="41"/>
  <c r="K16" i="41"/>
  <c r="V24" i="41"/>
  <c r="N24" i="41"/>
  <c r="D15" i="41"/>
  <c r="I20" i="41"/>
  <c r="Q24" i="41"/>
  <c r="I16" i="41"/>
  <c r="L16" i="41"/>
  <c r="R10" i="41"/>
  <c r="F24" i="41"/>
  <c r="G16" i="41"/>
  <c r="D19" i="41"/>
  <c r="O10" i="41"/>
  <c r="K24" i="41"/>
  <c r="D22" i="41"/>
  <c r="Z20" i="41"/>
  <c r="D18" i="41"/>
  <c r="J16" i="41"/>
  <c r="Y20" i="41"/>
  <c r="H10" i="41"/>
  <c r="X24" i="41"/>
  <c r="J24" i="41"/>
  <c r="N20" i="41"/>
  <c r="J10" i="41"/>
  <c r="F42" i="41"/>
  <c r="R24" i="41"/>
  <c r="W20" i="41"/>
  <c r="L24" i="41"/>
  <c r="R20" i="41"/>
  <c r="X10" i="41"/>
  <c r="D28" i="41"/>
  <c r="O16" i="41"/>
  <c r="G10" i="41"/>
  <c r="W10" i="41"/>
  <c r="L10" i="41"/>
  <c r="T24" i="41"/>
  <c r="L20" i="41"/>
  <c r="Y10" i="41"/>
  <c r="D41" i="41"/>
  <c r="D35" i="41"/>
  <c r="Q20" i="41"/>
  <c r="P16" i="41"/>
  <c r="Z24" i="41"/>
  <c r="H16" i="41"/>
  <c r="D65" i="41"/>
  <c r="D26" i="41"/>
  <c r="D37" i="41"/>
  <c r="M20" i="41"/>
  <c r="O20" i="41"/>
  <c r="Y24" i="41"/>
  <c r="D36" i="41"/>
  <c r="I24" i="41"/>
  <c r="I10" i="41"/>
  <c r="V10" i="41"/>
  <c r="S16" i="41"/>
  <c r="D11" i="41"/>
  <c r="D40" i="41"/>
  <c r="N16" i="41"/>
  <c r="D71" i="41"/>
  <c r="M16" i="41"/>
  <c r="U10" i="41"/>
  <c r="H24" i="41"/>
  <c r="Z10" i="41"/>
  <c r="D23" i="41"/>
  <c r="Q16" i="41"/>
  <c r="S24" i="41"/>
  <c r="P10" i="41"/>
  <c r="F16" i="41"/>
  <c r="D29" i="41"/>
  <c r="G20" i="41"/>
  <c r="W16" i="41"/>
  <c r="T16" i="41"/>
  <c r="K10" i="41"/>
  <c r="K20" i="41"/>
  <c r="M24" i="41"/>
  <c r="S42" i="41" l="1"/>
  <c r="E10" i="41"/>
  <c r="D51" i="41"/>
  <c r="X42" i="41"/>
  <c r="X31" i="41" s="1"/>
  <c r="O42" i="41"/>
  <c r="O31" i="41" s="1"/>
  <c r="P8" i="41"/>
  <c r="D60" i="41"/>
  <c r="M42" i="41"/>
  <c r="M31" i="41" s="1"/>
  <c r="D68" i="41"/>
  <c r="V8" i="41"/>
  <c r="Q42" i="41"/>
  <c r="Q31" i="41" s="1"/>
  <c r="Q8" i="41"/>
  <c r="D61" i="41"/>
  <c r="L42" i="41"/>
  <c r="L31" i="41" s="1"/>
  <c r="D62" i="41"/>
  <c r="F31" i="41"/>
  <c r="D49" i="41"/>
  <c r="D66" i="41"/>
  <c r="R42" i="41"/>
  <c r="R31" i="41" s="1"/>
  <c r="D59" i="41"/>
  <c r="D50" i="41"/>
  <c r="W42" i="41"/>
  <c r="W31" i="41" s="1"/>
  <c r="J8" i="41"/>
  <c r="Z8" i="41"/>
  <c r="N8" i="41"/>
  <c r="T8" i="41"/>
  <c r="P42" i="41"/>
  <c r="P31" i="41" s="1"/>
  <c r="L8" i="41"/>
  <c r="X8" i="41"/>
  <c r="D44" i="41"/>
  <c r="K8" i="41"/>
  <c r="D47" i="41"/>
  <c r="H42" i="41"/>
  <c r="H31" i="41" s="1"/>
  <c r="D64" i="41"/>
  <c r="Z42" i="41"/>
  <c r="Z31" i="41" s="1"/>
  <c r="Y42" i="41"/>
  <c r="Y31" i="41" s="1"/>
  <c r="S8" i="41"/>
  <c r="N42" i="41"/>
  <c r="N31" i="41" s="1"/>
  <c r="D69" i="41"/>
  <c r="O8" i="41"/>
  <c r="H8" i="41"/>
  <c r="D45" i="41"/>
  <c r="D56" i="41"/>
  <c r="V42" i="41"/>
  <c r="V31" i="41" s="1"/>
  <c r="D57" i="41"/>
  <c r="T42" i="41"/>
  <c r="T31" i="41" s="1"/>
  <c r="I8" i="41"/>
  <c r="R8" i="41"/>
  <c r="E20" i="41"/>
  <c r="D20" i="41" s="1"/>
  <c r="D21" i="41"/>
  <c r="J42" i="41"/>
  <c r="J31" i="41" s="1"/>
  <c r="E42" i="41"/>
  <c r="E31" i="41" s="1"/>
  <c r="D53" i="41"/>
  <c r="G42" i="41"/>
  <c r="G31" i="41" s="1"/>
  <c r="D54" i="41"/>
  <c r="D58" i="41"/>
  <c r="U42" i="41"/>
  <c r="U31" i="41" s="1"/>
  <c r="W8" i="41"/>
  <c r="I42" i="41"/>
  <c r="I31" i="41" s="1"/>
  <c r="D46" i="41"/>
  <c r="D25" i="41"/>
  <c r="E16" i="41"/>
  <c r="D16" i="41" s="1"/>
  <c r="D17" i="41"/>
  <c r="D33" i="41"/>
  <c r="S31" i="41"/>
  <c r="E24" i="41"/>
  <c r="D24" i="41" s="1"/>
  <c r="D52" i="41"/>
  <c r="D55" i="41"/>
  <c r="D70" i="41"/>
  <c r="F8" i="41"/>
  <c r="Y8" i="41"/>
  <c r="G8" i="41"/>
  <c r="D67" i="41"/>
  <c r="K42" i="41"/>
  <c r="K31" i="41" s="1"/>
  <c r="D63" i="41"/>
  <c r="D48" i="41"/>
  <c r="O7" i="41" l="1"/>
  <c r="Z7" i="41"/>
  <c r="F7" i="41"/>
  <c r="X7" i="41"/>
  <c r="R7" i="41"/>
  <c r="W7" i="41"/>
  <c r="H7" i="41"/>
  <c r="L7" i="41"/>
  <c r="P7" i="41"/>
  <c r="Y7" i="41"/>
  <c r="V7" i="41"/>
  <c r="Q7" i="41"/>
  <c r="J7" i="41"/>
  <c r="K7" i="41"/>
  <c r="S7" i="41"/>
  <c r="N7" i="41"/>
  <c r="T7" i="41"/>
  <c r="I7" i="41"/>
  <c r="G7" i="41"/>
  <c r="D42" i="41"/>
  <c r="D31" i="41" s="1"/>
  <c r="E8" i="41"/>
  <c r="E7" i="41" s="1"/>
  <c r="AQ10" i="8" l="1"/>
  <c r="AK12" i="8"/>
  <c r="AA12" i="8" s="1"/>
  <c r="BQ12" i="8" s="1"/>
  <c r="AK12" i="43"/>
  <c r="AA12" i="43" s="1"/>
  <c r="BQ12" i="43" s="1"/>
  <c r="AQ10" i="43"/>
  <c r="BR12" i="43" l="1"/>
  <c r="BQ10" i="43"/>
  <c r="BR12" i="8"/>
  <c r="BQ10" i="8"/>
  <c r="AQ8" i="8"/>
  <c r="AQ75" i="8" s="1"/>
  <c r="AK10" i="8"/>
  <c r="AA10" i="8" s="1"/>
  <c r="M10" i="41"/>
  <c r="M8" i="41" s="1"/>
  <c r="M7" i="41" s="1"/>
  <c r="D12" i="41"/>
  <c r="D10" i="41" s="1"/>
  <c r="AQ8" i="43"/>
  <c r="AQ75" i="43" s="1"/>
  <c r="AK10" i="43"/>
  <c r="AA10" i="43" s="1"/>
  <c r="BR49" i="8" l="1"/>
  <c r="L9" i="12"/>
  <c r="N9" i="12" s="1"/>
  <c r="BR10" i="43"/>
  <c r="BR49" i="43"/>
  <c r="M7" i="40"/>
  <c r="D9" i="40"/>
  <c r="M7" i="5"/>
  <c r="D9" i="5"/>
  <c r="BR10" i="8"/>
  <c r="F10" i="28" l="1"/>
  <c r="F15" i="29"/>
  <c r="Z10" i="28"/>
  <c r="S10" i="28"/>
  <c r="R10" i="28"/>
  <c r="I10" i="28"/>
  <c r="F56" i="29"/>
  <c r="F61" i="29"/>
  <c r="F65" i="29"/>
  <c r="F57" i="29"/>
  <c r="F66" i="29"/>
  <c r="Y10" i="28"/>
  <c r="F19" i="29"/>
  <c r="F34" i="29"/>
  <c r="V10" i="28"/>
  <c r="F67" i="29"/>
  <c r="G10" i="28"/>
  <c r="F73" i="29"/>
  <c r="F53" i="29"/>
  <c r="W10" i="28"/>
  <c r="F18" i="29"/>
  <c r="H10" i="28"/>
  <c r="F59" i="29"/>
  <c r="T10" i="28"/>
  <c r="F13" i="29"/>
  <c r="F47" i="29"/>
  <c r="F22" i="29"/>
  <c r="O10" i="28"/>
  <c r="F27" i="29"/>
  <c r="F48" i="29"/>
  <c r="F54" i="29"/>
  <c r="F41" i="29"/>
  <c r="F40" i="29"/>
  <c r="F58" i="29"/>
  <c r="M10" i="28"/>
  <c r="F39" i="29"/>
  <c r="F14" i="29"/>
  <c r="P31" i="29"/>
  <c r="P75" i="29" s="1"/>
  <c r="F60" i="29"/>
  <c r="F50" i="29"/>
  <c r="F26" i="29"/>
  <c r="K10" i="28"/>
  <c r="F68" i="29"/>
  <c r="F28" i="29"/>
  <c r="F51" i="29"/>
  <c r="J10" i="28"/>
  <c r="F37" i="29"/>
  <c r="F46" i="29"/>
  <c r="F71" i="29"/>
  <c r="F45" i="29"/>
  <c r="F70" i="29"/>
  <c r="F23" i="29"/>
  <c r="F64" i="29"/>
  <c r="F30" i="29"/>
  <c r="P10" i="28"/>
  <c r="F62" i="29"/>
  <c r="F72" i="29"/>
  <c r="U10" i="28"/>
  <c r="F38" i="29"/>
  <c r="F52" i="29"/>
  <c r="F49" i="29"/>
  <c r="X10" i="28"/>
  <c r="F36" i="29"/>
  <c r="L10" i="28"/>
  <c r="F63" i="29"/>
  <c r="N10" i="28"/>
  <c r="F55" i="29"/>
  <c r="Q10" i="28"/>
  <c r="F69" i="29"/>
  <c r="F35" i="29"/>
  <c r="F29" i="29"/>
  <c r="F12" i="29" l="1"/>
  <c r="G10" i="29"/>
  <c r="F17" i="29"/>
  <c r="G16" i="29"/>
  <c r="F16" i="29" s="1"/>
  <c r="G20" i="29"/>
  <c r="F20" i="29" s="1"/>
  <c r="F21" i="29"/>
  <c r="D11" i="28"/>
  <c r="D10" i="28" s="1"/>
  <c r="E10" i="28"/>
  <c r="F74" i="29"/>
  <c r="G24" i="29"/>
  <c r="F24" i="29" s="1"/>
  <c r="F25" i="29"/>
  <c r="F33" i="29"/>
  <c r="F44" i="29"/>
  <c r="G42" i="29"/>
  <c r="F42" i="29" s="1"/>
  <c r="F8" i="29" l="1"/>
  <c r="G8" i="29"/>
  <c r="G31" i="29"/>
  <c r="F31" i="29" l="1"/>
  <c r="F75" i="29" s="1"/>
  <c r="G75" i="29"/>
  <c r="AV8" i="8"/>
  <c r="AV75" i="8" s="1"/>
  <c r="L7" i="5" l="1"/>
  <c r="BR54" i="8"/>
  <c r="Z8" i="8"/>
  <c r="Z75" i="8" s="1"/>
  <c r="E14" i="8"/>
  <c r="Z7" i="5" l="1"/>
  <c r="BR30" i="8"/>
  <c r="U7" i="5"/>
  <c r="AK14" i="43"/>
  <c r="AA14" i="43" s="1"/>
  <c r="BQ14" i="43" s="1"/>
  <c r="AL8" i="43"/>
  <c r="G7" i="5" l="1"/>
  <c r="L10" i="12"/>
  <c r="N10" i="12" s="1"/>
  <c r="BR14" i="43"/>
  <c r="AK8" i="43"/>
  <c r="AK75" i="43" s="1"/>
  <c r="AL75" i="43"/>
  <c r="U7" i="40"/>
  <c r="D11" i="40"/>
  <c r="U8" i="41"/>
  <c r="U7" i="41" s="1"/>
  <c r="D14" i="41"/>
  <c r="D8" i="41" s="1"/>
  <c r="D7" i="41" s="1"/>
  <c r="BF31" i="8" l="1"/>
  <c r="BF75" i="8" s="1"/>
  <c r="AA63" i="8"/>
  <c r="BQ63" i="8" s="1"/>
  <c r="D32" i="5"/>
  <c r="AL8" i="8"/>
  <c r="BR44" i="43"/>
  <c r="AP8" i="8"/>
  <c r="AP75" i="8" s="1"/>
  <c r="AK15" i="8"/>
  <c r="BR64" i="8" l="1"/>
  <c r="BR63" i="8"/>
  <c r="AL75" i="8"/>
  <c r="BR48" i="8"/>
  <c r="I7" i="5"/>
  <c r="E7" i="5"/>
  <c r="BR44" i="8" l="1"/>
  <c r="AH24" i="8" l="1"/>
  <c r="AA24" i="8" s="1"/>
  <c r="BQ24" i="8" s="1"/>
  <c r="AA26" i="8"/>
  <c r="BQ26" i="8" s="1"/>
  <c r="AH24" i="43"/>
  <c r="AA24" i="43" s="1"/>
  <c r="BQ24" i="43" s="1"/>
  <c r="AA26" i="43"/>
  <c r="BQ26" i="43" s="1"/>
  <c r="AA45" i="8"/>
  <c r="BQ45" i="8" s="1"/>
  <c r="AH42" i="8"/>
  <c r="AH8" i="8"/>
  <c r="AA15" i="8"/>
  <c r="BQ15" i="8" s="1"/>
  <c r="AA15" i="43"/>
  <c r="BQ15" i="43" s="1"/>
  <c r="D15" i="5"/>
  <c r="D15" i="40"/>
  <c r="AH42" i="43"/>
  <c r="AA45" i="43"/>
  <c r="BQ45" i="43" s="1"/>
  <c r="AH8" i="43" l="1"/>
  <c r="AA8" i="43" s="1"/>
  <c r="BQ8" i="43" s="1"/>
  <c r="AX10" i="29"/>
  <c r="AX24" i="29"/>
  <c r="L11" i="12"/>
  <c r="N11" i="12" s="1"/>
  <c r="BR15" i="43"/>
  <c r="P7" i="40"/>
  <c r="D12" i="40"/>
  <c r="D7" i="40" s="1"/>
  <c r="BL24" i="29"/>
  <c r="P7" i="5"/>
  <c r="D12" i="5"/>
  <c r="D69" i="28"/>
  <c r="BR26" i="8"/>
  <c r="BR24" i="8"/>
  <c r="BT16" i="8"/>
  <c r="BL10" i="29"/>
  <c r="BL20" i="29"/>
  <c r="D55" i="28"/>
  <c r="BL16" i="29"/>
  <c r="BR45" i="43"/>
  <c r="AX16" i="29"/>
  <c r="AX42" i="29"/>
  <c r="AX31" i="29" s="1"/>
  <c r="AH31" i="43"/>
  <c r="AA42" i="43"/>
  <c r="BQ42" i="43" s="1"/>
  <c r="AX20" i="29"/>
  <c r="AH31" i="8"/>
  <c r="AH75" i="8" s="1"/>
  <c r="AA42" i="8"/>
  <c r="BQ42" i="8" s="1"/>
  <c r="BR26" i="43"/>
  <c r="BR24" i="43"/>
  <c r="L13" i="12"/>
  <c r="N13" i="12" s="1"/>
  <c r="BL42" i="29"/>
  <c r="BL31" i="29" s="1"/>
  <c r="BR15" i="8"/>
  <c r="AX8" i="29" l="1"/>
  <c r="AX75" i="29" s="1"/>
  <c r="AH75" i="43"/>
  <c r="BR39" i="43" s="1"/>
  <c r="AA75" i="43"/>
  <c r="BR31" i="43" s="1"/>
  <c r="BR39" i="8"/>
  <c r="BR42" i="43"/>
  <c r="BR8" i="43"/>
  <c r="N8" i="12"/>
  <c r="N17" i="12" s="1"/>
  <c r="BL8" i="29"/>
  <c r="BL75" i="29" s="1"/>
  <c r="C6" i="12" l="1"/>
  <c r="E6" i="12" s="1"/>
  <c r="F6" i="12" s="1"/>
  <c r="G6" i="12" s="1"/>
  <c r="F11" i="12" l="1"/>
  <c r="G11" i="12" s="1"/>
  <c r="F32" i="12" l="1"/>
  <c r="G32" i="12" s="1"/>
  <c r="AM8" i="8"/>
  <c r="AK14" i="8"/>
  <c r="AA14" i="8" s="1"/>
  <c r="BQ14" i="8" s="1"/>
  <c r="AM75" i="8" l="1"/>
  <c r="AK8" i="8"/>
  <c r="J7" i="5"/>
  <c r="D11" i="5"/>
  <c r="D7" i="5" s="1"/>
  <c r="BR14" i="8"/>
  <c r="AK75" i="8" l="1"/>
  <c r="AA8" i="8"/>
  <c r="BR45" i="8"/>
  <c r="BQ8" i="8" l="1"/>
  <c r="AA75" i="8"/>
  <c r="BR42" i="8"/>
  <c r="BR8" i="8" l="1"/>
  <c r="BR31" i="8"/>
  <c r="H16" i="6" l="1"/>
  <c r="AZ16" i="29"/>
  <c r="U8" i="28"/>
  <c r="Q41" i="28"/>
  <c r="Q31" i="28" s="1"/>
  <c r="AO10" i="29"/>
  <c r="BH20" i="29"/>
  <c r="BD16" i="29"/>
  <c r="AK71" i="29"/>
  <c r="AA71" i="29" s="1"/>
  <c r="AK69" i="29"/>
  <c r="AA69" i="29" s="1"/>
  <c r="AP42" i="29"/>
  <c r="AP31" i="29" s="1"/>
  <c r="E40" i="29"/>
  <c r="BF16" i="29"/>
  <c r="AS20" i="29"/>
  <c r="O8" i="28"/>
  <c r="AP16" i="29"/>
  <c r="I8" i="28"/>
  <c r="AN16" i="29"/>
  <c r="AV20" i="29"/>
  <c r="AP24" i="29"/>
  <c r="K24" i="29"/>
  <c r="BE10" i="29"/>
  <c r="E65" i="29"/>
  <c r="AC42" i="29"/>
  <c r="AC31" i="29" s="1"/>
  <c r="E68" i="29"/>
  <c r="E60" i="29"/>
  <c r="V8" i="28"/>
  <c r="AU20" i="29"/>
  <c r="BD20" i="29"/>
  <c r="E28" i="29"/>
  <c r="E72" i="29"/>
  <c r="K10" i="29"/>
  <c r="E34" i="29"/>
  <c r="E41" i="29"/>
  <c r="Y8" i="28"/>
  <c r="AR20" i="29"/>
  <c r="BH10" i="29"/>
  <c r="AG20" i="29"/>
  <c r="AH24" i="29"/>
  <c r="AK40" i="29"/>
  <c r="AF20" i="29"/>
  <c r="AC24" i="29"/>
  <c r="P8" i="28"/>
  <c r="AJ24" i="29"/>
  <c r="E51" i="29"/>
  <c r="AO16" i="29"/>
  <c r="AN10" i="29"/>
  <c r="AN42" i="29"/>
  <c r="AN31" i="29" s="1"/>
  <c r="E70" i="29"/>
  <c r="BF10" i="29"/>
  <c r="AS10" i="29"/>
  <c r="D61" i="28"/>
  <c r="E39" i="29"/>
  <c r="R8" i="28"/>
  <c r="BA10" i="29"/>
  <c r="BN24" i="29"/>
  <c r="AU16" i="29"/>
  <c r="BJ16" i="29"/>
  <c r="AS24" i="29"/>
  <c r="AH20" i="29"/>
  <c r="E50" i="29"/>
  <c r="BN16" i="29"/>
  <c r="AB10" i="29"/>
  <c r="Z41" i="28"/>
  <c r="Z31" i="28" s="1"/>
  <c r="E14" i="29"/>
  <c r="Z20" i="29"/>
  <c r="AV16" i="29"/>
  <c r="Z42" i="29"/>
  <c r="Z31" i="29" s="1"/>
  <c r="AK38" i="29"/>
  <c r="AA38" i="29" s="1"/>
  <c r="R41" i="28"/>
  <c r="R31" i="28" s="1"/>
  <c r="R7" i="28" s="1"/>
  <c r="BF24" i="29"/>
  <c r="AC16" i="29"/>
  <c r="AK59" i="29"/>
  <c r="AA59" i="29" s="1"/>
  <c r="D30" i="28"/>
  <c r="M41" i="28"/>
  <c r="M31" i="28" s="1"/>
  <c r="AK73" i="29"/>
  <c r="AA73" i="29" s="1"/>
  <c r="BE20" i="29"/>
  <c r="AU24" i="29"/>
  <c r="E48" i="29"/>
  <c r="E47" i="29"/>
  <c r="BA42" i="29"/>
  <c r="BA31" i="29" s="1"/>
  <c r="D45" i="28"/>
  <c r="AA40" i="29"/>
  <c r="AK26" i="29"/>
  <c r="AA26" i="29" s="1"/>
  <c r="J16" i="29"/>
  <c r="E17" i="29"/>
  <c r="E49" i="29"/>
  <c r="AF42" i="29"/>
  <c r="AF31" i="29" s="1"/>
  <c r="AK62" i="29"/>
  <c r="AA62" i="29" s="1"/>
  <c r="AK61" i="29"/>
  <c r="AA61" i="29" s="1"/>
  <c r="D50" i="28"/>
  <c r="BG20" i="29"/>
  <c r="AZ42" i="29"/>
  <c r="AZ31" i="29" s="1"/>
  <c r="S41" i="28"/>
  <c r="E22" i="29"/>
  <c r="AB42" i="29"/>
  <c r="AB31" i="29" s="1"/>
  <c r="BN42" i="29"/>
  <c r="BN31" i="29" s="1"/>
  <c r="D64" i="28"/>
  <c r="AM20" i="29"/>
  <c r="AS16" i="29"/>
  <c r="E37" i="29"/>
  <c r="E26" i="29"/>
  <c r="BD24" i="29"/>
  <c r="BJ10" i="29"/>
  <c r="AK53" i="29"/>
  <c r="AA53" i="29" s="1"/>
  <c r="AK23" i="29"/>
  <c r="AA23" i="29" s="1"/>
  <c r="E71" i="29"/>
  <c r="BA24" i="29"/>
  <c r="AR16" i="29"/>
  <c r="AH10" i="29"/>
  <c r="AJ20" i="29"/>
  <c r="O41" i="28"/>
  <c r="P41" i="28"/>
  <c r="P31" i="28" s="1"/>
  <c r="P7" i="28" s="1"/>
  <c r="E23" i="29"/>
  <c r="AP20" i="29"/>
  <c r="AK52" i="29"/>
  <c r="AA52" i="29" s="1"/>
  <c r="H8" i="28"/>
  <c r="BN10" i="29"/>
  <c r="AU42" i="29"/>
  <c r="AU31" i="29" s="1"/>
  <c r="D37" i="28"/>
  <c r="AP10" i="29"/>
  <c r="Z10" i="29"/>
  <c r="AL10" i="29"/>
  <c r="AK11" i="29"/>
  <c r="AA11" i="29" s="1"/>
  <c r="N41" i="28"/>
  <c r="N31" i="28" s="1"/>
  <c r="AK36" i="29"/>
  <c r="AA36" i="29" s="1"/>
  <c r="AR10" i="29"/>
  <c r="AU10" i="29"/>
  <c r="BG10" i="29"/>
  <c r="J42" i="29"/>
  <c r="J31" i="29" s="1"/>
  <c r="E44" i="29"/>
  <c r="D31" i="26"/>
  <c r="BA20" i="29"/>
  <c r="D46" i="28"/>
  <c r="L41" i="28"/>
  <c r="L31" i="28" s="1"/>
  <c r="D44" i="28"/>
  <c r="AK44" i="29"/>
  <c r="AA44" i="29" s="1"/>
  <c r="AM42" i="29"/>
  <c r="AM31" i="29" s="1"/>
  <c r="AB20" i="29"/>
  <c r="AC10" i="29"/>
  <c r="D36" i="28"/>
  <c r="AK27" i="29"/>
  <c r="AA27" i="29" s="1"/>
  <c r="AK51" i="29"/>
  <c r="AA51" i="29" s="1"/>
  <c r="BQ51" i="29" s="1"/>
  <c r="BC20" i="29"/>
  <c r="AV10" i="29"/>
  <c r="AK57" i="29"/>
  <c r="AA57" i="29" s="1"/>
  <c r="D49" i="28"/>
  <c r="AR42" i="29"/>
  <c r="AR31" i="29" s="1"/>
  <c r="AK54" i="29"/>
  <c r="AA54" i="29" s="1"/>
  <c r="AM10" i="29"/>
  <c r="D48" i="28"/>
  <c r="D52" i="28"/>
  <c r="AK14" i="29"/>
  <c r="AA14" i="29" s="1"/>
  <c r="E56" i="29"/>
  <c r="BD42" i="29"/>
  <c r="BD31" i="29" s="1"/>
  <c r="D62" i="28"/>
  <c r="AK46" i="29"/>
  <c r="AA46" i="29" s="1"/>
  <c r="BF20" i="29"/>
  <c r="N8" i="28"/>
  <c r="AC20" i="29"/>
  <c r="D53" i="28"/>
  <c r="AK21" i="29"/>
  <c r="AA21" i="29" s="1"/>
  <c r="AL20" i="29"/>
  <c r="AG10" i="29"/>
  <c r="K41" i="28"/>
  <c r="K31" i="28" s="1"/>
  <c r="U41" i="28"/>
  <c r="U31" i="28" s="1"/>
  <c r="U7" i="28" s="1"/>
  <c r="E27" i="29"/>
  <c r="E13" i="29"/>
  <c r="AK22" i="29"/>
  <c r="AA22" i="29" s="1"/>
  <c r="BF42" i="29"/>
  <c r="BF31" i="29" s="1"/>
  <c r="AH42" i="29"/>
  <c r="AH31" i="29" s="1"/>
  <c r="AK25" i="29"/>
  <c r="AA25" i="29" s="1"/>
  <c r="AL24" i="29"/>
  <c r="E33" i="29"/>
  <c r="AK39" i="29"/>
  <c r="AA39" i="29" s="1"/>
  <c r="BQ39" i="29" s="1"/>
  <c r="AK35" i="29"/>
  <c r="AA35" i="29" s="1"/>
  <c r="D32" i="28"/>
  <c r="AK37" i="29"/>
  <c r="AA37" i="29" s="1"/>
  <c r="E54" i="29"/>
  <c r="E62" i="29"/>
  <c r="AK41" i="29"/>
  <c r="AA41" i="29" s="1"/>
  <c r="BQ41" i="29" s="1"/>
  <c r="K20" i="29"/>
  <c r="D40" i="28"/>
  <c r="AK19" i="29"/>
  <c r="AA19" i="29" s="1"/>
  <c r="AJ10" i="29"/>
  <c r="J10" i="29"/>
  <c r="E11" i="29"/>
  <c r="Q8" i="28"/>
  <c r="AV24" i="29"/>
  <c r="AV42" i="29"/>
  <c r="AV31" i="29" s="1"/>
  <c r="O31" i="28"/>
  <c r="O7" i="28" s="1"/>
  <c r="AK58" i="29"/>
  <c r="AA58" i="29" s="1"/>
  <c r="E69" i="29"/>
  <c r="BO24" i="29"/>
  <c r="S8" i="28"/>
  <c r="E64" i="29"/>
  <c r="K8" i="28"/>
  <c r="BC10" i="29"/>
  <c r="AK50" i="29"/>
  <c r="AA50" i="29" s="1"/>
  <c r="AK48" i="29"/>
  <c r="AA48" i="29" s="1"/>
  <c r="M8" i="28"/>
  <c r="E35" i="29"/>
  <c r="AK68" i="29"/>
  <c r="AA68" i="29" s="1"/>
  <c r="E59" i="29"/>
  <c r="D14" i="28"/>
  <c r="E8" i="28"/>
  <c r="BJ42" i="29"/>
  <c r="BJ31" i="29" s="1"/>
  <c r="D65" i="28"/>
  <c r="E73" i="29"/>
  <c r="AQ10" i="29"/>
  <c r="BO42" i="29"/>
  <c r="BO31" i="29" s="1"/>
  <c r="BO10" i="29"/>
  <c r="BC16" i="29"/>
  <c r="Z16" i="29"/>
  <c r="AF10" i="29"/>
  <c r="W41" i="28"/>
  <c r="W31" i="28" s="1"/>
  <c r="AK18" i="29"/>
  <c r="AA18" i="29" s="1"/>
  <c r="E46" i="29"/>
  <c r="AR24" i="29"/>
  <c r="D60" i="28"/>
  <c r="J20" i="29"/>
  <c r="E21" i="29"/>
  <c r="D71" i="28"/>
  <c r="S31" i="28"/>
  <c r="BD10" i="29"/>
  <c r="AK65" i="29"/>
  <c r="AA65" i="29" s="1"/>
  <c r="AO24" i="29"/>
  <c r="E58" i="29"/>
  <c r="I41" i="28"/>
  <c r="I31" i="28" s="1"/>
  <c r="AS42" i="29"/>
  <c r="AS31" i="29" s="1"/>
  <c r="E18" i="29"/>
  <c r="AQ42" i="29"/>
  <c r="AQ31" i="29" s="1"/>
  <c r="AG24" i="29"/>
  <c r="G20" i="26"/>
  <c r="AJ16" i="29"/>
  <c r="Y41" i="28"/>
  <c r="Y31" i="28" s="1"/>
  <c r="AK63" i="29"/>
  <c r="AA63" i="29" s="1"/>
  <c r="AG16" i="29"/>
  <c r="BE42" i="29"/>
  <c r="BE31" i="29" s="1"/>
  <c r="E74" i="29"/>
  <c r="D15" i="28"/>
  <c r="G41" i="28"/>
  <c r="G31" i="28" s="1"/>
  <c r="AK30" i="29"/>
  <c r="AA30" i="29" s="1"/>
  <c r="BA16" i="29"/>
  <c r="AH16" i="29"/>
  <c r="AQ24" i="29"/>
  <c r="AQ20" i="29"/>
  <c r="AG42" i="29"/>
  <c r="AG31" i="29" s="1"/>
  <c r="BE24" i="29"/>
  <c r="AK15" i="29"/>
  <c r="AA15" i="29" s="1"/>
  <c r="L8" i="28"/>
  <c r="AF16" i="29"/>
  <c r="D47" i="28"/>
  <c r="BG24" i="29"/>
  <c r="D33" i="28"/>
  <c r="V41" i="28"/>
  <c r="V31" i="28" s="1"/>
  <c r="AM24" i="29"/>
  <c r="D58" i="28"/>
  <c r="AK12" i="29"/>
  <c r="AA12" i="29" s="1"/>
  <c r="X41" i="28"/>
  <c r="X31" i="28" s="1"/>
  <c r="AK29" i="29"/>
  <c r="AA29" i="29" s="1"/>
  <c r="E41" i="28"/>
  <c r="D43" i="28"/>
  <c r="T41" i="28"/>
  <c r="T31" i="28" s="1"/>
  <c r="E30" i="29"/>
  <c r="D72" i="28"/>
  <c r="BO16" i="29"/>
  <c r="BH24" i="29"/>
  <c r="AK55" i="29"/>
  <c r="AA55" i="29" s="1"/>
  <c r="F41" i="28"/>
  <c r="F31" i="28" s="1"/>
  <c r="X8" i="28"/>
  <c r="AQ16" i="29"/>
  <c r="AZ24" i="29"/>
  <c r="AL42" i="29"/>
  <c r="AL31" i="29" s="1"/>
  <c r="AK45" i="29"/>
  <c r="AA45" i="29" s="1"/>
  <c r="AK60" i="29"/>
  <c r="AA60" i="29" s="1"/>
  <c r="BQ60" i="29" s="1"/>
  <c r="AM16" i="29"/>
  <c r="E63" i="29"/>
  <c r="E66" i="29"/>
  <c r="W8" i="28"/>
  <c r="AO20" i="29"/>
  <c r="D57" i="28"/>
  <c r="AK64" i="29"/>
  <c r="AA64" i="29" s="1"/>
  <c r="E55" i="29"/>
  <c r="E52" i="29"/>
  <c r="J24" i="29"/>
  <c r="E25" i="29"/>
  <c r="D38" i="28"/>
  <c r="AZ20" i="29"/>
  <c r="AN20" i="29"/>
  <c r="T8" i="28"/>
  <c r="E38" i="29"/>
  <c r="E36" i="29"/>
  <c r="Z8" i="28"/>
  <c r="D67" i="28"/>
  <c r="AK28" i="29"/>
  <c r="AA28" i="29" s="1"/>
  <c r="BQ28" i="29" s="1"/>
  <c r="F8" i="28"/>
  <c r="BN20" i="29"/>
  <c r="AZ10" i="29"/>
  <c r="AK49" i="29"/>
  <c r="AA49" i="29" s="1"/>
  <c r="J8" i="28"/>
  <c r="BC42" i="29"/>
  <c r="BC31" i="29" s="1"/>
  <c r="E12" i="29"/>
  <c r="E53" i="29"/>
  <c r="AN24" i="29"/>
  <c r="AK34" i="29"/>
  <c r="AA34" i="29" s="1"/>
  <c r="AK74" i="29"/>
  <c r="AA74" i="29" s="1"/>
  <c r="D63" i="28"/>
  <c r="E67" i="29"/>
  <c r="E45" i="29"/>
  <c r="K16" i="29"/>
  <c r="AF24" i="29"/>
  <c r="AO42" i="29"/>
  <c r="AO31" i="29" s="1"/>
  <c r="BG42" i="29"/>
  <c r="BG31" i="29" s="1"/>
  <c r="AK56" i="29"/>
  <c r="AA56" i="29" s="1"/>
  <c r="H41" i="28"/>
  <c r="H31" i="28" s="1"/>
  <c r="AK17" i="29"/>
  <c r="AA17" i="29" s="1"/>
  <c r="AL16" i="29"/>
  <c r="AK66" i="29"/>
  <c r="AA66" i="29" s="1"/>
  <c r="E15" i="29"/>
  <c r="BO20" i="29"/>
  <c r="BJ24" i="29"/>
  <c r="J41" i="28"/>
  <c r="J31" i="28" s="1"/>
  <c r="AK70" i="29"/>
  <c r="AA70" i="29" s="1"/>
  <c r="G8" i="28"/>
  <c r="Z24" i="29"/>
  <c r="BH16" i="29"/>
  <c r="AK47" i="29"/>
  <c r="AA47" i="29" s="1"/>
  <c r="BQ47" i="29" s="1"/>
  <c r="BG16" i="29"/>
  <c r="BE16" i="29"/>
  <c r="AK33" i="29"/>
  <c r="K42" i="29"/>
  <c r="K31" i="29" s="1"/>
  <c r="AB24" i="29"/>
  <c r="AJ42" i="29"/>
  <c r="AJ31" i="29" s="1"/>
  <c r="AK72" i="29"/>
  <c r="AA72" i="29" s="1"/>
  <c r="E57" i="29"/>
  <c r="E29" i="29"/>
  <c r="E61" i="29"/>
  <c r="BC24" i="29"/>
  <c r="BJ20" i="29"/>
  <c r="BH42" i="29"/>
  <c r="AB16" i="29"/>
  <c r="AK13" i="29"/>
  <c r="AA13" i="29" s="1"/>
  <c r="E19" i="29"/>
  <c r="Q10" i="6"/>
  <c r="V16" i="6"/>
  <c r="I10" i="6"/>
  <c r="Q20" i="6"/>
  <c r="U10" i="6"/>
  <c r="P24" i="6"/>
  <c r="M10" i="6"/>
  <c r="Q16" i="6"/>
  <c r="X16" i="6"/>
  <c r="M16" i="6"/>
  <c r="P20" i="6"/>
  <c r="S10" i="6"/>
  <c r="H20" i="6"/>
  <c r="I16" i="6"/>
  <c r="L24" i="6"/>
  <c r="H24" i="6"/>
  <c r="L16" i="6"/>
  <c r="K20" i="6"/>
  <c r="X20" i="6"/>
  <c r="J16" i="6"/>
  <c r="T20" i="6"/>
  <c r="S24" i="6"/>
  <c r="Y10" i="6"/>
  <c r="F24" i="6"/>
  <c r="U16" i="6"/>
  <c r="I24" i="6"/>
  <c r="U20" i="6"/>
  <c r="J24" i="6"/>
  <c r="L10" i="6"/>
  <c r="T10" i="6"/>
  <c r="X10" i="6"/>
  <c r="R20" i="6"/>
  <c r="F16" i="6"/>
  <c r="Z16" i="6"/>
  <c r="H10" i="6"/>
  <c r="Z20" i="6"/>
  <c r="W10" i="6"/>
  <c r="S20" i="6"/>
  <c r="M20" i="6"/>
  <c r="W20" i="6"/>
  <c r="W24" i="6"/>
  <c r="J20" i="6"/>
  <c r="F20" i="6"/>
  <c r="T24" i="6"/>
  <c r="G20" i="6"/>
  <c r="M24" i="6"/>
  <c r="BQ49" i="29" l="1"/>
  <c r="V7" i="28"/>
  <c r="Y7" i="28"/>
  <c r="I7" i="28"/>
  <c r="BQ34" i="29"/>
  <c r="Z7" i="28"/>
  <c r="BQ56" i="29"/>
  <c r="BQ70" i="29"/>
  <c r="BQ40" i="29"/>
  <c r="BQ22" i="29"/>
  <c r="BQ65" i="29"/>
  <c r="BQ68" i="29"/>
  <c r="BQ14" i="29"/>
  <c r="S7" i="28"/>
  <c r="BQ37" i="29"/>
  <c r="N7" i="28"/>
  <c r="Y20" i="6"/>
  <c r="Q24" i="6"/>
  <c r="R24" i="6"/>
  <c r="J10" i="6"/>
  <c r="V24" i="6"/>
  <c r="L20" i="6"/>
  <c r="O20" i="6"/>
  <c r="O10" i="6"/>
  <c r="O24" i="6"/>
  <c r="D57" i="6"/>
  <c r="D41" i="6"/>
  <c r="D23" i="6"/>
  <c r="G10" i="6"/>
  <c r="N10" i="6"/>
  <c r="R10" i="6"/>
  <c r="V10" i="6"/>
  <c r="BQ66" i="29"/>
  <c r="X7" i="28"/>
  <c r="BQ44" i="29"/>
  <c r="D22" i="6"/>
  <c r="BQ72" i="29"/>
  <c r="J7" i="28"/>
  <c r="BQ50" i="29"/>
  <c r="D60" i="6"/>
  <c r="D29" i="6"/>
  <c r="D40" i="6"/>
  <c r="D39" i="6"/>
  <c r="D36" i="6"/>
  <c r="V20" i="6"/>
  <c r="D52" i="6"/>
  <c r="E20" i="29"/>
  <c r="R16" i="6"/>
  <c r="Y16" i="6"/>
  <c r="W16" i="6"/>
  <c r="P16" i="6"/>
  <c r="D19" i="6"/>
  <c r="K16" i="6"/>
  <c r="N20" i="26"/>
  <c r="T16" i="6"/>
  <c r="T8" i="6" s="1"/>
  <c r="G16" i="6"/>
  <c r="O16" i="6"/>
  <c r="BQ17" i="29"/>
  <c r="H20" i="26"/>
  <c r="BQ64" i="29"/>
  <c r="S20" i="26"/>
  <c r="AS8" i="29"/>
  <c r="AS75" i="29" s="1"/>
  <c r="U24" i="6"/>
  <c r="U8" i="6" s="1"/>
  <c r="X24" i="6"/>
  <c r="X8" i="6" s="1"/>
  <c r="BH8" i="29"/>
  <c r="AO8" i="29"/>
  <c r="AO75" i="29" s="1"/>
  <c r="BR47" i="29" s="1"/>
  <c r="O20" i="26"/>
  <c r="R20" i="26"/>
  <c r="K24" i="6"/>
  <c r="D27" i="6"/>
  <c r="BA8" i="29"/>
  <c r="BA75" i="29" s="1"/>
  <c r="Z24" i="6"/>
  <c r="G24" i="6"/>
  <c r="K8" i="29"/>
  <c r="K75" i="29" s="1"/>
  <c r="L20" i="26"/>
  <c r="AU8" i="29"/>
  <c r="AU75" i="29" s="1"/>
  <c r="AP8" i="29"/>
  <c r="AP75" i="29" s="1"/>
  <c r="T20" i="26"/>
  <c r="N24" i="6"/>
  <c r="D26" i="6"/>
  <c r="P10" i="6"/>
  <c r="AB8" i="29"/>
  <c r="AB75" i="29" s="1"/>
  <c r="BE8" i="29"/>
  <c r="BE75" i="29" s="1"/>
  <c r="BQ13" i="29"/>
  <c r="BR13" i="29" s="1"/>
  <c r="BQ15" i="29"/>
  <c r="BQ57" i="29"/>
  <c r="BR57" i="29" s="1"/>
  <c r="BQ69" i="29"/>
  <c r="BQ46" i="29"/>
  <c r="W20" i="26"/>
  <c r="BQ45" i="29"/>
  <c r="J20" i="26"/>
  <c r="D17" i="26"/>
  <c r="BQ19" i="29"/>
  <c r="BR19" i="29" s="1"/>
  <c r="BQ35" i="29"/>
  <c r="BR35" i="29" s="1"/>
  <c r="BF8" i="29"/>
  <c r="BF75" i="29" s="1"/>
  <c r="Q8" i="6"/>
  <c r="BQ21" i="29"/>
  <c r="BR21" i="29" s="1"/>
  <c r="AK31" i="29"/>
  <c r="AN8" i="29"/>
  <c r="AN75" i="29" s="1"/>
  <c r="AQ8" i="29"/>
  <c r="AQ75" i="29" s="1"/>
  <c r="E31" i="29"/>
  <c r="BQ31" i="29" s="1"/>
  <c r="D32" i="26"/>
  <c r="D34" i="6"/>
  <c r="D18" i="26"/>
  <c r="AK24" i="29"/>
  <c r="AA24" i="29" s="1"/>
  <c r="AK10" i="29"/>
  <c r="AA10" i="29" s="1"/>
  <c r="AL8" i="29"/>
  <c r="E16" i="29"/>
  <c r="Q42" i="6"/>
  <c r="D30" i="6"/>
  <c r="D66" i="6"/>
  <c r="BR69" i="29"/>
  <c r="K42" i="6"/>
  <c r="D59" i="6"/>
  <c r="D35" i="6"/>
  <c r="BJ8" i="29"/>
  <c r="BJ75" i="29" s="1"/>
  <c r="AK16" i="29"/>
  <c r="AA16" i="29" s="1"/>
  <c r="BQ48" i="29"/>
  <c r="D46" i="6"/>
  <c r="BR60" i="29"/>
  <c r="BQ55" i="29"/>
  <c r="L42" i="6"/>
  <c r="L31" i="6" s="1"/>
  <c r="BQ30" i="29"/>
  <c r="BQ63" i="29"/>
  <c r="Z42" i="6"/>
  <c r="Z31" i="6" s="1"/>
  <c r="D38" i="6"/>
  <c r="D54" i="6"/>
  <c r="BD8" i="29"/>
  <c r="BD75" i="29" s="1"/>
  <c r="F42" i="6"/>
  <c r="F31" i="6" s="1"/>
  <c r="BQ25" i="29"/>
  <c r="AG8" i="29"/>
  <c r="AG75" i="29" s="1"/>
  <c r="AK20" i="29"/>
  <c r="AA20" i="29" s="1"/>
  <c r="BQ20" i="29" s="1"/>
  <c r="AV8" i="29"/>
  <c r="AV75" i="29" s="1"/>
  <c r="BQ27" i="29"/>
  <c r="D45" i="6"/>
  <c r="BQ52" i="29"/>
  <c r="BQ53" i="29"/>
  <c r="U42" i="6"/>
  <c r="U31" i="6" s="1"/>
  <c r="X42" i="6"/>
  <c r="X31" i="6" s="1"/>
  <c r="D61" i="6"/>
  <c r="BQ38" i="29"/>
  <c r="D30" i="26"/>
  <c r="D62" i="6"/>
  <c r="D56" i="6"/>
  <c r="D11" i="26"/>
  <c r="D16" i="26"/>
  <c r="BR28" i="29"/>
  <c r="P20" i="26"/>
  <c r="D58" i="6"/>
  <c r="W7" i="28"/>
  <c r="D12" i="26"/>
  <c r="AA33" i="29"/>
  <c r="BQ33" i="29" s="1"/>
  <c r="M42" i="6"/>
  <c r="M31" i="6" s="1"/>
  <c r="Y42" i="6"/>
  <c r="Y31" i="6" s="1"/>
  <c r="D53" i="6"/>
  <c r="D71" i="6"/>
  <c r="H42" i="6"/>
  <c r="BG8" i="29"/>
  <c r="BG75" i="29" s="1"/>
  <c r="BQ36" i="29"/>
  <c r="H7" i="28"/>
  <c r="BQ61" i="29"/>
  <c r="BQ74" i="29"/>
  <c r="R42" i="6"/>
  <c r="R31" i="6" s="1"/>
  <c r="D15" i="6"/>
  <c r="D55" i="6"/>
  <c r="K10" i="6"/>
  <c r="H8" i="6"/>
  <c r="J8" i="6"/>
  <c r="L8" i="6"/>
  <c r="S16" i="6"/>
  <c r="S8" i="6" s="1"/>
  <c r="N20" i="6"/>
  <c r="D28" i="6"/>
  <c r="F10" i="6"/>
  <c r="F8" i="6" s="1"/>
  <c r="D13" i="6"/>
  <c r="O10" i="27"/>
  <c r="Y20" i="26"/>
  <c r="AZ8" i="29"/>
  <c r="AZ75" i="29" s="1"/>
  <c r="T7" i="28"/>
  <c r="BQ29" i="29"/>
  <c r="D65" i="6"/>
  <c r="D63" i="6"/>
  <c r="E20" i="26"/>
  <c r="D22" i="26"/>
  <c r="J8" i="29"/>
  <c r="J75" i="29" s="1"/>
  <c r="BR14" i="29" s="1"/>
  <c r="E10" i="29"/>
  <c r="AJ8" i="29"/>
  <c r="AJ75" i="29" s="1"/>
  <c r="BR41" i="29" s="1"/>
  <c r="Q20" i="26"/>
  <c r="E42" i="29"/>
  <c r="AR8" i="29"/>
  <c r="AR75" i="29" s="1"/>
  <c r="AH8" i="29"/>
  <c r="AH75" i="29" s="1"/>
  <c r="AA42" i="29"/>
  <c r="D70" i="6"/>
  <c r="BQ62" i="29"/>
  <c r="U20" i="26"/>
  <c r="BQ59" i="29"/>
  <c r="BQ71" i="29"/>
  <c r="X20" i="26"/>
  <c r="G7" i="28"/>
  <c r="W42" i="6"/>
  <c r="W31" i="6" s="1"/>
  <c r="F20" i="26"/>
  <c r="M20" i="26"/>
  <c r="BQ18" i="29"/>
  <c r="V42" i="6"/>
  <c r="V31" i="6" s="1"/>
  <c r="O42" i="6"/>
  <c r="O31" i="6" s="1"/>
  <c r="D51" i="6"/>
  <c r="BQ54" i="29"/>
  <c r="V20" i="26"/>
  <c r="BN8" i="29"/>
  <c r="BN75" i="29" s="1"/>
  <c r="J42" i="6"/>
  <c r="M7" i="28"/>
  <c r="D19" i="26"/>
  <c r="BR17" i="29"/>
  <c r="D50" i="6"/>
  <c r="D29" i="26"/>
  <c r="T42" i="6"/>
  <c r="T31" i="6" s="1"/>
  <c r="K20" i="26"/>
  <c r="M8" i="6"/>
  <c r="D14" i="6"/>
  <c r="W8" i="6"/>
  <c r="D18" i="6"/>
  <c r="I20" i="6"/>
  <c r="I8" i="6" s="1"/>
  <c r="D12" i="6"/>
  <c r="D69" i="6"/>
  <c r="Z10" i="6"/>
  <c r="N16" i="6"/>
  <c r="Y24" i="6"/>
  <c r="BR70" i="29"/>
  <c r="F7" i="28"/>
  <c r="E24" i="29"/>
  <c r="D47" i="6"/>
  <c r="D37" i="6"/>
  <c r="L7" i="28"/>
  <c r="D10" i="26"/>
  <c r="D68" i="6"/>
  <c r="AF8" i="29"/>
  <c r="AF75" i="29" s="1"/>
  <c r="BQ67" i="29"/>
  <c r="BR67" i="29" s="1"/>
  <c r="BC8" i="29"/>
  <c r="BC75" i="29" s="1"/>
  <c r="BO8" i="29"/>
  <c r="BO75" i="29" s="1"/>
  <c r="D28" i="26"/>
  <c r="S42" i="6"/>
  <c r="S31" i="6" s="1"/>
  <c r="AM8" i="29"/>
  <c r="AM75" i="29" s="1"/>
  <c r="AC8" i="29"/>
  <c r="AC75" i="29" s="1"/>
  <c r="BR34" i="29" s="1"/>
  <c r="Z8" i="29"/>
  <c r="Z75" i="29" s="1"/>
  <c r="BR30" i="29" s="1"/>
  <c r="BQ23" i="29"/>
  <c r="I20" i="26"/>
  <c r="BQ26" i="29"/>
  <c r="G42" i="6"/>
  <c r="G31" i="6" s="1"/>
  <c r="P42" i="6"/>
  <c r="D64" i="6"/>
  <c r="D48" i="6"/>
  <c r="D49" i="6"/>
  <c r="Q10" i="27"/>
  <c r="S10" i="27"/>
  <c r="P20" i="27"/>
  <c r="BR56" i="29"/>
  <c r="D41" i="28"/>
  <c r="D31" i="28" s="1"/>
  <c r="BQ12" i="29"/>
  <c r="D8" i="28"/>
  <c r="K7" i="28"/>
  <c r="BQ58" i="29"/>
  <c r="Q7" i="28"/>
  <c r="E31" i="28"/>
  <c r="E7" i="28" s="1"/>
  <c r="BR22" i="29"/>
  <c r="N42" i="6"/>
  <c r="N31" i="6" s="1"/>
  <c r="BQ11" i="29"/>
  <c r="Z20" i="26"/>
  <c r="BR40" i="29"/>
  <c r="BQ73" i="29"/>
  <c r="E16" i="6"/>
  <c r="D17" i="6"/>
  <c r="E24" i="6"/>
  <c r="D25" i="6"/>
  <c r="E10" i="6"/>
  <c r="E20" i="6"/>
  <c r="D21" i="6"/>
  <c r="D67" i="6"/>
  <c r="BQ16" i="29" l="1"/>
  <c r="BR48" i="29"/>
  <c r="P8" i="6"/>
  <c r="O8" i="6"/>
  <c r="BR37" i="29"/>
  <c r="BR46" i="29"/>
  <c r="Y8" i="6"/>
  <c r="S7" i="6"/>
  <c r="V8" i="6"/>
  <c r="V7" i="6" s="1"/>
  <c r="R8" i="6"/>
  <c r="R7" i="6" s="1"/>
  <c r="BR64" i="29"/>
  <c r="BR61" i="29"/>
  <c r="X20" i="27"/>
  <c r="BQ42" i="29"/>
  <c r="W20" i="27"/>
  <c r="U7" i="6"/>
  <c r="F7" i="6"/>
  <c r="G8" i="6"/>
  <c r="G7" i="6" s="1"/>
  <c r="K8" i="6"/>
  <c r="F16" i="27"/>
  <c r="H16" i="27"/>
  <c r="K10" i="27"/>
  <c r="O7" i="6"/>
  <c r="BR59" i="29"/>
  <c r="BR15" i="29"/>
  <c r="H10" i="27"/>
  <c r="H7" i="26"/>
  <c r="Z8" i="6"/>
  <c r="Z7" i="6" s="1"/>
  <c r="M7" i="26"/>
  <c r="U7" i="26"/>
  <c r="D24" i="6"/>
  <c r="N16" i="27"/>
  <c r="D11" i="6"/>
  <c r="D10" i="6" s="1"/>
  <c r="Z24" i="27"/>
  <c r="T24" i="27"/>
  <c r="M7" i="6"/>
  <c r="BR38" i="29"/>
  <c r="K20" i="27"/>
  <c r="P16" i="27"/>
  <c r="O20" i="27"/>
  <c r="Y20" i="27"/>
  <c r="G24" i="27"/>
  <c r="X7" i="6"/>
  <c r="BR49" i="29"/>
  <c r="L7" i="26"/>
  <c r="R16" i="27"/>
  <c r="U16" i="27"/>
  <c r="R42" i="27"/>
  <c r="R31" i="27" s="1"/>
  <c r="D48" i="27"/>
  <c r="M20" i="27"/>
  <c r="T7" i="26"/>
  <c r="L20" i="27"/>
  <c r="Z16" i="27"/>
  <c r="N10" i="27"/>
  <c r="V10" i="27"/>
  <c r="D7" i="28"/>
  <c r="X24" i="27"/>
  <c r="P7" i="26"/>
  <c r="E75" i="29"/>
  <c r="W24" i="27"/>
  <c r="N8" i="6"/>
  <c r="N7" i="6" s="1"/>
  <c r="F7" i="26"/>
  <c r="V24" i="27"/>
  <c r="N20" i="27"/>
  <c r="P24" i="27"/>
  <c r="W7" i="6"/>
  <c r="J7" i="26"/>
  <c r="Y7" i="6"/>
  <c r="M24" i="27"/>
  <c r="J20" i="27"/>
  <c r="S7" i="26"/>
  <c r="Y7" i="26"/>
  <c r="BR68" i="29"/>
  <c r="D20" i="26"/>
  <c r="D46" i="27"/>
  <c r="D25" i="27"/>
  <c r="E24" i="27"/>
  <c r="BR23" i="29"/>
  <c r="D27" i="27"/>
  <c r="D54" i="27"/>
  <c r="R20" i="27"/>
  <c r="D58" i="27"/>
  <c r="D59" i="27"/>
  <c r="D19" i="27"/>
  <c r="U24" i="27"/>
  <c r="P31" i="6"/>
  <c r="P7" i="6" s="1"/>
  <c r="BR58" i="29"/>
  <c r="P10" i="27"/>
  <c r="J10" i="27"/>
  <c r="D23" i="27"/>
  <c r="X10" i="27"/>
  <c r="W7" i="26"/>
  <c r="K7" i="26"/>
  <c r="S20" i="27"/>
  <c r="G42" i="27"/>
  <c r="G31" i="27" s="1"/>
  <c r="X16" i="27"/>
  <c r="Q24" i="27"/>
  <c r="T20" i="27"/>
  <c r="D14" i="26"/>
  <c r="D52" i="27"/>
  <c r="D35" i="27"/>
  <c r="X42" i="27"/>
  <c r="M16" i="27"/>
  <c r="D44" i="27"/>
  <c r="E42" i="27"/>
  <c r="U42" i="27"/>
  <c r="U31" i="27" s="1"/>
  <c r="R10" i="27"/>
  <c r="D65" i="27"/>
  <c r="BR12" i="29"/>
  <c r="Y42" i="27"/>
  <c r="Y31" i="27" s="1"/>
  <c r="N42" i="27"/>
  <c r="P42" i="27"/>
  <c r="P31" i="27" s="1"/>
  <c r="BR62" i="29"/>
  <c r="V20" i="27"/>
  <c r="I20" i="27"/>
  <c r="D40" i="27"/>
  <c r="BR73" i="29"/>
  <c r="Q16" i="27"/>
  <c r="N7" i="26"/>
  <c r="F24" i="27"/>
  <c r="D62" i="27"/>
  <c r="L10" i="27"/>
  <c r="G10" i="27"/>
  <c r="D55" i="27"/>
  <c r="L7" i="6"/>
  <c r="D30" i="27"/>
  <c r="W16" i="27"/>
  <c r="BR36" i="29"/>
  <c r="BR65" i="29"/>
  <c r="BR52" i="29"/>
  <c r="BS52" i="29" s="1"/>
  <c r="AT52" i="29"/>
  <c r="AT76" i="29" s="1"/>
  <c r="BR27" i="29"/>
  <c r="BR25" i="29"/>
  <c r="D70" i="27"/>
  <c r="D26" i="27"/>
  <c r="M42" i="27"/>
  <c r="M31" i="27" s="1"/>
  <c r="D50" i="27"/>
  <c r="D68" i="27"/>
  <c r="U20" i="27"/>
  <c r="W42" i="27"/>
  <c r="W31" i="27" s="1"/>
  <c r="Z7" i="26"/>
  <c r="BR45" i="29"/>
  <c r="T7" i="6"/>
  <c r="D66" i="27"/>
  <c r="BR72" i="29"/>
  <c r="I7" i="26"/>
  <c r="D63" i="27"/>
  <c r="D51" i="27"/>
  <c r="D71" i="27"/>
  <c r="L16" i="27"/>
  <c r="U10" i="27"/>
  <c r="K42" i="27"/>
  <c r="K31" i="27" s="1"/>
  <c r="BR55" i="29"/>
  <c r="N24" i="27"/>
  <c r="AK8" i="29"/>
  <c r="AK75" i="29" s="1"/>
  <c r="AL75" i="29"/>
  <c r="D15" i="27"/>
  <c r="E20" i="27"/>
  <c r="D21" i="27"/>
  <c r="H31" i="6"/>
  <c r="H7" i="6" s="1"/>
  <c r="D33" i="6"/>
  <c r="BR54" i="29"/>
  <c r="BR50" i="29"/>
  <c r="I16" i="27"/>
  <c r="D38" i="27"/>
  <c r="X7" i="26"/>
  <c r="D12" i="27"/>
  <c r="D36" i="27"/>
  <c r="D56" i="27"/>
  <c r="M10" i="27"/>
  <c r="H20" i="27"/>
  <c r="D34" i="27"/>
  <c r="J31" i="6"/>
  <c r="J7" i="6" s="1"/>
  <c r="BR39" i="29"/>
  <c r="I42" i="6"/>
  <c r="I31" i="6" s="1"/>
  <c r="I7" i="6" s="1"/>
  <c r="D44" i="6"/>
  <c r="D67" i="27"/>
  <c r="D37" i="27"/>
  <c r="D49" i="27"/>
  <c r="D13" i="26"/>
  <c r="Z10" i="27"/>
  <c r="D64" i="27"/>
  <c r="D9" i="26"/>
  <c r="E7" i="26"/>
  <c r="T16" i="27"/>
  <c r="S16" i="27"/>
  <c r="D61" i="27"/>
  <c r="F10" i="27"/>
  <c r="Y10" i="27"/>
  <c r="BR53" i="29"/>
  <c r="D29" i="27"/>
  <c r="O7" i="26"/>
  <c r="BR51" i="29"/>
  <c r="J16" i="27"/>
  <c r="X31" i="27"/>
  <c r="D33" i="27"/>
  <c r="Y24" i="27"/>
  <c r="D18" i="27"/>
  <c r="E42" i="6"/>
  <c r="I24" i="27"/>
  <c r="BR71" i="29"/>
  <c r="D15" i="26"/>
  <c r="K24" i="27"/>
  <c r="D20" i="6"/>
  <c r="S42" i="27"/>
  <c r="E8" i="6"/>
  <c r="D16" i="6"/>
  <c r="T10" i="27"/>
  <c r="D28" i="27"/>
  <c r="I42" i="27"/>
  <c r="W10" i="27"/>
  <c r="K16" i="27"/>
  <c r="Y16" i="27"/>
  <c r="H24" i="27"/>
  <c r="T42" i="27"/>
  <c r="T31" i="27" s="1"/>
  <c r="Z20" i="27"/>
  <c r="J42" i="27"/>
  <c r="J31" i="27" s="1"/>
  <c r="BR18" i="29"/>
  <c r="BR29" i="29"/>
  <c r="L24" i="27"/>
  <c r="D22" i="27"/>
  <c r="G20" i="27"/>
  <c r="BR74" i="29"/>
  <c r="O24" i="27"/>
  <c r="D69" i="27"/>
  <c r="J24" i="27"/>
  <c r="Z42" i="27"/>
  <c r="Z31" i="27" s="1"/>
  <c r="BR20" i="29"/>
  <c r="Q31" i="6"/>
  <c r="Q7" i="6" s="1"/>
  <c r="BR16" i="29"/>
  <c r="D39" i="27"/>
  <c r="F42" i="27"/>
  <c r="F31" i="27" s="1"/>
  <c r="O42" i="27"/>
  <c r="O16" i="27"/>
  <c r="H42" i="27"/>
  <c r="H31" i="27" s="1"/>
  <c r="E10" i="27"/>
  <c r="D11" i="27"/>
  <c r="BR63" i="29"/>
  <c r="Q42" i="27"/>
  <c r="D60" i="27"/>
  <c r="BR26" i="29"/>
  <c r="V7" i="26"/>
  <c r="D57" i="27"/>
  <c r="V42" i="27"/>
  <c r="BQ10" i="29"/>
  <c r="BR11" i="29"/>
  <c r="V16" i="27"/>
  <c r="F20" i="27"/>
  <c r="D47" i="27"/>
  <c r="G16" i="27"/>
  <c r="D17" i="27"/>
  <c r="E16" i="27"/>
  <c r="D53" i="27"/>
  <c r="S24" i="27"/>
  <c r="D14" i="27"/>
  <c r="G7" i="26"/>
  <c r="D41" i="27"/>
  <c r="D45" i="27"/>
  <c r="Q7" i="26"/>
  <c r="L42" i="27"/>
  <c r="L31" i="27" s="1"/>
  <c r="R7" i="26"/>
  <c r="R24" i="27"/>
  <c r="K31" i="6"/>
  <c r="Q20" i="27"/>
  <c r="I10" i="27"/>
  <c r="D13" i="27"/>
  <c r="BQ24" i="29"/>
  <c r="BR33" i="29"/>
  <c r="AA8" i="29"/>
  <c r="BR42" i="29" l="1"/>
  <c r="S31" i="27"/>
  <c r="O31" i="27"/>
  <c r="K7" i="6"/>
  <c r="P8" i="27"/>
  <c r="P7" i="27" s="1"/>
  <c r="D8" i="6"/>
  <c r="O8" i="27"/>
  <c r="K8" i="27"/>
  <c r="K7" i="27" s="1"/>
  <c r="M8" i="27"/>
  <c r="M7" i="27" s="1"/>
  <c r="U8" i="27"/>
  <c r="U7" i="27" s="1"/>
  <c r="Q31" i="27"/>
  <c r="X8" i="27"/>
  <c r="X7" i="27" s="1"/>
  <c r="T8" i="27"/>
  <c r="T7" i="27" s="1"/>
  <c r="N8" i="27"/>
  <c r="S8" i="27"/>
  <c r="W8" i="27"/>
  <c r="W7" i="27" s="1"/>
  <c r="H8" i="27"/>
  <c r="H7" i="27" s="1"/>
  <c r="V8" i="27"/>
  <c r="BR24" i="29"/>
  <c r="Y8" i="27"/>
  <c r="Y7" i="27" s="1"/>
  <c r="Z8" i="27"/>
  <c r="Z7" i="27" s="1"/>
  <c r="D42" i="27"/>
  <c r="D31" i="27" s="1"/>
  <c r="D53" i="25"/>
  <c r="I31" i="27"/>
  <c r="F8" i="27"/>
  <c r="F7" i="27" s="1"/>
  <c r="J8" i="27"/>
  <c r="J7" i="27" s="1"/>
  <c r="BQ8" i="29"/>
  <c r="AA75" i="29"/>
  <c r="Q8" i="27"/>
  <c r="E8" i="27"/>
  <c r="E31" i="27"/>
  <c r="I8" i="27"/>
  <c r="L8" i="27"/>
  <c r="L7" i="27" s="1"/>
  <c r="R8" i="27"/>
  <c r="R7" i="27" s="1"/>
  <c r="D10" i="27"/>
  <c r="D16" i="27"/>
  <c r="D20" i="27"/>
  <c r="BR44" i="29"/>
  <c r="D24" i="27"/>
  <c r="BR10" i="29"/>
  <c r="O7" i="27"/>
  <c r="N31" i="27"/>
  <c r="D42" i="6"/>
  <c r="D31" i="6" s="1"/>
  <c r="E31" i="6"/>
  <c r="E7" i="6" s="1"/>
  <c r="D7" i="26"/>
  <c r="V31" i="27"/>
  <c r="G8" i="27"/>
  <c r="G7" i="27" s="1"/>
  <c r="Q7" i="27" l="1"/>
  <c r="S7" i="27"/>
  <c r="I7" i="27"/>
  <c r="D7" i="6"/>
  <c r="N7" i="27"/>
  <c r="V7" i="27"/>
  <c r="E7" i="27"/>
  <c r="BR8" i="29"/>
  <c r="BR31" i="29"/>
  <c r="D8" i="27"/>
  <c r="D7" i="27" s="1"/>
  <c r="D57" i="46" l="1"/>
  <c r="H21" i="1"/>
  <c r="S21" i="1"/>
  <c r="K25" i="1"/>
  <c r="J21" i="1"/>
  <c r="O25" i="1"/>
  <c r="O86" i="25"/>
  <c r="J84" i="25"/>
  <c r="AA86" i="25"/>
  <c r="K86" i="25"/>
  <c r="Q86" i="25"/>
  <c r="H86" i="25"/>
  <c r="S86" i="25"/>
  <c r="U86" i="25"/>
  <c r="J86" i="25"/>
  <c r="I86" i="25"/>
  <c r="H84" i="25"/>
  <c r="Y84" i="25"/>
  <c r="N86" i="25"/>
  <c r="T86" i="25"/>
  <c r="X84" i="25"/>
  <c r="Z86" i="25"/>
  <c r="X86" i="25"/>
  <c r="V86" i="25"/>
  <c r="AA84" i="25"/>
  <c r="W86" i="25"/>
  <c r="M86" i="25"/>
  <c r="G86" i="25"/>
  <c r="L86" i="25"/>
  <c r="I84" i="25"/>
  <c r="Y86" i="25"/>
  <c r="P86" i="25"/>
  <c r="O84" i="25"/>
  <c r="R86" i="25"/>
  <c r="L25" i="1" l="1"/>
  <c r="P89" i="25"/>
  <c r="D24" i="1"/>
  <c r="Q84" i="25"/>
  <c r="T21" i="1"/>
  <c r="I84" i="46"/>
  <c r="R86" i="39"/>
  <c r="R86" i="46"/>
  <c r="I21" i="1"/>
  <c r="H11" i="1"/>
  <c r="D38" i="1"/>
  <c r="AA11" i="1"/>
  <c r="D23" i="1"/>
  <c r="Y21" i="1"/>
  <c r="J86" i="46"/>
  <c r="J86" i="39"/>
  <c r="N25" i="1"/>
  <c r="H25" i="1"/>
  <c r="I25" i="1"/>
  <c r="G86" i="39"/>
  <c r="D14" i="1"/>
  <c r="X21" i="1"/>
  <c r="W25" i="1"/>
  <c r="U86" i="39"/>
  <c r="U86" i="46"/>
  <c r="L21" i="1"/>
  <c r="O86" i="39"/>
  <c r="O86" i="46"/>
  <c r="D58" i="1"/>
  <c r="L84" i="46"/>
  <c r="D61" i="1"/>
  <c r="D59" i="1"/>
  <c r="X84" i="46"/>
  <c r="D30" i="1"/>
  <c r="G25" i="1"/>
  <c r="W86" i="39"/>
  <c r="W86" i="46"/>
  <c r="Z25" i="1"/>
  <c r="V86" i="46"/>
  <c r="V86" i="39"/>
  <c r="D64" i="1"/>
  <c r="J25" i="1"/>
  <c r="L84" i="39"/>
  <c r="Y17" i="1"/>
  <c r="S25" i="1"/>
  <c r="P25" i="1"/>
  <c r="T84" i="46"/>
  <c r="D39" i="1"/>
  <c r="R25" i="1"/>
  <c r="D66" i="1"/>
  <c r="W84" i="46"/>
  <c r="Z86" i="39"/>
  <c r="Z86" i="46"/>
  <c r="K86" i="46"/>
  <c r="K86" i="39"/>
  <c r="R21" i="1"/>
  <c r="D56" i="1"/>
  <c r="M17" i="1"/>
  <c r="V25" i="1"/>
  <c r="D16" i="1"/>
  <c r="W21" i="1"/>
  <c r="D48" i="1"/>
  <c r="AA84" i="46"/>
  <c r="AA84" i="39"/>
  <c r="V11" i="1"/>
  <c r="D47" i="1"/>
  <c r="Y84" i="46"/>
  <c r="Y84" i="39"/>
  <c r="AA25" i="1"/>
  <c r="O21" i="1"/>
  <c r="N84" i="46"/>
  <c r="M86" i="39"/>
  <c r="M86" i="46"/>
  <c r="J84" i="39"/>
  <c r="J84" i="46"/>
  <c r="U21" i="1"/>
  <c r="X25" i="1"/>
  <c r="D29" i="1"/>
  <c r="X11" i="1"/>
  <c r="L86" i="46"/>
  <c r="L86" i="39"/>
  <c r="U84" i="46"/>
  <c r="D27" i="1"/>
  <c r="R11" i="1"/>
  <c r="T86" i="39"/>
  <c r="T86" i="46"/>
  <c r="G21" i="1"/>
  <c r="D13" i="1"/>
  <c r="R84" i="46"/>
  <c r="H86" i="39"/>
  <c r="H86" i="46"/>
  <c r="M84" i="46"/>
  <c r="W17" i="1"/>
  <c r="Q21" i="1"/>
  <c r="Z84" i="25"/>
  <c r="M25" i="1"/>
  <c r="D20" i="1"/>
  <c r="P21" i="1"/>
  <c r="G17" i="1"/>
  <c r="Q86" i="46"/>
  <c r="Q86" i="39"/>
  <c r="K84" i="46"/>
  <c r="P86" i="46"/>
  <c r="P86" i="39"/>
  <c r="Z84" i="46"/>
  <c r="N21" i="1"/>
  <c r="D68" i="1"/>
  <c r="P11" i="1"/>
  <c r="O84" i="46"/>
  <c r="O84" i="39"/>
  <c r="Q84" i="46"/>
  <c r="N86" i="39"/>
  <c r="N86" i="46"/>
  <c r="U25" i="1"/>
  <c r="V21" i="1"/>
  <c r="R17" i="1"/>
  <c r="T89" i="46"/>
  <c r="T89" i="39"/>
  <c r="D72" i="1"/>
  <c r="K17" i="1"/>
  <c r="D71" i="1"/>
  <c r="D57" i="1"/>
  <c r="X86" i="46"/>
  <c r="X86" i="39"/>
  <c r="Y89" i="25"/>
  <c r="L84" i="25"/>
  <c r="W89" i="25"/>
  <c r="AA86" i="46"/>
  <c r="AA86" i="39"/>
  <c r="Z21" i="1"/>
  <c r="T25" i="1"/>
  <c r="X89" i="39"/>
  <c r="X89" i="46"/>
  <c r="V84" i="46"/>
  <c r="AA21" i="1"/>
  <c r="D41" i="1"/>
  <c r="N82" i="24"/>
  <c r="N82" i="4"/>
  <c r="M21" i="1"/>
  <c r="N11" i="1"/>
  <c r="Q11" i="1"/>
  <c r="U84" i="39"/>
  <c r="D69" i="1"/>
  <c r="U17" i="1"/>
  <c r="U89" i="46"/>
  <c r="U89" i="39"/>
  <c r="I86" i="39"/>
  <c r="I86" i="46"/>
  <c r="P89" i="39"/>
  <c r="P89" i="46"/>
  <c r="Y86" i="39"/>
  <c r="Y86" i="46"/>
  <c r="I84" i="39"/>
  <c r="D28" i="1"/>
  <c r="Q25" i="1"/>
  <c r="M89" i="25"/>
  <c r="P84" i="46"/>
  <c r="M84" i="39"/>
  <c r="H17" i="1"/>
  <c r="Y25" i="1"/>
  <c r="D31" i="1"/>
  <c r="X84" i="39"/>
  <c r="H84" i="46"/>
  <c r="V84" i="39"/>
  <c r="G11" i="1"/>
  <c r="V43" i="1"/>
  <c r="S86" i="46"/>
  <c r="S86" i="39"/>
  <c r="D50" i="1"/>
  <c r="S84" i="46"/>
  <c r="K21" i="1"/>
  <c r="S84" i="25"/>
  <c r="X89" i="25"/>
  <c r="Q89" i="25"/>
  <c r="N84" i="25"/>
  <c r="W84" i="25"/>
  <c r="U84" i="25"/>
  <c r="K84" i="25"/>
  <c r="BS13" i="29"/>
  <c r="I13" i="29"/>
  <c r="I76" i="29" s="1"/>
  <c r="K25" i="25"/>
  <c r="T89" i="25"/>
  <c r="BS19" i="29"/>
  <c r="O19" i="29"/>
  <c r="O76" i="29" s="1"/>
  <c r="K89" i="25"/>
  <c r="M84" i="25"/>
  <c r="AW55" i="29"/>
  <c r="AW76" i="29" s="1"/>
  <c r="BS55" i="29"/>
  <c r="P84" i="25"/>
  <c r="D30" i="25"/>
  <c r="N89" i="25"/>
  <c r="BG65" i="29"/>
  <c r="BG76" i="29" s="1"/>
  <c r="BS65" i="29"/>
  <c r="V89" i="25"/>
  <c r="S89" i="25"/>
  <c r="L25" i="25"/>
  <c r="S25" i="25"/>
  <c r="D41" i="25"/>
  <c r="D61" i="25"/>
  <c r="D20" i="25"/>
  <c r="U25" i="25"/>
  <c r="Y29" i="29"/>
  <c r="Y76" i="29" s="1"/>
  <c r="BS29" i="29"/>
  <c r="BS67" i="29"/>
  <c r="R89" i="25"/>
  <c r="Y21" i="25"/>
  <c r="D13" i="25"/>
  <c r="S21" i="25"/>
  <c r="D14" i="25"/>
  <c r="V84" i="25"/>
  <c r="D57" i="25"/>
  <c r="BB60" i="29"/>
  <c r="BB76" i="29" s="1"/>
  <c r="BS60" i="29"/>
  <c r="T84" i="25"/>
  <c r="W25" i="25"/>
  <c r="D66" i="25"/>
  <c r="L89" i="25"/>
  <c r="H12" i="29"/>
  <c r="H76" i="29" s="1"/>
  <c r="BS12" i="29"/>
  <c r="AI40" i="29"/>
  <c r="AI76" i="29" s="1"/>
  <c r="BS40" i="29"/>
  <c r="AA89" i="25"/>
  <c r="R84" i="25"/>
  <c r="Z89" i="25"/>
  <c r="G21" i="25"/>
  <c r="D56" i="25"/>
  <c r="G84" i="25"/>
  <c r="H21" i="25"/>
  <c r="O25" i="25"/>
  <c r="U89" i="25"/>
  <c r="J21" i="25"/>
  <c r="AX56" i="29"/>
  <c r="AX76" i="29" s="1"/>
  <c r="BS56" i="29"/>
  <c r="H9" i="1" l="1"/>
  <c r="Y89" i="39"/>
  <c r="V89" i="46"/>
  <c r="N84" i="39"/>
  <c r="D58" i="46"/>
  <c r="D68" i="46"/>
  <c r="K89" i="46"/>
  <c r="D37" i="1"/>
  <c r="N37" i="14" s="1"/>
  <c r="O37" i="14" s="1"/>
  <c r="T17" i="1"/>
  <c r="D52" i="1"/>
  <c r="D51" i="30" s="1"/>
  <c r="G9" i="1"/>
  <c r="D60" i="1"/>
  <c r="D59" i="18" s="1"/>
  <c r="X43" i="1"/>
  <c r="L43" i="1"/>
  <c r="O17" i="1"/>
  <c r="J21" i="20"/>
  <c r="J9" i="20" s="1"/>
  <c r="J7" i="20" s="1"/>
  <c r="J21" i="4"/>
  <c r="J21" i="24"/>
  <c r="X86" i="24"/>
  <c r="X86" i="4"/>
  <c r="BS67" i="43"/>
  <c r="BG65" i="43"/>
  <c r="BG76" i="43" s="1"/>
  <c r="BS65" i="43"/>
  <c r="N89" i="46"/>
  <c r="N89" i="39"/>
  <c r="D65" i="46"/>
  <c r="AA84" i="24"/>
  <c r="AA84" i="4"/>
  <c r="M82" i="4"/>
  <c r="M82" i="24"/>
  <c r="D26" i="1"/>
  <c r="F25" i="1"/>
  <c r="D25" i="1" s="1"/>
  <c r="F43" i="1"/>
  <c r="O43" i="1"/>
  <c r="R84" i="39"/>
  <c r="I16" i="33"/>
  <c r="D15" i="30"/>
  <c r="D15" i="44"/>
  <c r="E16" i="3"/>
  <c r="H15" i="9"/>
  <c r="G15" i="37"/>
  <c r="K15" i="37" s="1"/>
  <c r="D15" i="18"/>
  <c r="N16" i="14"/>
  <c r="O16" i="14" s="1"/>
  <c r="D15" i="10"/>
  <c r="D55" i="18"/>
  <c r="D55" i="30"/>
  <c r="G47" i="37"/>
  <c r="K47" i="37" s="1"/>
  <c r="N56" i="14"/>
  <c r="O56" i="14" s="1"/>
  <c r="H55" i="9"/>
  <c r="D55" i="10"/>
  <c r="I56" i="33"/>
  <c r="D55" i="44"/>
  <c r="N58" i="14"/>
  <c r="O58" i="14" s="1"/>
  <c r="I58" i="33"/>
  <c r="J58" i="33" s="1"/>
  <c r="D57" i="18"/>
  <c r="H57" i="9"/>
  <c r="D57" i="44"/>
  <c r="D57" i="10"/>
  <c r="D57" i="30"/>
  <c r="Y43" i="1"/>
  <c r="Y32" i="1" s="1"/>
  <c r="R86" i="24"/>
  <c r="R86" i="4"/>
  <c r="D22" i="44"/>
  <c r="I23" i="33"/>
  <c r="D22" i="30"/>
  <c r="N23" i="14"/>
  <c r="O23" i="14" s="1"/>
  <c r="E23" i="3"/>
  <c r="F23" i="3" s="1"/>
  <c r="D22" i="10"/>
  <c r="D22" i="18"/>
  <c r="H22" i="9"/>
  <c r="S21" i="39"/>
  <c r="Y11" i="1"/>
  <c r="Y9" i="1" s="1"/>
  <c r="S25" i="39"/>
  <c r="Q86" i="24"/>
  <c r="Q86" i="4"/>
  <c r="D51" i="10"/>
  <c r="G43" i="37"/>
  <c r="K43" i="37" s="1"/>
  <c r="O82" i="24"/>
  <c r="O82" i="4"/>
  <c r="H12" i="8"/>
  <c r="H76" i="8" s="1"/>
  <c r="BS12" i="8"/>
  <c r="J17" i="1"/>
  <c r="W43" i="1"/>
  <c r="W32" i="1" s="1"/>
  <c r="K25" i="39"/>
  <c r="U11" i="1"/>
  <c r="S84" i="39"/>
  <c r="N69" i="14"/>
  <c r="O69" i="14" s="1"/>
  <c r="D68" i="44"/>
  <c r="D68" i="30"/>
  <c r="G60" i="37"/>
  <c r="K60" i="37" s="1"/>
  <c r="I69" i="33"/>
  <c r="D68" i="10"/>
  <c r="D68" i="18"/>
  <c r="H68" i="9"/>
  <c r="V82" i="4"/>
  <c r="V82" i="24"/>
  <c r="Q89" i="39"/>
  <c r="D74" i="1"/>
  <c r="AC86" i="24"/>
  <c r="AC86" i="4"/>
  <c r="G12" i="37"/>
  <c r="K12" i="37" s="1"/>
  <c r="D12" i="44"/>
  <c r="I13" i="33"/>
  <c r="H12" i="9"/>
  <c r="E13" i="3"/>
  <c r="D12" i="10"/>
  <c r="D12" i="30"/>
  <c r="N13" i="14"/>
  <c r="O13" i="14" s="1"/>
  <c r="D12" i="18"/>
  <c r="Q43" i="1"/>
  <c r="I17" i="1"/>
  <c r="D40" i="1"/>
  <c r="G38" i="37"/>
  <c r="K38" i="37" s="1"/>
  <c r="D46" i="30"/>
  <c r="D46" i="18"/>
  <c r="I47" i="33"/>
  <c r="H46" i="9"/>
  <c r="D46" i="10"/>
  <c r="D46" i="44"/>
  <c r="N47" i="14"/>
  <c r="O47" i="14" s="1"/>
  <c r="I13" i="8"/>
  <c r="I76" i="8" s="1"/>
  <c r="BS13" i="8"/>
  <c r="Z17" i="1"/>
  <c r="Y89" i="46"/>
  <c r="D50" i="46"/>
  <c r="D19" i="1"/>
  <c r="G55" i="37"/>
  <c r="K55" i="37" s="1"/>
  <c r="D63" i="30"/>
  <c r="H63" i="9"/>
  <c r="I64" i="33"/>
  <c r="N64" i="14"/>
  <c r="O64" i="14" s="1"/>
  <c r="D63" i="44"/>
  <c r="D63" i="10"/>
  <c r="D63" i="18"/>
  <c r="D63" i="1"/>
  <c r="F41" i="22"/>
  <c r="N59" i="14"/>
  <c r="O59" i="14" s="1"/>
  <c r="D58" i="18"/>
  <c r="D58" i="10"/>
  <c r="G49" i="37"/>
  <c r="K49" i="37" s="1"/>
  <c r="D58" i="30"/>
  <c r="D58" i="44"/>
  <c r="I59" i="33"/>
  <c r="H58" i="9"/>
  <c r="D30" i="39"/>
  <c r="K89" i="39"/>
  <c r="AA17" i="1"/>
  <c r="AA9" i="1" s="1"/>
  <c r="AI40" i="8"/>
  <c r="AI76" i="8" s="1"/>
  <c r="BS40" i="8"/>
  <c r="D23" i="18"/>
  <c r="H23" i="9"/>
  <c r="I24" i="33"/>
  <c r="D23" i="44"/>
  <c r="N24" i="14"/>
  <c r="O24" i="14" s="1"/>
  <c r="D23" i="30"/>
  <c r="D23" i="10"/>
  <c r="E24" i="3"/>
  <c r="F24" i="3" s="1"/>
  <c r="D73" i="46"/>
  <c r="AA82" i="4"/>
  <c r="AA82" i="24"/>
  <c r="I86" i="4"/>
  <c r="G89" i="39"/>
  <c r="BS36" i="8"/>
  <c r="AE36" i="8"/>
  <c r="AE76" i="8" s="1"/>
  <c r="L84" i="22"/>
  <c r="L84" i="4"/>
  <c r="R9" i="1"/>
  <c r="Z43" i="1"/>
  <c r="S43" i="1"/>
  <c r="D64" i="46"/>
  <c r="BS65" i="8"/>
  <c r="BG65" i="8"/>
  <c r="BG76" i="8" s="1"/>
  <c r="D40" i="10"/>
  <c r="H40" i="9"/>
  <c r="I40" i="9" s="1"/>
  <c r="I41" i="33"/>
  <c r="N41" i="14"/>
  <c r="O41" i="14" s="1"/>
  <c r="E41" i="3"/>
  <c r="D40" i="30"/>
  <c r="G32" i="37"/>
  <c r="K32" i="37" s="1"/>
  <c r="D40" i="18"/>
  <c r="D40" i="44"/>
  <c r="AX56" i="8"/>
  <c r="AX76" i="8" s="1"/>
  <c r="BS56" i="8"/>
  <c r="D59" i="46"/>
  <c r="K11" i="1"/>
  <c r="Q89" i="46"/>
  <c r="D47" i="46"/>
  <c r="L82" i="22"/>
  <c r="L82" i="4"/>
  <c r="N17" i="1"/>
  <c r="N9" i="1" s="1"/>
  <c r="Q82" i="4"/>
  <c r="Q82" i="24"/>
  <c r="W86" i="24"/>
  <c r="W86" i="4"/>
  <c r="M11" i="1"/>
  <c r="M9" i="1" s="1"/>
  <c r="S82" i="4"/>
  <c r="S82" i="24"/>
  <c r="I43" i="1"/>
  <c r="I32" i="1" s="1"/>
  <c r="N66" i="14"/>
  <c r="O66" i="14" s="1"/>
  <c r="D65" i="10"/>
  <c r="D65" i="44"/>
  <c r="G57" i="37"/>
  <c r="K57" i="37" s="1"/>
  <c r="I66" i="33"/>
  <c r="H65" i="9"/>
  <c r="D65" i="18"/>
  <c r="D65" i="30"/>
  <c r="W25" i="39"/>
  <c r="P82" i="4"/>
  <c r="P82" i="24"/>
  <c r="P43" i="1"/>
  <c r="P32" i="1" s="1"/>
  <c r="D65" i="1"/>
  <c r="P17" i="1"/>
  <c r="P9" i="1" s="1"/>
  <c r="D36" i="1"/>
  <c r="U25" i="39"/>
  <c r="Q17" i="1"/>
  <c r="Q9" i="1" s="1"/>
  <c r="AB82" i="4"/>
  <c r="AB82" i="24"/>
  <c r="H12" i="43"/>
  <c r="H76" i="43" s="1"/>
  <c r="BS12" i="43"/>
  <c r="P86" i="24"/>
  <c r="P86" i="4"/>
  <c r="G89" i="46"/>
  <c r="D40" i="46"/>
  <c r="T11" i="1"/>
  <c r="T9" i="1" s="1"/>
  <c r="D38" i="46"/>
  <c r="G84" i="46"/>
  <c r="D84" i="46" s="1"/>
  <c r="X82" i="4"/>
  <c r="X82" i="24"/>
  <c r="J82" i="4"/>
  <c r="J82" i="24"/>
  <c r="F56" i="22"/>
  <c r="G84" i="39"/>
  <c r="H71" i="9"/>
  <c r="N72" i="14"/>
  <c r="O72" i="14" s="1"/>
  <c r="D71" i="44"/>
  <c r="D71" i="30"/>
  <c r="D71" i="10"/>
  <c r="I72" i="33"/>
  <c r="G63" i="37"/>
  <c r="K63" i="37" s="1"/>
  <c r="D71" i="18"/>
  <c r="I68" i="33"/>
  <c r="J68" i="33" s="1"/>
  <c r="D67" i="10"/>
  <c r="D67" i="18"/>
  <c r="N68" i="14"/>
  <c r="O68" i="14" s="1"/>
  <c r="D67" i="30"/>
  <c r="H67" i="9"/>
  <c r="I67" i="9" s="1"/>
  <c r="D67" i="44"/>
  <c r="Q84" i="39"/>
  <c r="N20" i="14"/>
  <c r="O20" i="14" s="1"/>
  <c r="I20" i="33"/>
  <c r="D19" i="18"/>
  <c r="E20" i="3"/>
  <c r="D19" i="30"/>
  <c r="D19" i="44"/>
  <c r="H19" i="9"/>
  <c r="D19" i="10"/>
  <c r="T82" i="4"/>
  <c r="T82" i="24"/>
  <c r="Y86" i="4"/>
  <c r="Y86" i="24"/>
  <c r="H26" i="9"/>
  <c r="I27" i="33"/>
  <c r="N27" i="14"/>
  <c r="O27" i="14" s="1"/>
  <c r="D26" i="18"/>
  <c r="D26" i="10"/>
  <c r="D26" i="44"/>
  <c r="D26" i="30"/>
  <c r="E27" i="3"/>
  <c r="M25" i="4"/>
  <c r="I11" i="1"/>
  <c r="V86" i="4"/>
  <c r="V86" i="24"/>
  <c r="D62" i="1"/>
  <c r="U86" i="4"/>
  <c r="U86" i="24"/>
  <c r="D14" i="39"/>
  <c r="V17" i="1"/>
  <c r="V9" i="1" s="1"/>
  <c r="AA86" i="4"/>
  <c r="AA86" i="24"/>
  <c r="I89" i="39"/>
  <c r="D41" i="39"/>
  <c r="D37" i="44"/>
  <c r="N38" i="14"/>
  <c r="O38" i="14" s="1"/>
  <c r="D37" i="30"/>
  <c r="G29" i="37"/>
  <c r="K29" i="37" s="1"/>
  <c r="H37" i="9"/>
  <c r="I37" i="9" s="1"/>
  <c r="D37" i="10"/>
  <c r="D37" i="18"/>
  <c r="E38" i="3"/>
  <c r="I38" i="33"/>
  <c r="M86" i="24"/>
  <c r="M86" i="4"/>
  <c r="D49" i="1"/>
  <c r="Z82" i="4"/>
  <c r="Z82" i="24"/>
  <c r="N50" i="14"/>
  <c r="O50" i="14" s="1"/>
  <c r="G41" i="37"/>
  <c r="K41" i="37" s="1"/>
  <c r="D49" i="30"/>
  <c r="I50" i="33"/>
  <c r="D49" i="44"/>
  <c r="H49" i="9"/>
  <c r="D49" i="10"/>
  <c r="D49" i="18"/>
  <c r="R43" i="1"/>
  <c r="R32" i="1" s="1"/>
  <c r="N86" i="24"/>
  <c r="N86" i="4"/>
  <c r="G48" i="37"/>
  <c r="K48" i="37" s="1"/>
  <c r="D56" i="10"/>
  <c r="D56" i="30"/>
  <c r="N57" i="14"/>
  <c r="O57" i="14" s="1"/>
  <c r="D56" i="44"/>
  <c r="H56" i="9"/>
  <c r="I57" i="33"/>
  <c r="D56" i="18"/>
  <c r="W89" i="46"/>
  <c r="D35" i="1"/>
  <c r="N43" i="1"/>
  <c r="Y21" i="39"/>
  <c r="Y29" i="8"/>
  <c r="Y76" i="8" s="1"/>
  <c r="BS29" i="8"/>
  <c r="BS19" i="43"/>
  <c r="O19" i="43"/>
  <c r="O76" i="43" s="1"/>
  <c r="D66" i="39"/>
  <c r="Z89" i="46"/>
  <c r="H29" i="9"/>
  <c r="I29" i="9" s="1"/>
  <c r="D29" i="10"/>
  <c r="E30" i="3"/>
  <c r="F30" i="3" s="1"/>
  <c r="D29" i="30"/>
  <c r="I30" i="33"/>
  <c r="J30" i="33" s="1"/>
  <c r="N30" i="14"/>
  <c r="O30" i="14" s="1"/>
  <c r="D29" i="18"/>
  <c r="D29" i="44"/>
  <c r="W82" i="24"/>
  <c r="W82" i="4"/>
  <c r="K82" i="24"/>
  <c r="K82" i="4"/>
  <c r="I89" i="46"/>
  <c r="H84" i="39"/>
  <c r="U43" i="1"/>
  <c r="U32" i="1" s="1"/>
  <c r="K84" i="39"/>
  <c r="Z86" i="24"/>
  <c r="Z32" i="31"/>
  <c r="Z7" i="31" s="1"/>
  <c r="Z86" i="4"/>
  <c r="M43" i="1"/>
  <c r="M32" i="1" s="1"/>
  <c r="AC84" i="24"/>
  <c r="AC84" i="4"/>
  <c r="Z11" i="1"/>
  <c r="Z9" i="1" s="1"/>
  <c r="F57" i="22"/>
  <c r="W84" i="4"/>
  <c r="D48" i="46"/>
  <c r="AW55" i="8"/>
  <c r="AW76" i="8" s="1"/>
  <c r="BS55" i="8"/>
  <c r="J11" i="1"/>
  <c r="U82" i="24"/>
  <c r="U82" i="4"/>
  <c r="D27" i="30"/>
  <c r="E28" i="3"/>
  <c r="H27" i="9"/>
  <c r="N28" i="14"/>
  <c r="O28" i="14" s="1"/>
  <c r="D27" i="44"/>
  <c r="I28" i="33"/>
  <c r="D27" i="10"/>
  <c r="D27" i="18"/>
  <c r="D55" i="1"/>
  <c r="J84" i="4"/>
  <c r="T84" i="39"/>
  <c r="N84" i="4"/>
  <c r="N84" i="24"/>
  <c r="O11" i="1"/>
  <c r="D70" i="30"/>
  <c r="D70" i="44"/>
  <c r="H70" i="9"/>
  <c r="N71" i="14"/>
  <c r="O71" i="14" s="1"/>
  <c r="G62" i="37"/>
  <c r="K62" i="37" s="1"/>
  <c r="I71" i="33"/>
  <c r="D70" i="10"/>
  <c r="D70" i="18"/>
  <c r="F30" i="22"/>
  <c r="W89" i="39"/>
  <c r="O25" i="39"/>
  <c r="F17" i="1"/>
  <c r="D18" i="1"/>
  <c r="L25" i="39"/>
  <c r="AB86" i="4"/>
  <c r="AB86" i="24"/>
  <c r="D54" i="1"/>
  <c r="D28" i="30"/>
  <c r="E29" i="3"/>
  <c r="G20" i="37"/>
  <c r="K20" i="37" s="1"/>
  <c r="N29" i="14"/>
  <c r="O29" i="14" s="1"/>
  <c r="D28" i="44"/>
  <c r="D28" i="18"/>
  <c r="H28" i="9"/>
  <c r="D28" i="10"/>
  <c r="I29" i="33"/>
  <c r="AE36" i="43"/>
  <c r="AE76" i="43" s="1"/>
  <c r="BS36" i="43"/>
  <c r="S11" i="1"/>
  <c r="R89" i="39"/>
  <c r="Z89" i="39"/>
  <c r="Q25" i="4"/>
  <c r="S89" i="39"/>
  <c r="L32" i="1"/>
  <c r="AA89" i="39"/>
  <c r="F20" i="22"/>
  <c r="K84" i="4"/>
  <c r="BS55" i="43"/>
  <c r="AW55" i="43"/>
  <c r="AW76" i="43" s="1"/>
  <c r="BB60" i="43"/>
  <c r="BB76" i="43" s="1"/>
  <c r="BS60" i="43"/>
  <c r="D66" i="46"/>
  <c r="D39" i="46"/>
  <c r="G86" i="46"/>
  <c r="D86" i="46" s="1"/>
  <c r="O19" i="8"/>
  <c r="O76" i="8" s="1"/>
  <c r="BS19" i="8"/>
  <c r="Y29" i="43"/>
  <c r="Y76" i="43" s="1"/>
  <c r="BS29" i="43"/>
  <c r="J89" i="24"/>
  <c r="O86" i="24"/>
  <c r="O32" i="31"/>
  <c r="O7" i="31" s="1"/>
  <c r="O86" i="4"/>
  <c r="W11" i="1"/>
  <c r="W9" i="1" s="1"/>
  <c r="K86" i="4"/>
  <c r="K86" i="24"/>
  <c r="J86" i="24"/>
  <c r="J86" i="4"/>
  <c r="D16" i="47"/>
  <c r="F21" i="1"/>
  <c r="D21" i="1" s="1"/>
  <c r="D22" i="1"/>
  <c r="D34" i="1"/>
  <c r="Q84" i="4"/>
  <c r="Q84" i="24"/>
  <c r="BS67" i="8"/>
  <c r="G21" i="39"/>
  <c r="Y82" i="4"/>
  <c r="Y82" i="24"/>
  <c r="D20" i="39"/>
  <c r="F14" i="22"/>
  <c r="T89" i="4"/>
  <c r="T89" i="24"/>
  <c r="X17" i="1"/>
  <c r="H89" i="39"/>
  <c r="J21" i="39"/>
  <c r="L21" i="22"/>
  <c r="AB84" i="4"/>
  <c r="R89" i="46"/>
  <c r="I48" i="33"/>
  <c r="N48" i="14"/>
  <c r="O48" i="14" s="1"/>
  <c r="D47" i="44"/>
  <c r="D47" i="18"/>
  <c r="G39" i="37"/>
  <c r="K39" i="37" s="1"/>
  <c r="D47" i="10"/>
  <c r="H47" i="9"/>
  <c r="D47" i="30"/>
  <c r="X32" i="1"/>
  <c r="S89" i="46"/>
  <c r="D57" i="39"/>
  <c r="D38" i="30"/>
  <c r="D38" i="10"/>
  <c r="I39" i="33"/>
  <c r="N39" i="14"/>
  <c r="O39" i="14" s="1"/>
  <c r="G30" i="37"/>
  <c r="K30" i="37" s="1"/>
  <c r="H38" i="9"/>
  <c r="D38" i="44"/>
  <c r="E39" i="3"/>
  <c r="D38" i="18"/>
  <c r="Q32" i="1"/>
  <c r="AA89" i="46"/>
  <c r="D13" i="39"/>
  <c r="I21" i="4"/>
  <c r="AI40" i="43"/>
  <c r="AI76" i="43" s="1"/>
  <c r="BS40" i="43"/>
  <c r="AA43" i="1"/>
  <c r="AA32" i="1" s="1"/>
  <c r="M89" i="46"/>
  <c r="W84" i="39"/>
  <c r="D61" i="39"/>
  <c r="K89" i="4"/>
  <c r="L89" i="39"/>
  <c r="T84" i="4"/>
  <c r="Z84" i="39"/>
  <c r="I13" i="43"/>
  <c r="I76" i="43" s="1"/>
  <c r="BS13" i="43"/>
  <c r="J43" i="1"/>
  <c r="J32" i="1" s="1"/>
  <c r="D41" i="46"/>
  <c r="H21" i="39"/>
  <c r="D61" i="46"/>
  <c r="H30" i="9"/>
  <c r="E31" i="3"/>
  <c r="G22" i="37"/>
  <c r="K22" i="37" s="1"/>
  <c r="D30" i="30"/>
  <c r="I31" i="33"/>
  <c r="N31" i="14"/>
  <c r="O31" i="14" s="1"/>
  <c r="D30" i="10"/>
  <c r="D30" i="44"/>
  <c r="D30" i="18"/>
  <c r="L89" i="22"/>
  <c r="V32" i="1"/>
  <c r="D54" i="46"/>
  <c r="S86" i="4"/>
  <c r="S86" i="24"/>
  <c r="G43" i="1"/>
  <c r="T43" i="1"/>
  <c r="I82" i="4"/>
  <c r="V89" i="39"/>
  <c r="D73" i="1"/>
  <c r="H89" i="46"/>
  <c r="P84" i="39"/>
  <c r="BB60" i="8"/>
  <c r="BB76" i="8" s="1"/>
  <c r="BS60" i="8"/>
  <c r="L11" i="1"/>
  <c r="D37" i="46"/>
  <c r="K43" i="1"/>
  <c r="K32" i="1" s="1"/>
  <c r="BS56" i="43"/>
  <c r="AX56" i="43"/>
  <c r="AX76" i="43" s="1"/>
  <c r="L17" i="1"/>
  <c r="N89" i="4"/>
  <c r="N89" i="24"/>
  <c r="D46" i="1"/>
  <c r="U84" i="4"/>
  <c r="AC82" i="4"/>
  <c r="AC82" i="24"/>
  <c r="D56" i="46"/>
  <c r="T86" i="4"/>
  <c r="T86" i="24"/>
  <c r="W25" i="4"/>
  <c r="H60" i="9"/>
  <c r="I60" i="9" s="1"/>
  <c r="D60" i="10"/>
  <c r="D60" i="30"/>
  <c r="I61" i="33"/>
  <c r="J61" i="33" s="1"/>
  <c r="N61" i="14"/>
  <c r="O61" i="14" s="1"/>
  <c r="D60" i="44"/>
  <c r="D60" i="18"/>
  <c r="G52" i="37"/>
  <c r="K52" i="37" s="1"/>
  <c r="M89" i="39"/>
  <c r="S17" i="1"/>
  <c r="D51" i="1"/>
  <c r="L89" i="46"/>
  <c r="V89" i="4"/>
  <c r="V32" i="31"/>
  <c r="V7" i="31" s="1"/>
  <c r="L86" i="4"/>
  <c r="L86" i="22"/>
  <c r="D13" i="30"/>
  <c r="D13" i="18"/>
  <c r="G13" i="37"/>
  <c r="K13" i="37" s="1"/>
  <c r="I14" i="33"/>
  <c r="H13" i="9"/>
  <c r="D13" i="44"/>
  <c r="N14" i="14"/>
  <c r="O14" i="14" s="1"/>
  <c r="E14" i="3"/>
  <c r="D13" i="10"/>
  <c r="H43" i="1"/>
  <c r="H32" i="1" s="1"/>
  <c r="H7" i="1" s="1"/>
  <c r="D56" i="39"/>
  <c r="AS51" i="29"/>
  <c r="AS76" i="29" s="1"/>
  <c r="BS51" i="29"/>
  <c r="N17" i="25"/>
  <c r="D29" i="25"/>
  <c r="D73" i="25"/>
  <c r="AA17" i="25"/>
  <c r="D46" i="25"/>
  <c r="R11" i="25"/>
  <c r="I21" i="25"/>
  <c r="D54" i="25"/>
  <c r="X28" i="29"/>
  <c r="X76" i="29" s="1"/>
  <c r="BS28" i="29"/>
  <c r="P17" i="25"/>
  <c r="D27" i="25"/>
  <c r="D20" i="29"/>
  <c r="Q21" i="29"/>
  <c r="Q76" i="29" s="1"/>
  <c r="BS21" i="29"/>
  <c r="D16" i="25"/>
  <c r="D19" i="25"/>
  <c r="H25" i="25"/>
  <c r="D58" i="25"/>
  <c r="D48" i="25"/>
  <c r="BS57" i="29"/>
  <c r="AY57" i="29"/>
  <c r="AY76" i="29" s="1"/>
  <c r="AA11" i="25"/>
  <c r="U21" i="25"/>
  <c r="Y25" i="25"/>
  <c r="X43" i="25"/>
  <c r="AH39" i="29"/>
  <c r="AH76" i="29" s="1"/>
  <c r="BS39" i="29"/>
  <c r="M21" i="25"/>
  <c r="V25" i="25"/>
  <c r="W17" i="25"/>
  <c r="D68" i="25"/>
  <c r="AR50" i="29"/>
  <c r="AR76" i="29" s="1"/>
  <c r="BS50" i="29"/>
  <c r="Q11" i="25"/>
  <c r="D24" i="25"/>
  <c r="AC34" i="29"/>
  <c r="AC76" i="29" s="1"/>
  <c r="BS34" i="29"/>
  <c r="I43" i="25"/>
  <c r="K15" i="29"/>
  <c r="K76" i="29" s="1"/>
  <c r="BS15" i="29"/>
  <c r="X25" i="25"/>
  <c r="D62" i="25"/>
  <c r="Y17" i="25"/>
  <c r="V11" i="25"/>
  <c r="M25" i="25"/>
  <c r="W21" i="25"/>
  <c r="AG38" i="29"/>
  <c r="AG76" i="29" s="1"/>
  <c r="BS38" i="29"/>
  <c r="D55" i="25"/>
  <c r="W27" i="29"/>
  <c r="W76" i="29" s="1"/>
  <c r="BS27" i="29"/>
  <c r="AQ49" i="29"/>
  <c r="AQ76" i="29" s="1"/>
  <c r="BS49" i="29"/>
  <c r="AV54" i="29"/>
  <c r="AV76" i="29" s="1"/>
  <c r="BS54" i="29"/>
  <c r="Z17" i="25"/>
  <c r="D52" i="25"/>
  <c r="U43" i="25"/>
  <c r="W43" i="25"/>
  <c r="N21" i="25"/>
  <c r="Y43" i="25"/>
  <c r="Y32" i="25" s="1"/>
  <c r="P21" i="25"/>
  <c r="AF37" i="29"/>
  <c r="AF76" i="29" s="1"/>
  <c r="BS37" i="29"/>
  <c r="D64" i="25"/>
  <c r="K21" i="25"/>
  <c r="Q25" i="25"/>
  <c r="R17" i="25"/>
  <c r="Z25" i="25"/>
  <c r="BC61" i="29"/>
  <c r="BC76" i="29" s="1"/>
  <c r="BS61" i="29"/>
  <c r="D37" i="25"/>
  <c r="X17" i="25"/>
  <c r="AZ58" i="29"/>
  <c r="AZ76" i="29" s="1"/>
  <c r="BS58" i="29"/>
  <c r="Q21" i="25"/>
  <c r="S17" i="25"/>
  <c r="S81" i="25" s="1"/>
  <c r="Q17" i="25"/>
  <c r="K43" i="25"/>
  <c r="K32" i="25" s="1"/>
  <c r="O17" i="25"/>
  <c r="BH31" i="29"/>
  <c r="BH75" i="29" s="1"/>
  <c r="D23" i="25"/>
  <c r="T25" i="25"/>
  <c r="S23" i="29"/>
  <c r="S76" i="29" s="1"/>
  <c r="BS23" i="29"/>
  <c r="H17" i="25"/>
  <c r="M17" i="25"/>
  <c r="BF64" i="29"/>
  <c r="BF76" i="29" s="1"/>
  <c r="BS64" i="29"/>
  <c r="N11" i="25"/>
  <c r="Z43" i="25"/>
  <c r="S43" i="25"/>
  <c r="AM45" i="29"/>
  <c r="AM76" i="29" s="1"/>
  <c r="BS45" i="29"/>
  <c r="R43" i="25"/>
  <c r="R32" i="25" s="1"/>
  <c r="H43" i="25"/>
  <c r="H32" i="25" s="1"/>
  <c r="BN72" i="29"/>
  <c r="BN76" i="29" s="1"/>
  <c r="BS72" i="29"/>
  <c r="D38" i="25"/>
  <c r="BD62" i="29"/>
  <c r="BD76" i="29" s="1"/>
  <c r="BS62" i="29"/>
  <c r="O43" i="25"/>
  <c r="AO47" i="29"/>
  <c r="AO76" i="29" s="1"/>
  <c r="BS47" i="29"/>
  <c r="G43" i="25"/>
  <c r="K17" i="25"/>
  <c r="D50" i="25"/>
  <c r="AD35" i="29"/>
  <c r="AD76" i="29" s="1"/>
  <c r="BS35" i="29"/>
  <c r="D74" i="25"/>
  <c r="R22" i="29"/>
  <c r="R76" i="29" s="1"/>
  <c r="BS22" i="29"/>
  <c r="I17" i="25"/>
  <c r="BS46" i="29"/>
  <c r="AN46" i="29"/>
  <c r="AN76" i="29" s="1"/>
  <c r="Z30" i="29"/>
  <c r="Z76" i="29" s="1"/>
  <c r="BS30" i="29"/>
  <c r="AP48" i="29"/>
  <c r="AP76" i="29" s="1"/>
  <c r="BS48" i="29"/>
  <c r="AA43" i="25"/>
  <c r="AA32" i="25" s="1"/>
  <c r="X21" i="25"/>
  <c r="AE36" i="29"/>
  <c r="AE76" i="29" s="1"/>
  <c r="BS36" i="29"/>
  <c r="H11" i="25"/>
  <c r="N18" i="29"/>
  <c r="N76" i="29" s="1"/>
  <c r="BS18" i="29"/>
  <c r="AU53" i="29"/>
  <c r="AU76" i="29" s="1"/>
  <c r="BS53" i="29"/>
  <c r="U17" i="25"/>
  <c r="D59" i="25"/>
  <c r="BO73" i="29"/>
  <c r="BO76" i="29" s="1"/>
  <c r="BS73" i="29"/>
  <c r="D28" i="25"/>
  <c r="D65" i="25"/>
  <c r="D71" i="25"/>
  <c r="D16" i="29"/>
  <c r="M17" i="29"/>
  <c r="M76" i="29" s="1"/>
  <c r="BS17" i="29"/>
  <c r="D69" i="25"/>
  <c r="R25" i="25"/>
  <c r="R21" i="25"/>
  <c r="G25" i="25"/>
  <c r="T21" i="25"/>
  <c r="P25" i="25"/>
  <c r="D24" i="29"/>
  <c r="U25" i="29"/>
  <c r="U76" i="29" s="1"/>
  <c r="BS25" i="29"/>
  <c r="V26" i="29"/>
  <c r="V76" i="29" s="1"/>
  <c r="BS26" i="29"/>
  <c r="N25" i="25"/>
  <c r="L43" i="25"/>
  <c r="D72" i="25"/>
  <c r="AA25" i="25"/>
  <c r="D35" i="25"/>
  <c r="D31" i="25"/>
  <c r="P43" i="25"/>
  <c r="P11" i="25"/>
  <c r="O21" i="25"/>
  <c r="BL70" i="29"/>
  <c r="BL76" i="29" s="1"/>
  <c r="BS70" i="29"/>
  <c r="Z21" i="25"/>
  <c r="BE63" i="29"/>
  <c r="BE76" i="29" s="1"/>
  <c r="BS63" i="29"/>
  <c r="N43" i="25"/>
  <c r="AA21" i="25"/>
  <c r="X11" i="25"/>
  <c r="J25" i="25"/>
  <c r="D49" i="25"/>
  <c r="D63" i="25"/>
  <c r="BJ68" i="29"/>
  <c r="BJ76" i="29" s="1"/>
  <c r="BS68" i="29"/>
  <c r="G11" i="25"/>
  <c r="J17" i="25"/>
  <c r="V21" i="25"/>
  <c r="V43" i="25"/>
  <c r="D47" i="25"/>
  <c r="L21" i="25"/>
  <c r="I25" i="25"/>
  <c r="Q43" i="25"/>
  <c r="G17" i="25"/>
  <c r="D60" i="25"/>
  <c r="BM71" i="29"/>
  <c r="BM76" i="29" s="1"/>
  <c r="BS71" i="29"/>
  <c r="BA59" i="29"/>
  <c r="BA76" i="29" s="1"/>
  <c r="BS59" i="29"/>
  <c r="V17" i="25"/>
  <c r="D40" i="25"/>
  <c r="T17" i="25"/>
  <c r="T43" i="25"/>
  <c r="L17" i="25"/>
  <c r="H59" i="9" l="1"/>
  <c r="G51" i="37"/>
  <c r="K51" i="37" s="1"/>
  <c r="J9" i="1"/>
  <c r="N60" i="14"/>
  <c r="O60" i="14" s="1"/>
  <c r="I52" i="33"/>
  <c r="D59" i="44"/>
  <c r="D51" i="44"/>
  <c r="I60" i="33"/>
  <c r="J60" i="33" s="1"/>
  <c r="D36" i="30"/>
  <c r="D51" i="18"/>
  <c r="D36" i="44"/>
  <c r="L36" i="44" s="1"/>
  <c r="N52" i="14"/>
  <c r="O52" i="14" s="1"/>
  <c r="H51" i="9"/>
  <c r="W7" i="1"/>
  <c r="Y7" i="1"/>
  <c r="D36" i="18"/>
  <c r="D59" i="30"/>
  <c r="E37" i="3"/>
  <c r="F37" i="3" s="1"/>
  <c r="D59" i="10"/>
  <c r="I37" i="33"/>
  <c r="L37" i="33" s="1"/>
  <c r="I9" i="1"/>
  <c r="I7" i="1" s="1"/>
  <c r="D36" i="10"/>
  <c r="H36" i="9"/>
  <c r="I36" i="9" s="1"/>
  <c r="G28" i="37"/>
  <c r="K28" i="37" s="1"/>
  <c r="O81" i="25"/>
  <c r="U81" i="25"/>
  <c r="S32" i="1"/>
  <c r="V81" i="25"/>
  <c r="Q32" i="25"/>
  <c r="V32" i="25"/>
  <c r="L32" i="31"/>
  <c r="L7" i="31" s="1"/>
  <c r="K89" i="24"/>
  <c r="K84" i="24"/>
  <c r="N81" i="25"/>
  <c r="K81" i="25"/>
  <c r="H81" i="25"/>
  <c r="X9" i="1"/>
  <c r="X7" i="1" s="1"/>
  <c r="W89" i="4"/>
  <c r="F16" i="45"/>
  <c r="V89" i="24"/>
  <c r="U25" i="4"/>
  <c r="AC89" i="4"/>
  <c r="D62" i="46"/>
  <c r="L81" i="25"/>
  <c r="D15" i="1"/>
  <c r="G14" i="37" s="1"/>
  <c r="K14" i="37" s="1"/>
  <c r="T81" i="25"/>
  <c r="P32" i="25"/>
  <c r="M81" i="25"/>
  <c r="F29" i="24"/>
  <c r="E29" i="24" s="1"/>
  <c r="O84" i="4"/>
  <c r="X32" i="25"/>
  <c r="AB32" i="31"/>
  <c r="AB7" i="31" s="1"/>
  <c r="F58" i="24"/>
  <c r="E58" i="24" s="1"/>
  <c r="F68" i="24"/>
  <c r="Z67" i="19" s="1"/>
  <c r="Z32" i="1"/>
  <c r="Y89" i="4"/>
  <c r="F66" i="4"/>
  <c r="F14" i="4"/>
  <c r="K13" i="30" s="1"/>
  <c r="U21" i="20"/>
  <c r="U9" i="20" s="1"/>
  <c r="U7" i="20" s="1"/>
  <c r="U85" i="4" s="1"/>
  <c r="O89" i="24"/>
  <c r="R32" i="31"/>
  <c r="R7" i="31" s="1"/>
  <c r="M84" i="4"/>
  <c r="P7" i="1"/>
  <c r="U89" i="4"/>
  <c r="H13" i="44"/>
  <c r="J13" i="44"/>
  <c r="L9" i="1"/>
  <c r="L7" i="1" s="1"/>
  <c r="R25" i="4"/>
  <c r="AA25" i="39"/>
  <c r="AA25" i="4"/>
  <c r="I36" i="33"/>
  <c r="J36" i="33" s="1"/>
  <c r="D35" i="44"/>
  <c r="N36" i="14"/>
  <c r="O36" i="14" s="1"/>
  <c r="D35" i="30"/>
  <c r="E36" i="3"/>
  <c r="F36" i="3" s="1"/>
  <c r="G27" i="37"/>
  <c r="K27" i="37" s="1"/>
  <c r="D35" i="18"/>
  <c r="H35" i="9"/>
  <c r="I35" i="9" s="1"/>
  <c r="D35" i="10"/>
  <c r="I58" i="9"/>
  <c r="J58" i="9"/>
  <c r="BN72" i="43"/>
  <c r="BN76" i="43" s="1"/>
  <c r="BS72" i="43"/>
  <c r="J15" i="30"/>
  <c r="H15" i="30"/>
  <c r="I13" i="9"/>
  <c r="J13" i="9"/>
  <c r="Z21" i="4"/>
  <c r="Z21" i="20"/>
  <c r="Z9" i="20" s="1"/>
  <c r="Z7" i="20" s="1"/>
  <c r="Z21" i="24"/>
  <c r="I51" i="33"/>
  <c r="H50" i="9"/>
  <c r="G42" i="37"/>
  <c r="K42" i="37" s="1"/>
  <c r="D50" i="10"/>
  <c r="D50" i="44"/>
  <c r="D50" i="30"/>
  <c r="D50" i="18"/>
  <c r="N51" i="14"/>
  <c r="O51" i="14" s="1"/>
  <c r="J60" i="44"/>
  <c r="H60" i="44"/>
  <c r="X21" i="39"/>
  <c r="T21" i="4"/>
  <c r="T21" i="20"/>
  <c r="T9" i="20" s="1"/>
  <c r="T7" i="20" s="1"/>
  <c r="T21" i="24"/>
  <c r="X43" i="39"/>
  <c r="X43" i="46"/>
  <c r="BS47" i="43"/>
  <c r="AO47" i="43"/>
  <c r="AO76" i="43" s="1"/>
  <c r="F61" i="22"/>
  <c r="BS59" i="43"/>
  <c r="BA59" i="43"/>
  <c r="BA76" i="43" s="1"/>
  <c r="L31" i="33"/>
  <c r="J31" i="33"/>
  <c r="K31" i="33"/>
  <c r="F47" i="24"/>
  <c r="P25" i="4"/>
  <c r="F23" i="24"/>
  <c r="K60" i="44"/>
  <c r="I21" i="24"/>
  <c r="F24" i="24"/>
  <c r="D60" i="46"/>
  <c r="J38" i="44"/>
  <c r="H38" i="44"/>
  <c r="H38" i="30"/>
  <c r="J38" i="30"/>
  <c r="J47" i="44"/>
  <c r="H47" i="44"/>
  <c r="AC25" i="4"/>
  <c r="F27" i="4"/>
  <c r="F27" i="22"/>
  <c r="E14" i="22"/>
  <c r="H13" i="19"/>
  <c r="T32" i="1"/>
  <c r="E22" i="3"/>
  <c r="F22" i="3" s="1"/>
  <c r="D21" i="30"/>
  <c r="I22" i="33"/>
  <c r="D21" i="10"/>
  <c r="D21" i="18"/>
  <c r="H21" i="9"/>
  <c r="D21" i="44"/>
  <c r="N22" i="14"/>
  <c r="O22" i="14" s="1"/>
  <c r="Q25" i="39"/>
  <c r="BS58" i="8"/>
  <c r="AZ58" i="8"/>
  <c r="AZ76" i="8" s="1"/>
  <c r="AC89" i="24"/>
  <c r="Z17" i="39"/>
  <c r="BS25" i="8"/>
  <c r="U25" i="8"/>
  <c r="U76" i="8" s="1"/>
  <c r="D24" i="8"/>
  <c r="J29" i="33"/>
  <c r="L29" i="33"/>
  <c r="K29" i="33"/>
  <c r="J70" i="30"/>
  <c r="H70" i="30"/>
  <c r="D55" i="46"/>
  <c r="F57" i="4"/>
  <c r="BS58" i="43"/>
  <c r="AZ58" i="43"/>
  <c r="AZ76" i="43" s="1"/>
  <c r="Y43" i="46"/>
  <c r="Y32" i="46" s="1"/>
  <c r="Y7" i="46" s="1"/>
  <c r="Y88" i="39" s="1"/>
  <c r="Y43" i="39"/>
  <c r="Y32" i="39" s="1"/>
  <c r="F16" i="4"/>
  <c r="F16" i="22"/>
  <c r="AY57" i="43"/>
  <c r="AY76" i="43" s="1"/>
  <c r="BS57" i="43"/>
  <c r="Y25" i="4"/>
  <c r="AB89" i="4"/>
  <c r="D20" i="43"/>
  <c r="BS21" i="43"/>
  <c r="Q21" i="43"/>
  <c r="Q76" i="43" s="1"/>
  <c r="M89" i="4"/>
  <c r="J49" i="9"/>
  <c r="I49" i="9"/>
  <c r="BS54" i="43"/>
  <c r="AV54" i="43"/>
  <c r="AV76" i="43" s="1"/>
  <c r="D58" i="39"/>
  <c r="X11" i="45"/>
  <c r="X9" i="45" s="1"/>
  <c r="X7" i="45" s="1"/>
  <c r="X80" i="4" s="1"/>
  <c r="X11" i="4"/>
  <c r="I19" i="9"/>
  <c r="J19" i="9"/>
  <c r="H67" i="30"/>
  <c r="J67" i="30"/>
  <c r="J71" i="44"/>
  <c r="H71" i="44"/>
  <c r="X89" i="4"/>
  <c r="BS62" i="43"/>
  <c r="BD62" i="43"/>
  <c r="BD76" i="43" s="1"/>
  <c r="AB21" i="4"/>
  <c r="AB21" i="20"/>
  <c r="AB9" i="20" s="1"/>
  <c r="AB7" i="20" s="1"/>
  <c r="AB21" i="24"/>
  <c r="F73" i="4"/>
  <c r="F73" i="22"/>
  <c r="J40" i="44"/>
  <c r="H40" i="44"/>
  <c r="X84" i="24"/>
  <c r="P25" i="39"/>
  <c r="S43" i="39"/>
  <c r="S43" i="46"/>
  <c r="S32" i="46" s="1"/>
  <c r="S7" i="46" s="1"/>
  <c r="S88" i="39" s="1"/>
  <c r="J23" i="9"/>
  <c r="I23" i="9"/>
  <c r="J59" i="33"/>
  <c r="K59" i="33"/>
  <c r="L59" i="33"/>
  <c r="J63" i="30"/>
  <c r="H63" i="30"/>
  <c r="S89" i="4"/>
  <c r="N32" i="1"/>
  <c r="N7" i="1" s="1"/>
  <c r="U89" i="24"/>
  <c r="BS47" i="8"/>
  <c r="AO47" i="8"/>
  <c r="AO76" i="8" s="1"/>
  <c r="H46" i="30"/>
  <c r="J46" i="30"/>
  <c r="X11" i="47"/>
  <c r="X9" i="47" s="1"/>
  <c r="X7" i="47" s="1"/>
  <c r="X80" i="39" s="1"/>
  <c r="X11" i="39"/>
  <c r="V25" i="39"/>
  <c r="F69" i="24"/>
  <c r="O89" i="4"/>
  <c r="Y32" i="31"/>
  <c r="Y7" i="31" s="1"/>
  <c r="AG38" i="43"/>
  <c r="AG76" i="43" s="1"/>
  <c r="BS38" i="43"/>
  <c r="T21" i="39"/>
  <c r="M84" i="24"/>
  <c r="F61" i="24"/>
  <c r="O84" i="24"/>
  <c r="J16" i="33"/>
  <c r="K16" i="33"/>
  <c r="L16" i="33"/>
  <c r="D25" i="30"/>
  <c r="D25" i="10"/>
  <c r="E26" i="1"/>
  <c r="G19" i="37"/>
  <c r="K19" i="37" s="1"/>
  <c r="H25" i="9"/>
  <c r="I25" i="9" s="1"/>
  <c r="N26" i="14"/>
  <c r="O26" i="14" s="1"/>
  <c r="D25" i="44"/>
  <c r="I26" i="33"/>
  <c r="E26" i="3"/>
  <c r="D25" i="18"/>
  <c r="D49" i="39"/>
  <c r="BS53" i="8"/>
  <c r="AU53" i="8"/>
  <c r="AU76" i="8" s="1"/>
  <c r="K43" i="39"/>
  <c r="K32" i="39" s="1"/>
  <c r="K43" i="46"/>
  <c r="K32" i="46" s="1"/>
  <c r="K7" i="46" s="1"/>
  <c r="K88" i="39" s="1"/>
  <c r="I43" i="46"/>
  <c r="I43" i="39"/>
  <c r="I32" i="39" s="1"/>
  <c r="J59" i="44"/>
  <c r="H59" i="44"/>
  <c r="AC21" i="20"/>
  <c r="AC9" i="20" s="1"/>
  <c r="AC7" i="20" s="1"/>
  <c r="AC21" i="4"/>
  <c r="AC21" i="24"/>
  <c r="J85" i="24"/>
  <c r="H85" i="25"/>
  <c r="J85" i="4"/>
  <c r="R17" i="39"/>
  <c r="F39" i="3"/>
  <c r="G39" i="3"/>
  <c r="D16" i="39"/>
  <c r="D47" i="39"/>
  <c r="D23" i="39"/>
  <c r="F23" i="22"/>
  <c r="F23" i="20"/>
  <c r="F23" i="4"/>
  <c r="T7" i="1"/>
  <c r="L66" i="33"/>
  <c r="K66" i="33"/>
  <c r="J66" i="33"/>
  <c r="Z28" i="19"/>
  <c r="P21" i="39"/>
  <c r="J57" i="44"/>
  <c r="H57" i="44"/>
  <c r="E28" i="1"/>
  <c r="D24" i="18"/>
  <c r="N25" i="14"/>
  <c r="O25" i="14" s="1"/>
  <c r="G18" i="37"/>
  <c r="K18" i="37" s="1"/>
  <c r="E25" i="3"/>
  <c r="D24" i="30"/>
  <c r="D24" i="44"/>
  <c r="I25" i="33"/>
  <c r="D24" i="10"/>
  <c r="H24" i="9"/>
  <c r="R7" i="1"/>
  <c r="D51" i="25"/>
  <c r="F38" i="22"/>
  <c r="F38" i="4"/>
  <c r="E16" i="45"/>
  <c r="J15" i="19"/>
  <c r="D63" i="46"/>
  <c r="D40" i="39"/>
  <c r="F61" i="4"/>
  <c r="F68" i="22"/>
  <c r="F68" i="4"/>
  <c r="L89" i="4"/>
  <c r="J30" i="30"/>
  <c r="H30" i="30"/>
  <c r="N11" i="47"/>
  <c r="N9" i="47" s="1"/>
  <c r="N7" i="47" s="1"/>
  <c r="N80" i="39" s="1"/>
  <c r="N11" i="39"/>
  <c r="F62" i="22"/>
  <c r="X25" i="4"/>
  <c r="H47" i="30"/>
  <c r="J47" i="30"/>
  <c r="E21" i="3"/>
  <c r="F21" i="3" s="1"/>
  <c r="D20" i="18"/>
  <c r="D20" i="44"/>
  <c r="D20" i="30"/>
  <c r="H20" i="9"/>
  <c r="I20" i="9" s="1"/>
  <c r="N21" i="14"/>
  <c r="O21" i="14" s="1"/>
  <c r="I21" i="33"/>
  <c r="J21" i="33" s="1"/>
  <c r="D20" i="10"/>
  <c r="I11" i="4"/>
  <c r="I11" i="45"/>
  <c r="I9" i="45" s="1"/>
  <c r="I7" i="45" s="1"/>
  <c r="I80" i="4" s="1"/>
  <c r="J32" i="31"/>
  <c r="J7" i="31" s="1"/>
  <c r="K32" i="31"/>
  <c r="K7" i="31" s="1"/>
  <c r="J89" i="4"/>
  <c r="F20" i="4"/>
  <c r="AA17" i="39"/>
  <c r="BS28" i="43"/>
  <c r="X28" i="43"/>
  <c r="X76" i="43" s="1"/>
  <c r="W21" i="24"/>
  <c r="W21" i="20"/>
  <c r="W9" i="20" s="1"/>
  <c r="W7" i="20" s="1"/>
  <c r="W21" i="4"/>
  <c r="G29" i="3"/>
  <c r="F29" i="3"/>
  <c r="D17" i="18"/>
  <c r="D17" i="10"/>
  <c r="I18" i="33"/>
  <c r="D17" i="30"/>
  <c r="E18" i="3"/>
  <c r="N18" i="14"/>
  <c r="O18" i="14" s="1"/>
  <c r="D17" i="44"/>
  <c r="H17" i="9"/>
  <c r="J71" i="33"/>
  <c r="K71" i="33"/>
  <c r="L71" i="33"/>
  <c r="AA43" i="46"/>
  <c r="AA32" i="46" s="1"/>
  <c r="AA7" i="46" s="1"/>
  <c r="AA88" i="39" s="1"/>
  <c r="AA43" i="39"/>
  <c r="AA32" i="39" s="1"/>
  <c r="N17" i="39"/>
  <c r="J27" i="30"/>
  <c r="H27" i="30"/>
  <c r="U21" i="24"/>
  <c r="H56" i="19"/>
  <c r="E57" i="22"/>
  <c r="D55" i="39"/>
  <c r="H17" i="39"/>
  <c r="D46" i="46"/>
  <c r="BS18" i="43"/>
  <c r="N18" i="43"/>
  <c r="N76" i="43" s="1"/>
  <c r="H11" i="47"/>
  <c r="H9" i="47" s="1"/>
  <c r="H7" i="47" s="1"/>
  <c r="H80" i="39" s="1"/>
  <c r="H11" i="39"/>
  <c r="Z25" i="39"/>
  <c r="V11" i="39"/>
  <c r="V11" i="47"/>
  <c r="V9" i="47" s="1"/>
  <c r="V7" i="47" s="1"/>
  <c r="V80" i="39" s="1"/>
  <c r="H56" i="30"/>
  <c r="J56" i="30"/>
  <c r="D72" i="39"/>
  <c r="M89" i="24"/>
  <c r="J49" i="44"/>
  <c r="H49" i="44"/>
  <c r="H37" i="30"/>
  <c r="J37" i="30"/>
  <c r="BS50" i="8"/>
  <c r="AR50" i="8"/>
  <c r="AR76" i="8" s="1"/>
  <c r="F58" i="4"/>
  <c r="F58" i="22"/>
  <c r="AA11" i="39"/>
  <c r="AA11" i="47"/>
  <c r="AA9" i="47" s="1"/>
  <c r="AA7" i="47" s="1"/>
  <c r="AA80" i="39" s="1"/>
  <c r="Z84" i="4"/>
  <c r="H43" i="39"/>
  <c r="H32" i="39" s="1"/>
  <c r="H43" i="46"/>
  <c r="H32" i="46" s="1"/>
  <c r="H7" i="46" s="1"/>
  <c r="H88" i="39" s="1"/>
  <c r="BN72" i="8"/>
  <c r="BN76" i="8" s="1"/>
  <c r="BS72" i="8"/>
  <c r="J19" i="44"/>
  <c r="H19" i="44"/>
  <c r="L43" i="46"/>
  <c r="L43" i="39"/>
  <c r="X89" i="24"/>
  <c r="F31" i="22"/>
  <c r="J11" i="4"/>
  <c r="J11" i="45"/>
  <c r="J9" i="45" s="1"/>
  <c r="J7" i="45" s="1"/>
  <c r="J80" i="4" s="1"/>
  <c r="G11" i="47"/>
  <c r="G9" i="47" s="1"/>
  <c r="G7" i="47" s="1"/>
  <c r="G80" i="39" s="1"/>
  <c r="G11" i="39"/>
  <c r="O17" i="39"/>
  <c r="N43" i="39"/>
  <c r="N43" i="46"/>
  <c r="N32" i="46" s="1"/>
  <c r="N7" i="46" s="1"/>
  <c r="N88" i="39" s="1"/>
  <c r="X84" i="4"/>
  <c r="J17" i="39"/>
  <c r="D49" i="46"/>
  <c r="H58" i="44"/>
  <c r="J58" i="44"/>
  <c r="U43" i="46"/>
  <c r="U43" i="39"/>
  <c r="S89" i="24"/>
  <c r="J46" i="44"/>
  <c r="H46" i="44"/>
  <c r="F13" i="3"/>
  <c r="G13" i="3"/>
  <c r="AA21" i="39"/>
  <c r="J57" i="9"/>
  <c r="I57" i="9"/>
  <c r="Q17" i="39"/>
  <c r="I59" i="9"/>
  <c r="J59" i="9"/>
  <c r="H26" i="44"/>
  <c r="J26" i="44"/>
  <c r="T17" i="39"/>
  <c r="R21" i="4"/>
  <c r="R21" i="24"/>
  <c r="R21" i="20"/>
  <c r="R9" i="20" s="1"/>
  <c r="R7" i="20" s="1"/>
  <c r="J25" i="39"/>
  <c r="U9" i="1"/>
  <c r="U7" i="1" s="1"/>
  <c r="J56" i="33"/>
  <c r="L56" i="33"/>
  <c r="K56" i="33"/>
  <c r="R21" i="39"/>
  <c r="J14" i="33"/>
  <c r="L14" i="33"/>
  <c r="K14" i="33"/>
  <c r="U84" i="24"/>
  <c r="V26" i="8"/>
  <c r="V76" i="8" s="1"/>
  <c r="BS26" i="8"/>
  <c r="I82" i="24"/>
  <c r="O25" i="4"/>
  <c r="BH31" i="8"/>
  <c r="BH75" i="8" s="1"/>
  <c r="BR66" i="8" s="1"/>
  <c r="N21" i="39"/>
  <c r="U17" i="39"/>
  <c r="Q7" i="1"/>
  <c r="I38" i="9"/>
  <c r="J38" i="9"/>
  <c r="I47" i="9"/>
  <c r="J47" i="9"/>
  <c r="K48" i="33"/>
  <c r="L48" i="33"/>
  <c r="J48" i="33"/>
  <c r="D75" i="1"/>
  <c r="AA89" i="24"/>
  <c r="BS27" i="43"/>
  <c r="W27" i="43"/>
  <c r="W76" i="43" s="1"/>
  <c r="R43" i="39"/>
  <c r="R32" i="39" s="1"/>
  <c r="R43" i="46"/>
  <c r="R32" i="46" s="1"/>
  <c r="R7" i="46" s="1"/>
  <c r="R88" i="39" s="1"/>
  <c r="AD35" i="8"/>
  <c r="AD76" i="8" s="1"/>
  <c r="BS35" i="8"/>
  <c r="D50" i="39"/>
  <c r="H19" i="19"/>
  <c r="E20" i="22"/>
  <c r="S9" i="1"/>
  <c r="I28" i="9"/>
  <c r="J28" i="9"/>
  <c r="H28" i="30"/>
  <c r="J28" i="30"/>
  <c r="W21" i="39"/>
  <c r="D17" i="1"/>
  <c r="D27" i="39"/>
  <c r="E30" i="22"/>
  <c r="H29" i="19"/>
  <c r="D35" i="39"/>
  <c r="BS68" i="8"/>
  <c r="BJ68" i="8"/>
  <c r="BJ76" i="8" s="1"/>
  <c r="D54" i="30"/>
  <c r="D54" i="18"/>
  <c r="H54" i="9"/>
  <c r="D54" i="10"/>
  <c r="G46" i="37"/>
  <c r="K46" i="37" s="1"/>
  <c r="I55" i="33"/>
  <c r="D54" i="44"/>
  <c r="N55" i="14"/>
  <c r="O55" i="14" s="1"/>
  <c r="W84" i="24"/>
  <c r="F37" i="22"/>
  <c r="D31" i="39"/>
  <c r="N21" i="4"/>
  <c r="N21" i="20"/>
  <c r="N9" i="20" s="1"/>
  <c r="N7" i="20" s="1"/>
  <c r="N21" i="24"/>
  <c r="J29" i="30"/>
  <c r="L29" i="30"/>
  <c r="H29" i="30"/>
  <c r="BS22" i="43"/>
  <c r="R22" i="43"/>
  <c r="R76" i="43" s="1"/>
  <c r="R11" i="39"/>
  <c r="R11" i="47"/>
  <c r="R9" i="47" s="1"/>
  <c r="R7" i="47" s="1"/>
  <c r="R80" i="39" s="1"/>
  <c r="D74" i="39"/>
  <c r="N32" i="31"/>
  <c r="N7" i="31" s="1"/>
  <c r="M32" i="31"/>
  <c r="M7" i="31" s="1"/>
  <c r="J38" i="33"/>
  <c r="K38" i="33"/>
  <c r="L38" i="33"/>
  <c r="Z84" i="24"/>
  <c r="G53" i="37"/>
  <c r="K53" i="37" s="1"/>
  <c r="H61" i="9"/>
  <c r="I62" i="33"/>
  <c r="D61" i="44"/>
  <c r="D61" i="30"/>
  <c r="N62" i="14"/>
  <c r="O62" i="14" s="1"/>
  <c r="D61" i="10"/>
  <c r="D61" i="18"/>
  <c r="P17" i="39"/>
  <c r="AM45" i="43"/>
  <c r="AM76" i="43" s="1"/>
  <c r="BS45" i="43"/>
  <c r="R84" i="24"/>
  <c r="F38" i="24"/>
  <c r="BS59" i="8"/>
  <c r="BA59" i="8"/>
  <c r="BA76" i="8" s="1"/>
  <c r="H19" i="30"/>
  <c r="J19" i="30"/>
  <c r="E56" i="22"/>
  <c r="H55" i="19"/>
  <c r="G17" i="39"/>
  <c r="Y17" i="39"/>
  <c r="P17" i="4"/>
  <c r="R89" i="4"/>
  <c r="M21" i="20"/>
  <c r="M9" i="20" s="1"/>
  <c r="M7" i="20" s="1"/>
  <c r="M21" i="24"/>
  <c r="M21" i="4"/>
  <c r="I25" i="4"/>
  <c r="T25" i="4"/>
  <c r="H65" i="44"/>
  <c r="J65" i="44"/>
  <c r="AM45" i="8"/>
  <c r="AM76" i="8" s="1"/>
  <c r="BS45" i="8"/>
  <c r="L17" i="39"/>
  <c r="O43" i="46"/>
  <c r="O43" i="39"/>
  <c r="D54" i="39"/>
  <c r="I86" i="24"/>
  <c r="F86" i="24" s="1"/>
  <c r="F39" i="24"/>
  <c r="AA7" i="1"/>
  <c r="J58" i="30"/>
  <c r="H58" i="30"/>
  <c r="BS38" i="8"/>
  <c r="AG38" i="8"/>
  <c r="AG76" i="8" s="1"/>
  <c r="J12" i="9"/>
  <c r="I12" i="9"/>
  <c r="D74" i="46"/>
  <c r="Z89" i="24"/>
  <c r="J68" i="30"/>
  <c r="H68" i="30"/>
  <c r="Z21" i="39"/>
  <c r="J51" i="9"/>
  <c r="I51" i="9"/>
  <c r="K21" i="24"/>
  <c r="K21" i="4"/>
  <c r="K21" i="20"/>
  <c r="K9" i="20" s="1"/>
  <c r="K7" i="20" s="1"/>
  <c r="I55" i="9"/>
  <c r="J55" i="9"/>
  <c r="S17" i="39"/>
  <c r="S81" i="39" s="1"/>
  <c r="BS64" i="43"/>
  <c r="BF64" i="43"/>
  <c r="BF76" i="43" s="1"/>
  <c r="D60" i="39"/>
  <c r="X32" i="31"/>
  <c r="X7" i="31" s="1"/>
  <c r="AV54" i="8"/>
  <c r="AV76" i="8" s="1"/>
  <c r="BS54" i="8"/>
  <c r="L36" i="30"/>
  <c r="H36" i="30"/>
  <c r="J36" i="30"/>
  <c r="D45" i="30"/>
  <c r="H45" i="9"/>
  <c r="D45" i="44"/>
  <c r="D45" i="10"/>
  <c r="D45" i="18"/>
  <c r="G37" i="37"/>
  <c r="K37" i="37" s="1"/>
  <c r="N46" i="14"/>
  <c r="O46" i="14" s="1"/>
  <c r="I46" i="33"/>
  <c r="D65" i="39"/>
  <c r="K15" i="43"/>
  <c r="K76" i="43" s="1"/>
  <c r="BS15" i="43"/>
  <c r="AC34" i="8"/>
  <c r="AC76" i="8" s="1"/>
  <c r="BS34" i="8"/>
  <c r="J70" i="44"/>
  <c r="H70" i="44"/>
  <c r="G28" i="3"/>
  <c r="F28" i="3"/>
  <c r="H56" i="44"/>
  <c r="J56" i="44"/>
  <c r="S23" i="43"/>
  <c r="S76" i="43" s="1"/>
  <c r="BS23" i="43"/>
  <c r="R82" i="24"/>
  <c r="R82" i="4"/>
  <c r="S11" i="45"/>
  <c r="S9" i="45" s="1"/>
  <c r="S7" i="45" s="1"/>
  <c r="S80" i="4" s="1"/>
  <c r="S11" i="4"/>
  <c r="Y21" i="20"/>
  <c r="Y9" i="20" s="1"/>
  <c r="Y7" i="20" s="1"/>
  <c r="Y21" i="24"/>
  <c r="Y21" i="4"/>
  <c r="AC11" i="45"/>
  <c r="AC9" i="45" s="1"/>
  <c r="AC7" i="45" s="1"/>
  <c r="AC80" i="4" s="1"/>
  <c r="AC11" i="4"/>
  <c r="J25" i="4"/>
  <c r="BC61" i="8"/>
  <c r="BC76" i="8" s="1"/>
  <c r="BS61" i="8"/>
  <c r="F72" i="22"/>
  <c r="F72" i="4"/>
  <c r="BS37" i="8"/>
  <c r="AF37" i="8"/>
  <c r="AF76" i="8" s="1"/>
  <c r="T84" i="24"/>
  <c r="K21" i="39"/>
  <c r="K56" i="44"/>
  <c r="R11" i="4"/>
  <c r="R11" i="45"/>
  <c r="R9" i="45" s="1"/>
  <c r="R7" i="45" s="1"/>
  <c r="R80" i="4" s="1"/>
  <c r="AA89" i="4"/>
  <c r="BS23" i="8"/>
  <c r="S23" i="8"/>
  <c r="S76" i="8" s="1"/>
  <c r="W43" i="46"/>
  <c r="W32" i="46" s="1"/>
  <c r="W7" i="46" s="1"/>
  <c r="W88" i="39" s="1"/>
  <c r="W43" i="39"/>
  <c r="BF64" i="8"/>
  <c r="BF76" i="8" s="1"/>
  <c r="BS64" i="8"/>
  <c r="AC17" i="4"/>
  <c r="N25" i="39"/>
  <c r="F64" i="4"/>
  <c r="F64" i="31"/>
  <c r="F64" i="22"/>
  <c r="BS46" i="8"/>
  <c r="AN46" i="8"/>
  <c r="AN76" i="8" s="1"/>
  <c r="BS46" i="43"/>
  <c r="AN46" i="43"/>
  <c r="AN76" i="43" s="1"/>
  <c r="O21" i="4"/>
  <c r="O21" i="20"/>
  <c r="O9" i="20" s="1"/>
  <c r="O7" i="20" s="1"/>
  <c r="O21" i="24"/>
  <c r="J84" i="24"/>
  <c r="L28" i="33"/>
  <c r="J28" i="33"/>
  <c r="K28" i="33"/>
  <c r="K17" i="39"/>
  <c r="J7" i="1"/>
  <c r="T25" i="39"/>
  <c r="BS57" i="8"/>
  <c r="AY57" i="8"/>
  <c r="AY76" i="8" s="1"/>
  <c r="F47" i="4"/>
  <c r="F47" i="22"/>
  <c r="S17" i="4"/>
  <c r="Z11" i="4"/>
  <c r="Z11" i="45"/>
  <c r="Z9" i="45" s="1"/>
  <c r="Z7" i="45" s="1"/>
  <c r="Z80" i="4" s="1"/>
  <c r="Q21" i="39"/>
  <c r="K57" i="33"/>
  <c r="J57" i="33"/>
  <c r="L57" i="33"/>
  <c r="F69" i="22"/>
  <c r="F69" i="4"/>
  <c r="K50" i="33"/>
  <c r="J50" i="33"/>
  <c r="L50" i="33"/>
  <c r="AS51" i="8"/>
  <c r="AS76" i="8" s="1"/>
  <c r="BS51" i="8"/>
  <c r="G38" i="3"/>
  <c r="F38" i="3"/>
  <c r="BS22" i="8"/>
  <c r="R22" i="8"/>
  <c r="R76" i="8" s="1"/>
  <c r="I21" i="39"/>
  <c r="U32" i="31"/>
  <c r="U7" i="31" s="1"/>
  <c r="K15" i="8"/>
  <c r="K76" i="8" s="1"/>
  <c r="BS15" i="8"/>
  <c r="E27" i="1"/>
  <c r="R84" i="4"/>
  <c r="F20" i="3"/>
  <c r="G20" i="3"/>
  <c r="V84" i="4"/>
  <c r="I71" i="9"/>
  <c r="J71" i="9"/>
  <c r="F56" i="4"/>
  <c r="N25" i="4"/>
  <c r="R89" i="24"/>
  <c r="K25" i="4"/>
  <c r="H64" i="9"/>
  <c r="D64" i="10"/>
  <c r="G56" i="37"/>
  <c r="K56" i="37" s="1"/>
  <c r="D64" i="30"/>
  <c r="D64" i="18"/>
  <c r="I65" i="33"/>
  <c r="N65" i="14"/>
  <c r="O65" i="14" s="1"/>
  <c r="D64" i="44"/>
  <c r="D38" i="39"/>
  <c r="F48" i="4"/>
  <c r="F48" i="22"/>
  <c r="K9" i="1"/>
  <c r="K7" i="1" s="1"/>
  <c r="H40" i="30"/>
  <c r="J40" i="30"/>
  <c r="BS21" i="8"/>
  <c r="Q21" i="8"/>
  <c r="Q76" i="8" s="1"/>
  <c r="D20" i="8"/>
  <c r="Q11" i="39"/>
  <c r="Q11" i="47"/>
  <c r="Q9" i="47" s="1"/>
  <c r="Q7" i="47" s="1"/>
  <c r="Q80" i="39" s="1"/>
  <c r="I32" i="31"/>
  <c r="I7" i="31" s="1"/>
  <c r="H23" i="30"/>
  <c r="J23" i="30"/>
  <c r="F59" i="24"/>
  <c r="F41" i="4"/>
  <c r="J63" i="44"/>
  <c r="H63" i="44"/>
  <c r="AA21" i="24"/>
  <c r="K13" i="33"/>
  <c r="L13" i="33"/>
  <c r="J13" i="33"/>
  <c r="V17" i="4"/>
  <c r="BH31" i="43"/>
  <c r="BH75" i="43" s="1"/>
  <c r="BR66" i="43" s="1"/>
  <c r="Z89" i="4"/>
  <c r="I68" i="9"/>
  <c r="J68" i="9"/>
  <c r="J68" i="44"/>
  <c r="H68" i="44"/>
  <c r="J51" i="30"/>
  <c r="H51" i="30"/>
  <c r="D52" i="39"/>
  <c r="J15" i="9"/>
  <c r="I15" i="9"/>
  <c r="J43" i="39"/>
  <c r="J32" i="39" s="1"/>
  <c r="J43" i="46"/>
  <c r="J32" i="46" s="1"/>
  <c r="J7" i="46" s="1"/>
  <c r="J88" i="39" s="1"/>
  <c r="X28" i="8"/>
  <c r="X76" i="8" s="1"/>
  <c r="BS28" i="8"/>
  <c r="L21" i="4"/>
  <c r="D73" i="39"/>
  <c r="X21" i="4"/>
  <c r="X21" i="24"/>
  <c r="X21" i="20"/>
  <c r="X9" i="20" s="1"/>
  <c r="X7" i="20" s="1"/>
  <c r="N15" i="14"/>
  <c r="O15" i="14" s="1"/>
  <c r="D14" i="30"/>
  <c r="D33" i="18"/>
  <c r="G25" i="37"/>
  <c r="K25" i="37" s="1"/>
  <c r="D33" i="44"/>
  <c r="D33" i="10"/>
  <c r="E34" i="3"/>
  <c r="I34" i="33"/>
  <c r="D33" i="30"/>
  <c r="H33" i="9"/>
  <c r="N34" i="14"/>
  <c r="O34" i="14" s="1"/>
  <c r="K13" i="44"/>
  <c r="E14" i="4"/>
  <c r="F13" i="18"/>
  <c r="H13" i="18" s="1"/>
  <c r="F13" i="10"/>
  <c r="F13" i="4"/>
  <c r="AC34" i="43"/>
  <c r="AC76" i="43" s="1"/>
  <c r="BS34" i="43"/>
  <c r="AF37" i="43"/>
  <c r="AF76" i="43" s="1"/>
  <c r="BS37" i="43"/>
  <c r="J63" i="9"/>
  <c r="I63" i="9"/>
  <c r="J22" i="44"/>
  <c r="H22" i="44"/>
  <c r="X17" i="39"/>
  <c r="W32" i="31"/>
  <c r="W7" i="31" s="1"/>
  <c r="BS51" i="43"/>
  <c r="AS51" i="43"/>
  <c r="AS76" i="43" s="1"/>
  <c r="Q21" i="24"/>
  <c r="Q21" i="20"/>
  <c r="Q9" i="20" s="1"/>
  <c r="Q7" i="20" s="1"/>
  <c r="Q21" i="4"/>
  <c r="D59" i="39"/>
  <c r="H30" i="44"/>
  <c r="J30" i="44"/>
  <c r="F31" i="3"/>
  <c r="G31" i="3"/>
  <c r="Y25" i="39"/>
  <c r="D51" i="46"/>
  <c r="H25" i="39"/>
  <c r="AB84" i="24"/>
  <c r="V26" i="43"/>
  <c r="V76" i="43" s="1"/>
  <c r="BS26" i="43"/>
  <c r="AA32" i="31"/>
  <c r="AA7" i="31" s="1"/>
  <c r="N18" i="8"/>
  <c r="N76" i="8" s="1"/>
  <c r="BS18" i="8"/>
  <c r="J28" i="44"/>
  <c r="H28" i="44"/>
  <c r="D53" i="30"/>
  <c r="I54" i="33"/>
  <c r="N54" i="14"/>
  <c r="O54" i="14" s="1"/>
  <c r="D53" i="18"/>
  <c r="G45" i="37"/>
  <c r="K45" i="37" s="1"/>
  <c r="H53" i="9"/>
  <c r="D53" i="10"/>
  <c r="D53" i="44"/>
  <c r="J27" i="44"/>
  <c r="H27" i="44"/>
  <c r="I21" i="20"/>
  <c r="I9" i="20" s="1"/>
  <c r="I7" i="20" s="1"/>
  <c r="F24" i="22"/>
  <c r="F24" i="4"/>
  <c r="F24" i="20"/>
  <c r="AQ49" i="43"/>
  <c r="AQ76" i="43" s="1"/>
  <c r="BS49" i="43"/>
  <c r="F59" i="4"/>
  <c r="F59" i="22"/>
  <c r="D29" i="39"/>
  <c r="F60" i="22"/>
  <c r="M21" i="39"/>
  <c r="H49" i="30"/>
  <c r="J49" i="30"/>
  <c r="H48" i="9"/>
  <c r="I49" i="33"/>
  <c r="D48" i="30"/>
  <c r="N49" i="14"/>
  <c r="O49" i="14" s="1"/>
  <c r="D48" i="18"/>
  <c r="D48" i="44"/>
  <c r="G40" i="37"/>
  <c r="K40" i="37" s="1"/>
  <c r="D48" i="10"/>
  <c r="H37" i="44"/>
  <c r="J37" i="44"/>
  <c r="D42" i="8"/>
  <c r="AL44" i="8"/>
  <c r="AL76" i="8" s="1"/>
  <c r="BS44" i="8"/>
  <c r="G27" i="3"/>
  <c r="F27" i="3"/>
  <c r="K27" i="33"/>
  <c r="L27" i="33"/>
  <c r="J27" i="33"/>
  <c r="BS25" i="43"/>
  <c r="U25" i="43"/>
  <c r="U76" i="43" s="1"/>
  <c r="D24" i="43"/>
  <c r="I89" i="24"/>
  <c r="F64" i="24"/>
  <c r="H65" i="30"/>
  <c r="J65" i="30"/>
  <c r="F75" i="22"/>
  <c r="U21" i="39"/>
  <c r="D63" i="39"/>
  <c r="G41" i="3"/>
  <c r="F41" i="3"/>
  <c r="R25" i="39"/>
  <c r="Z30" i="8"/>
  <c r="Z76" i="8" s="1"/>
  <c r="BS30" i="8"/>
  <c r="I84" i="24"/>
  <c r="F41" i="31"/>
  <c r="AR50" i="43"/>
  <c r="AR76" i="43" s="1"/>
  <c r="BS50" i="43"/>
  <c r="AA21" i="4"/>
  <c r="J46" i="9"/>
  <c r="I46" i="9"/>
  <c r="AP48" i="43"/>
  <c r="AP76" i="43" s="1"/>
  <c r="BS48" i="43"/>
  <c r="J12" i="44"/>
  <c r="H12" i="44"/>
  <c r="AC32" i="31"/>
  <c r="AC7" i="31" s="1"/>
  <c r="W17" i="39"/>
  <c r="D68" i="39"/>
  <c r="F28" i="22"/>
  <c r="F28" i="4"/>
  <c r="D69" i="39"/>
  <c r="J22" i="30"/>
  <c r="H22" i="30"/>
  <c r="H57" i="30"/>
  <c r="J57" i="30"/>
  <c r="L25" i="22"/>
  <c r="L25" i="4"/>
  <c r="D37" i="39"/>
  <c r="L21" i="20"/>
  <c r="L9" i="20" s="1"/>
  <c r="L7" i="20" s="1"/>
  <c r="F66" i="24"/>
  <c r="G25" i="39"/>
  <c r="BS27" i="8"/>
  <c r="W27" i="8"/>
  <c r="W76" i="8" s="1"/>
  <c r="F65" i="10"/>
  <c r="E66" i="4"/>
  <c r="F65" i="18"/>
  <c r="H65" i="18" s="1"/>
  <c r="K65" i="30"/>
  <c r="BD62" i="8"/>
  <c r="BD76" i="8" s="1"/>
  <c r="BS62" i="8"/>
  <c r="F42" i="22"/>
  <c r="J71" i="30"/>
  <c r="H71" i="30"/>
  <c r="T43" i="39"/>
  <c r="T43" i="46"/>
  <c r="T32" i="46" s="1"/>
  <c r="T7" i="46" s="1"/>
  <c r="T88" i="39" s="1"/>
  <c r="J43" i="25"/>
  <c r="J32" i="25" s="1"/>
  <c r="W89" i="24"/>
  <c r="AP48" i="8"/>
  <c r="AP76" i="8" s="1"/>
  <c r="BS48" i="8"/>
  <c r="K55" i="44"/>
  <c r="G14" i="3"/>
  <c r="F14" i="3"/>
  <c r="H60" i="30"/>
  <c r="J60" i="30"/>
  <c r="BS17" i="43"/>
  <c r="M17" i="43"/>
  <c r="M76" i="43" s="1"/>
  <c r="D16" i="43"/>
  <c r="J30" i="9"/>
  <c r="I30" i="9"/>
  <c r="BS35" i="43"/>
  <c r="AD35" i="43"/>
  <c r="AD76" i="43" s="1"/>
  <c r="T32" i="31"/>
  <c r="T7" i="31" s="1"/>
  <c r="V43" i="39"/>
  <c r="V32" i="39" s="1"/>
  <c r="V43" i="46"/>
  <c r="F48" i="24"/>
  <c r="K17" i="4"/>
  <c r="O21" i="39"/>
  <c r="BO73" i="8"/>
  <c r="BO76" i="8" s="1"/>
  <c r="BS73" i="8"/>
  <c r="I70" i="9"/>
  <c r="J70" i="9"/>
  <c r="O9" i="1"/>
  <c r="V25" i="4"/>
  <c r="P11" i="4"/>
  <c r="P11" i="45"/>
  <c r="P9" i="45" s="1"/>
  <c r="P7" i="45" s="1"/>
  <c r="P80" i="4" s="1"/>
  <c r="BO73" i="43"/>
  <c r="BO76" i="43" s="1"/>
  <c r="BS73" i="43"/>
  <c r="D28" i="39"/>
  <c r="Z7" i="1"/>
  <c r="F30" i="4"/>
  <c r="J29" i="44"/>
  <c r="H29" i="44"/>
  <c r="L29" i="44"/>
  <c r="BE63" i="8"/>
  <c r="BE76" i="8" s="1"/>
  <c r="BS63" i="8"/>
  <c r="AH39" i="8"/>
  <c r="AH76" i="8" s="1"/>
  <c r="BS39" i="8"/>
  <c r="H34" i="9"/>
  <c r="D34" i="10"/>
  <c r="E35" i="3"/>
  <c r="D34" i="18"/>
  <c r="N35" i="14"/>
  <c r="O35" i="14" s="1"/>
  <c r="G26" i="37"/>
  <c r="K26" i="37" s="1"/>
  <c r="D34" i="44"/>
  <c r="I35" i="33"/>
  <c r="D34" i="30"/>
  <c r="X25" i="39"/>
  <c r="S21" i="24"/>
  <c r="S21" i="4"/>
  <c r="S21" i="20"/>
  <c r="S9" i="20" s="1"/>
  <c r="S7" i="20" s="1"/>
  <c r="Q43" i="46"/>
  <c r="Q43" i="39"/>
  <c r="U21" i="4"/>
  <c r="J56" i="9"/>
  <c r="I56" i="9"/>
  <c r="AQ49" i="8"/>
  <c r="AQ76" i="8" s="1"/>
  <c r="BS49" i="8"/>
  <c r="G32" i="1"/>
  <c r="G7" i="1" s="1"/>
  <c r="V21" i="4"/>
  <c r="V21" i="20"/>
  <c r="V9" i="20" s="1"/>
  <c r="V7" i="20" s="1"/>
  <c r="V21" i="24"/>
  <c r="K40" i="44"/>
  <c r="D24" i="39"/>
  <c r="H26" i="30"/>
  <c r="J26" i="30"/>
  <c r="J26" i="9"/>
  <c r="I26" i="9"/>
  <c r="N43" i="24"/>
  <c r="T11" i="4"/>
  <c r="T11" i="45"/>
  <c r="T9" i="45" s="1"/>
  <c r="T7" i="45" s="1"/>
  <c r="T80" i="4" s="1"/>
  <c r="J72" i="33"/>
  <c r="K72" i="33"/>
  <c r="L72" i="33"/>
  <c r="M25" i="39"/>
  <c r="BS33" i="8"/>
  <c r="AB33" i="8"/>
  <c r="AB76" i="8" s="1"/>
  <c r="J43" i="4"/>
  <c r="M7" i="1"/>
  <c r="J23" i="44"/>
  <c r="H23" i="44"/>
  <c r="I84" i="4"/>
  <c r="E41" i="22"/>
  <c r="H40" i="19"/>
  <c r="I63" i="33"/>
  <c r="D62" i="10"/>
  <c r="D62" i="18"/>
  <c r="N63" i="14"/>
  <c r="O63" i="14" s="1"/>
  <c r="D62" i="30"/>
  <c r="D62" i="44"/>
  <c r="H62" i="9"/>
  <c r="G54" i="37"/>
  <c r="K54" i="37" s="1"/>
  <c r="AA21" i="20"/>
  <c r="AA9" i="20" s="1"/>
  <c r="AA7" i="20" s="1"/>
  <c r="K47" i="33"/>
  <c r="J47" i="33"/>
  <c r="L47" i="33"/>
  <c r="F41" i="24"/>
  <c r="P84" i="24"/>
  <c r="BS17" i="8"/>
  <c r="D16" i="8"/>
  <c r="M17" i="8"/>
  <c r="M76" i="8" s="1"/>
  <c r="D73" i="10"/>
  <c r="H73" i="9"/>
  <c r="I73" i="9" s="1"/>
  <c r="D73" i="30"/>
  <c r="I74" i="33"/>
  <c r="D73" i="44"/>
  <c r="N74" i="14"/>
  <c r="O74" i="14" s="1"/>
  <c r="D73" i="18"/>
  <c r="F71" i="22"/>
  <c r="F71" i="4"/>
  <c r="G43" i="39"/>
  <c r="P43" i="46"/>
  <c r="P32" i="46" s="1"/>
  <c r="P7" i="46" s="1"/>
  <c r="P88" i="39" s="1"/>
  <c r="P43" i="39"/>
  <c r="BJ68" i="43"/>
  <c r="BJ76" i="43" s="1"/>
  <c r="BS68" i="43"/>
  <c r="K52" i="33"/>
  <c r="L52" i="33"/>
  <c r="J52" i="33"/>
  <c r="Y84" i="4"/>
  <c r="G16" i="3"/>
  <c r="F16" i="3"/>
  <c r="D45" i="1"/>
  <c r="F35" i="4"/>
  <c r="F35" i="22"/>
  <c r="F40" i="24"/>
  <c r="P32" i="31"/>
  <c r="P7" i="31" s="1"/>
  <c r="P89" i="4"/>
  <c r="J59" i="30"/>
  <c r="H59" i="30"/>
  <c r="BS70" i="8"/>
  <c r="BL70" i="8"/>
  <c r="BL76" i="8" s="1"/>
  <c r="P11" i="47"/>
  <c r="P9" i="47" s="1"/>
  <c r="P7" i="47" s="1"/>
  <c r="P80" i="39" s="1"/>
  <c r="P11" i="39"/>
  <c r="BE63" i="43"/>
  <c r="BE76" i="43" s="1"/>
  <c r="BS63" i="43"/>
  <c r="S84" i="24"/>
  <c r="L24" i="33"/>
  <c r="J24" i="33"/>
  <c r="J13" i="30"/>
  <c r="H13" i="30"/>
  <c r="V7" i="1"/>
  <c r="Z25" i="4"/>
  <c r="D72" i="18"/>
  <c r="I73" i="33"/>
  <c r="H72" i="9"/>
  <c r="I72" i="9" s="1"/>
  <c r="D72" i="10"/>
  <c r="D72" i="30"/>
  <c r="N73" i="14"/>
  <c r="O73" i="14" s="1"/>
  <c r="D72" i="44"/>
  <c r="G64" i="37"/>
  <c r="K64" i="37" s="1"/>
  <c r="S32" i="31"/>
  <c r="S7" i="31" s="1"/>
  <c r="F66" i="22"/>
  <c r="V21" i="39"/>
  <c r="F50" i="4"/>
  <c r="F50" i="22"/>
  <c r="F49" i="22"/>
  <c r="R17" i="4"/>
  <c r="L39" i="33"/>
  <c r="K39" i="33"/>
  <c r="J39" i="33"/>
  <c r="D52" i="46"/>
  <c r="D48" i="39"/>
  <c r="AH39" i="43"/>
  <c r="AH76" i="43" s="1"/>
  <c r="BS39" i="43"/>
  <c r="BM71" i="8"/>
  <c r="BM76" i="8" s="1"/>
  <c r="BS71" i="8"/>
  <c r="Q32" i="39"/>
  <c r="V17" i="39"/>
  <c r="Z30" i="43"/>
  <c r="Z76" i="43" s="1"/>
  <c r="BS30" i="43"/>
  <c r="F40" i="31"/>
  <c r="I27" i="9"/>
  <c r="J27" i="9"/>
  <c r="AB33" i="43"/>
  <c r="AB76" i="43" s="1"/>
  <c r="BS33" i="43"/>
  <c r="F70" i="22"/>
  <c r="F13" i="22"/>
  <c r="F30" i="24"/>
  <c r="AB25" i="4"/>
  <c r="AB17" i="4"/>
  <c r="K65" i="44"/>
  <c r="BC61" i="43"/>
  <c r="BC76" i="43" s="1"/>
  <c r="BS61" i="43"/>
  <c r="P21" i="4"/>
  <c r="P21" i="24"/>
  <c r="P21" i="20"/>
  <c r="P9" i="20" s="1"/>
  <c r="P7" i="20" s="1"/>
  <c r="AB89" i="24"/>
  <c r="D19" i="39"/>
  <c r="F56" i="24"/>
  <c r="L21" i="39"/>
  <c r="D62" i="39"/>
  <c r="I89" i="4"/>
  <c r="K20" i="33"/>
  <c r="L20" i="33"/>
  <c r="J20" i="33"/>
  <c r="H67" i="44"/>
  <c r="J67" i="44"/>
  <c r="D64" i="39"/>
  <c r="S84" i="4"/>
  <c r="BM71" i="43"/>
  <c r="BM76" i="43" s="1"/>
  <c r="BS71" i="43"/>
  <c r="F37" i="24"/>
  <c r="Z43" i="39"/>
  <c r="Z43" i="46"/>
  <c r="L43" i="4"/>
  <c r="Y84" i="24"/>
  <c r="I25" i="39"/>
  <c r="I65" i="9"/>
  <c r="J65" i="9"/>
  <c r="D71" i="39"/>
  <c r="D46" i="39"/>
  <c r="F31" i="4"/>
  <c r="L41" i="33"/>
  <c r="J41" i="33"/>
  <c r="J64" i="33"/>
  <c r="L64" i="33"/>
  <c r="K64" i="33"/>
  <c r="D18" i="18"/>
  <c r="I19" i="33"/>
  <c r="N19" i="14"/>
  <c r="O19" i="14" s="1"/>
  <c r="D18" i="30"/>
  <c r="D18" i="44"/>
  <c r="E19" i="3"/>
  <c r="H18" i="9"/>
  <c r="D18" i="10"/>
  <c r="E19" i="1"/>
  <c r="BL70" i="43"/>
  <c r="BL76" i="43" s="1"/>
  <c r="BS70" i="43"/>
  <c r="D39" i="30"/>
  <c r="D39" i="10"/>
  <c r="I40" i="33"/>
  <c r="D39" i="18"/>
  <c r="D39" i="44"/>
  <c r="N40" i="14"/>
  <c r="O40" i="14" s="1"/>
  <c r="E40" i="3"/>
  <c r="H39" i="9"/>
  <c r="G31" i="37"/>
  <c r="K31" i="37" s="1"/>
  <c r="F29" i="4"/>
  <c r="F29" i="22"/>
  <c r="M17" i="39"/>
  <c r="P84" i="4"/>
  <c r="J12" i="30"/>
  <c r="H12" i="30"/>
  <c r="BS53" i="43"/>
  <c r="AU53" i="43"/>
  <c r="AU76" i="43" s="1"/>
  <c r="J69" i="33"/>
  <c r="L69" i="33"/>
  <c r="K69" i="33"/>
  <c r="F50" i="24"/>
  <c r="S25" i="4"/>
  <c r="H51" i="44"/>
  <c r="J51" i="44"/>
  <c r="J22" i="9"/>
  <c r="I22" i="9"/>
  <c r="L23" i="33"/>
  <c r="J23" i="33"/>
  <c r="Y89" i="24"/>
  <c r="D51" i="39"/>
  <c r="H55" i="44"/>
  <c r="J55" i="44"/>
  <c r="H55" i="30"/>
  <c r="J55" i="30"/>
  <c r="J15" i="44"/>
  <c r="H15" i="44"/>
  <c r="D43" i="1"/>
  <c r="E55" i="1" s="1"/>
  <c r="I17" i="39"/>
  <c r="F74" i="22"/>
  <c r="J9" i="24"/>
  <c r="J81" i="24"/>
  <c r="BP74" i="8"/>
  <c r="BP76" i="8" s="1"/>
  <c r="BS74" i="8"/>
  <c r="D75" i="25"/>
  <c r="W81" i="25"/>
  <c r="U32" i="25"/>
  <c r="P81" i="25"/>
  <c r="F43" i="25"/>
  <c r="I11" i="25"/>
  <c r="G32" i="25"/>
  <c r="T11" i="25"/>
  <c r="M11" i="25"/>
  <c r="R9" i="25"/>
  <c r="R7" i="25" s="1"/>
  <c r="R80" i="25"/>
  <c r="J11" i="25"/>
  <c r="U11" i="25"/>
  <c r="J81" i="25"/>
  <c r="S32" i="25"/>
  <c r="G81" i="25"/>
  <c r="I32" i="25"/>
  <c r="M43" i="25"/>
  <c r="M32" i="25" s="1"/>
  <c r="X81" i="25"/>
  <c r="Q81" i="25"/>
  <c r="P20" i="29"/>
  <c r="P76" i="29" s="1"/>
  <c r="BS20" i="29"/>
  <c r="D15" i="25"/>
  <c r="G9" i="25"/>
  <c r="G80" i="25"/>
  <c r="L11" i="25"/>
  <c r="V80" i="25"/>
  <c r="V9" i="25"/>
  <c r="V7" i="25" s="1"/>
  <c r="Q9" i="25"/>
  <c r="Q7" i="25" s="1"/>
  <c r="Q80" i="25"/>
  <c r="L32" i="25"/>
  <c r="H9" i="25"/>
  <c r="H7" i="25" s="1"/>
  <c r="H80" i="25"/>
  <c r="F86" i="25"/>
  <c r="D86" i="25" s="1"/>
  <c r="D39" i="25"/>
  <c r="F84" i="25"/>
  <c r="D84" i="25" s="1"/>
  <c r="D36" i="25"/>
  <c r="BR66" i="29"/>
  <c r="W32" i="25"/>
  <c r="X9" i="25"/>
  <c r="X7" i="25" s="1"/>
  <c r="X80" i="25"/>
  <c r="K11" i="25"/>
  <c r="N9" i="25"/>
  <c r="N80" i="25"/>
  <c r="F17" i="25"/>
  <c r="D18" i="25"/>
  <c r="S11" i="25"/>
  <c r="J14" i="29"/>
  <c r="J76" i="29" s="1"/>
  <c r="BS14" i="29"/>
  <c r="P9" i="25"/>
  <c r="P80" i="25"/>
  <c r="L16" i="29"/>
  <c r="L76" i="29" s="1"/>
  <c r="BS16" i="29"/>
  <c r="T32" i="25"/>
  <c r="D42" i="29"/>
  <c r="AL44" i="29"/>
  <c r="AL76" i="29" s="1"/>
  <c r="BS44" i="29"/>
  <c r="BT42" i="29" s="1"/>
  <c r="Z32" i="25"/>
  <c r="AA80" i="25"/>
  <c r="AA9" i="25"/>
  <c r="AA7" i="25" s="1"/>
  <c r="Z11" i="25"/>
  <c r="AA81" i="25"/>
  <c r="O11" i="25"/>
  <c r="T24" i="29"/>
  <c r="T76" i="29" s="1"/>
  <c r="BS24" i="29"/>
  <c r="W11" i="25"/>
  <c r="I81" i="25"/>
  <c r="Z81" i="25"/>
  <c r="BP74" i="29"/>
  <c r="BP76" i="29" s="1"/>
  <c r="BS74" i="29"/>
  <c r="F21" i="25"/>
  <c r="D21" i="25" s="1"/>
  <c r="D22" i="25"/>
  <c r="R81" i="25"/>
  <c r="F25" i="25"/>
  <c r="D25" i="25" s="1"/>
  <c r="D26" i="25"/>
  <c r="Y11" i="25"/>
  <c r="N32" i="25"/>
  <c r="Y81" i="25"/>
  <c r="W81" i="39" l="1"/>
  <c r="E68" i="24"/>
  <c r="AC9" i="4"/>
  <c r="J36" i="44"/>
  <c r="L60" i="33"/>
  <c r="H36" i="44"/>
  <c r="K60" i="33"/>
  <c r="P7" i="25"/>
  <c r="J37" i="33"/>
  <c r="AC81" i="4"/>
  <c r="U85" i="24"/>
  <c r="F82" i="24"/>
  <c r="D14" i="10"/>
  <c r="S85" i="25"/>
  <c r="S7" i="1"/>
  <c r="H14" i="9"/>
  <c r="J14" i="9" s="1"/>
  <c r="E15" i="3"/>
  <c r="D14" i="18"/>
  <c r="I15" i="33"/>
  <c r="D14" i="44"/>
  <c r="J14" i="44" s="1"/>
  <c r="Z57" i="19"/>
  <c r="M81" i="39"/>
  <c r="F51" i="22"/>
  <c r="Q9" i="39"/>
  <c r="Q7" i="39" s="1"/>
  <c r="F63" i="22"/>
  <c r="H62" i="19" s="1"/>
  <c r="N17" i="4"/>
  <c r="N81" i="4" s="1"/>
  <c r="L43" i="22"/>
  <c r="I81" i="39"/>
  <c r="J43" i="24"/>
  <c r="J32" i="24" s="1"/>
  <c r="J7" i="24" s="1"/>
  <c r="J88" i="25" s="1"/>
  <c r="O17" i="4"/>
  <c r="O81" i="4" s="1"/>
  <c r="L32" i="46"/>
  <c r="L7" i="46" s="1"/>
  <c r="L88" i="39" s="1"/>
  <c r="D67" i="46"/>
  <c r="U32" i="39"/>
  <c r="G7" i="25"/>
  <c r="V43" i="24"/>
  <c r="F62" i="4"/>
  <c r="K61" i="30" s="1"/>
  <c r="F54" i="24"/>
  <c r="Z53" i="19" s="1"/>
  <c r="J32" i="4"/>
  <c r="F62" i="24"/>
  <c r="E62" i="24" s="1"/>
  <c r="AB43" i="4"/>
  <c r="AB32" i="4" s="1"/>
  <c r="F55" i="4"/>
  <c r="F54" i="18" s="1"/>
  <c r="H54" i="18" s="1"/>
  <c r="L32" i="4"/>
  <c r="K43" i="24"/>
  <c r="U43" i="4"/>
  <c r="F19" i="22"/>
  <c r="Y17" i="4"/>
  <c r="E54" i="18"/>
  <c r="E54" i="10"/>
  <c r="E40" i="24"/>
  <c r="Z39" i="19"/>
  <c r="E50" i="22"/>
  <c r="H49" i="19"/>
  <c r="Z61" i="19"/>
  <c r="Z11" i="47"/>
  <c r="Z9" i="47" s="1"/>
  <c r="Z7" i="47" s="1"/>
  <c r="Z80" i="39" s="1"/>
  <c r="Z11" i="39"/>
  <c r="Z9" i="39" s="1"/>
  <c r="J73" i="30"/>
  <c r="H73" i="30"/>
  <c r="F22" i="22"/>
  <c r="H21" i="22"/>
  <c r="F21" i="22" s="1"/>
  <c r="Q85" i="4"/>
  <c r="O85" i="25"/>
  <c r="Q85" i="24"/>
  <c r="X81" i="24"/>
  <c r="X9" i="24"/>
  <c r="E26" i="10"/>
  <c r="E26" i="18"/>
  <c r="E64" i="31"/>
  <c r="AB63" i="19"/>
  <c r="K9" i="24"/>
  <c r="K81" i="24"/>
  <c r="L20" i="44"/>
  <c r="H20" i="44"/>
  <c r="J20" i="44"/>
  <c r="Y11" i="4"/>
  <c r="Y11" i="45"/>
  <c r="Y9" i="45" s="1"/>
  <c r="Y7" i="45" s="1"/>
  <c r="Y80" i="4" s="1"/>
  <c r="J39" i="44"/>
  <c r="H39" i="44"/>
  <c r="H18" i="44"/>
  <c r="J18" i="44"/>
  <c r="L32" i="22"/>
  <c r="Z32" i="46"/>
  <c r="Z7" i="46" s="1"/>
  <c r="Z88" i="39" s="1"/>
  <c r="P81" i="24"/>
  <c r="P9" i="24"/>
  <c r="L11" i="45"/>
  <c r="L9" i="45" s="1"/>
  <c r="L7" i="45" s="1"/>
  <c r="L80" i="4" s="1"/>
  <c r="L11" i="4"/>
  <c r="T17" i="4"/>
  <c r="T81" i="4" s="1"/>
  <c r="E51" i="22"/>
  <c r="H50" i="19"/>
  <c r="V43" i="4"/>
  <c r="V81" i="24"/>
  <c r="V9" i="24"/>
  <c r="F35" i="3"/>
  <c r="G35" i="3"/>
  <c r="O43" i="24"/>
  <c r="O32" i="24" s="1"/>
  <c r="O43" i="4"/>
  <c r="O32" i="4" s="1"/>
  <c r="F18" i="4"/>
  <c r="H17" i="4"/>
  <c r="N65" i="30"/>
  <c r="L65" i="30"/>
  <c r="M65" i="30"/>
  <c r="K68" i="44"/>
  <c r="E41" i="31"/>
  <c r="AB40" i="19"/>
  <c r="F22" i="20"/>
  <c r="H21" i="20"/>
  <c r="AK42" i="8"/>
  <c r="AK76" i="8" s="1"/>
  <c r="BS42" i="8"/>
  <c r="Q9" i="24"/>
  <c r="Q81" i="24"/>
  <c r="AB43" i="24"/>
  <c r="I33" i="9"/>
  <c r="J33" i="9"/>
  <c r="F26" i="4"/>
  <c r="H25" i="4"/>
  <c r="F25" i="4" s="1"/>
  <c r="S81" i="4"/>
  <c r="D75" i="39"/>
  <c r="K63" i="30"/>
  <c r="E64" i="4"/>
  <c r="F63" i="10"/>
  <c r="F63" i="18"/>
  <c r="H63" i="18" s="1"/>
  <c r="P89" i="24"/>
  <c r="Y85" i="24"/>
  <c r="Y85" i="4"/>
  <c r="W85" i="25"/>
  <c r="W11" i="4"/>
  <c r="W11" i="45"/>
  <c r="W9" i="45" s="1"/>
  <c r="W7" i="45" s="1"/>
  <c r="W80" i="4" s="1"/>
  <c r="U11" i="47"/>
  <c r="U9" i="47" s="1"/>
  <c r="U7" i="47" s="1"/>
  <c r="U80" i="39" s="1"/>
  <c r="U11" i="39"/>
  <c r="U9" i="39" s="1"/>
  <c r="U7" i="39" s="1"/>
  <c r="L81" i="39"/>
  <c r="J61" i="9"/>
  <c r="I61" i="9"/>
  <c r="K30" i="44"/>
  <c r="J54" i="9"/>
  <c r="I54" i="9"/>
  <c r="K49" i="44"/>
  <c r="N32" i="39"/>
  <c r="AA9" i="39"/>
  <c r="AA7" i="39" s="1"/>
  <c r="H9" i="39"/>
  <c r="H7" i="39" s="1"/>
  <c r="AB11" i="45"/>
  <c r="AB9" i="45" s="1"/>
  <c r="AB7" i="45" s="1"/>
  <c r="AB80" i="4" s="1"/>
  <c r="AB11" i="4"/>
  <c r="AB9" i="4" s="1"/>
  <c r="H17" i="30"/>
  <c r="J17" i="30"/>
  <c r="AL44" i="43"/>
  <c r="AL76" i="43" s="1"/>
  <c r="D42" i="43"/>
  <c r="BS44" i="43"/>
  <c r="BT42" i="43" s="1"/>
  <c r="Z32" i="39"/>
  <c r="G32" i="39"/>
  <c r="O11" i="4"/>
  <c r="O9" i="4" s="1"/>
  <c r="O11" i="45"/>
  <c r="O9" i="45" s="1"/>
  <c r="O7" i="45" s="1"/>
  <c r="O80" i="4" s="1"/>
  <c r="K57" i="44"/>
  <c r="Z81" i="39"/>
  <c r="E27" i="4"/>
  <c r="K26" i="30"/>
  <c r="K26" i="44"/>
  <c r="F26" i="18"/>
  <c r="H26" i="18" s="1"/>
  <c r="F26" i="10"/>
  <c r="Z23" i="19"/>
  <c r="E24" i="24"/>
  <c r="T81" i="24"/>
  <c r="T9" i="24"/>
  <c r="H50" i="30"/>
  <c r="J50" i="30"/>
  <c r="Z85" i="4"/>
  <c r="X85" i="25"/>
  <c r="Z85" i="24"/>
  <c r="E66" i="24"/>
  <c r="Z65" i="19"/>
  <c r="W32" i="39"/>
  <c r="J48" i="44"/>
  <c r="H48" i="44"/>
  <c r="F52" i="4"/>
  <c r="F54" i="10"/>
  <c r="E55" i="4"/>
  <c r="K54" i="30"/>
  <c r="M56" i="44"/>
  <c r="L56" i="44"/>
  <c r="N56" i="44"/>
  <c r="O56" i="44"/>
  <c r="F18" i="3"/>
  <c r="G18" i="3"/>
  <c r="E23" i="22"/>
  <c r="H22" i="19"/>
  <c r="M43" i="46"/>
  <c r="M32" i="46" s="1"/>
  <c r="M7" i="46" s="1"/>
  <c r="M88" i="39" s="1"/>
  <c r="M43" i="39"/>
  <c r="M32" i="39" s="1"/>
  <c r="J18" i="30"/>
  <c r="H18" i="30"/>
  <c r="Y43" i="24"/>
  <c r="Y32" i="24" s="1"/>
  <c r="L73" i="33"/>
  <c r="K73" i="33"/>
  <c r="J73" i="33"/>
  <c r="N32" i="24"/>
  <c r="N45" i="14"/>
  <c r="O45" i="14" s="1"/>
  <c r="E45" i="3"/>
  <c r="H44" i="9"/>
  <c r="D44" i="30"/>
  <c r="D44" i="10"/>
  <c r="G36" i="37"/>
  <c r="K36" i="37" s="1"/>
  <c r="D44" i="44"/>
  <c r="I45" i="33"/>
  <c r="D44" i="18"/>
  <c r="E45" i="1"/>
  <c r="L63" i="33"/>
  <c r="K63" i="33"/>
  <c r="J63" i="33"/>
  <c r="F51" i="4"/>
  <c r="V85" i="24"/>
  <c r="T85" i="25"/>
  <c r="V85" i="4"/>
  <c r="J34" i="30"/>
  <c r="H34" i="30"/>
  <c r="N55" i="44"/>
  <c r="O55" i="44"/>
  <c r="L55" i="44"/>
  <c r="M55" i="44"/>
  <c r="F18" i="22"/>
  <c r="H17" i="22"/>
  <c r="E75" i="22"/>
  <c r="H74" i="19"/>
  <c r="H21" i="4"/>
  <c r="F21" i="4" s="1"/>
  <c r="F22" i="4"/>
  <c r="E59" i="22"/>
  <c r="H58" i="19"/>
  <c r="X81" i="39"/>
  <c r="J33" i="30"/>
  <c r="H33" i="30"/>
  <c r="F36" i="24"/>
  <c r="V84" i="24"/>
  <c r="F84" i="24" s="1"/>
  <c r="V32" i="24"/>
  <c r="F49" i="24"/>
  <c r="T32" i="39"/>
  <c r="K64" i="44"/>
  <c r="F46" i="24"/>
  <c r="Z38" i="19"/>
  <c r="E39" i="24"/>
  <c r="F43" i="39"/>
  <c r="D45" i="39"/>
  <c r="R85" i="4"/>
  <c r="R85" i="24"/>
  <c r="P85" i="25"/>
  <c r="I11" i="47"/>
  <c r="I9" i="47" s="1"/>
  <c r="I7" i="47" s="1"/>
  <c r="I80" i="39" s="1"/>
  <c r="I11" i="39"/>
  <c r="I9" i="39" s="1"/>
  <c r="I7" i="39" s="1"/>
  <c r="AA11" i="45"/>
  <c r="AA9" i="45" s="1"/>
  <c r="AA7" i="45" s="1"/>
  <c r="AA80" i="4" s="1"/>
  <c r="AA11" i="4"/>
  <c r="F67" i="10"/>
  <c r="K67" i="30"/>
  <c r="E68" i="4"/>
  <c r="F67" i="18"/>
  <c r="H67" i="18" s="1"/>
  <c r="K39" i="44"/>
  <c r="R37" i="19"/>
  <c r="R31" i="19" s="1"/>
  <c r="F37" i="18"/>
  <c r="H37" i="18" s="1"/>
  <c r="E38" i="4"/>
  <c r="K37" i="30"/>
  <c r="F37" i="10"/>
  <c r="I24" i="9"/>
  <c r="J24" i="9"/>
  <c r="P32" i="39"/>
  <c r="R81" i="39"/>
  <c r="AC85" i="4"/>
  <c r="AC85" i="24"/>
  <c r="AA85" i="25"/>
  <c r="G26" i="3"/>
  <c r="F26" i="3"/>
  <c r="J25" i="30"/>
  <c r="H25" i="30"/>
  <c r="T43" i="24"/>
  <c r="T32" i="24" s="1"/>
  <c r="J22" i="33"/>
  <c r="L22" i="33"/>
  <c r="I81" i="24"/>
  <c r="I9" i="24"/>
  <c r="F21" i="24"/>
  <c r="E61" i="22"/>
  <c r="H60" i="19"/>
  <c r="T85" i="24"/>
  <c r="T85" i="4"/>
  <c r="R85" i="25"/>
  <c r="J50" i="44"/>
  <c r="H50" i="44"/>
  <c r="E43" i="3"/>
  <c r="D42" i="44"/>
  <c r="D42" i="18"/>
  <c r="D42" i="30"/>
  <c r="D42" i="10"/>
  <c r="N43" i="14"/>
  <c r="O43" i="14" s="1"/>
  <c r="I43" i="33"/>
  <c r="E53" i="1"/>
  <c r="H42" i="9"/>
  <c r="G34" i="37"/>
  <c r="K34" i="37" s="1"/>
  <c r="E56" i="1"/>
  <c r="E50" i="1"/>
  <c r="E52" i="1"/>
  <c r="E59" i="1"/>
  <c r="E58" i="1"/>
  <c r="E57" i="1"/>
  <c r="E47" i="1"/>
  <c r="E60" i="1"/>
  <c r="E48" i="1"/>
  <c r="H68" i="19"/>
  <c r="E69" i="22"/>
  <c r="N11" i="45"/>
  <c r="N9" i="45" s="1"/>
  <c r="N7" i="45" s="1"/>
  <c r="N80" i="4" s="1"/>
  <c r="N11" i="4"/>
  <c r="N9" i="4" s="1"/>
  <c r="X32" i="46"/>
  <c r="X7" i="46" s="1"/>
  <c r="X88" i="39" s="1"/>
  <c r="K50" i="44"/>
  <c r="H86" i="4"/>
  <c r="F86" i="4" s="1"/>
  <c r="F39" i="4"/>
  <c r="S32" i="39"/>
  <c r="H12" i="19"/>
  <c r="E13" i="22"/>
  <c r="Y43" i="4"/>
  <c r="U11" i="4"/>
  <c r="U11" i="45"/>
  <c r="U9" i="45" s="1"/>
  <c r="U7" i="45" s="1"/>
  <c r="U80" i="4" s="1"/>
  <c r="E49" i="22"/>
  <c r="H48" i="19"/>
  <c r="E50" i="4"/>
  <c r="K49" i="30"/>
  <c r="F49" i="10"/>
  <c r="F49" i="18"/>
  <c r="H49" i="18" s="1"/>
  <c r="X17" i="4"/>
  <c r="X81" i="4" s="1"/>
  <c r="F70" i="10"/>
  <c r="K70" i="30"/>
  <c r="F70" i="18"/>
  <c r="H70" i="18" s="1"/>
  <c r="E71" i="4"/>
  <c r="Y85" i="25"/>
  <c r="AA85" i="4"/>
  <c r="AA85" i="24"/>
  <c r="I62" i="9"/>
  <c r="J62" i="9"/>
  <c r="N43" i="4"/>
  <c r="N32" i="4" s="1"/>
  <c r="V81" i="4"/>
  <c r="L35" i="33"/>
  <c r="J35" i="33"/>
  <c r="K35" i="33"/>
  <c r="I34" i="9"/>
  <c r="J34" i="9"/>
  <c r="R43" i="4"/>
  <c r="R32" i="4" s="1"/>
  <c r="U17" i="4"/>
  <c r="U81" i="4" s="1"/>
  <c r="K11" i="39"/>
  <c r="K9" i="39" s="1"/>
  <c r="K7" i="39" s="1"/>
  <c r="K11" i="47"/>
  <c r="K9" i="47" s="1"/>
  <c r="K7" i="47" s="1"/>
  <c r="K80" i="39" s="1"/>
  <c r="M11" i="39"/>
  <c r="M9" i="39" s="1"/>
  <c r="M11" i="47"/>
  <c r="M9" i="47" s="1"/>
  <c r="M7" i="47" s="1"/>
  <c r="M80" i="39" s="1"/>
  <c r="H48" i="30"/>
  <c r="J48" i="30"/>
  <c r="AA17" i="4"/>
  <c r="AA81" i="4" s="1"/>
  <c r="E59" i="4"/>
  <c r="F58" i="10"/>
  <c r="F58" i="18"/>
  <c r="H58" i="18" s="1"/>
  <c r="K58" i="30"/>
  <c r="T23" i="19"/>
  <c r="E24" i="20"/>
  <c r="G85" i="25"/>
  <c r="I85" i="4"/>
  <c r="I85" i="24"/>
  <c r="K54" i="33"/>
  <c r="L54" i="33"/>
  <c r="J54" i="33"/>
  <c r="Z17" i="4"/>
  <c r="Z81" i="4" s="1"/>
  <c r="M13" i="30"/>
  <c r="N13" i="30"/>
  <c r="J34" i="33"/>
  <c r="L34" i="33"/>
  <c r="K34" i="33"/>
  <c r="K51" i="44"/>
  <c r="M17" i="4"/>
  <c r="M81" i="4" s="1"/>
  <c r="H47" i="19"/>
  <c r="E48" i="22"/>
  <c r="F55" i="18"/>
  <c r="H55" i="18" s="1"/>
  <c r="F55" i="10"/>
  <c r="E56" i="4"/>
  <c r="K55" i="30"/>
  <c r="E86" i="24"/>
  <c r="Y81" i="39"/>
  <c r="G81" i="39"/>
  <c r="E38" i="24"/>
  <c r="Z37" i="19"/>
  <c r="K73" i="44"/>
  <c r="R9" i="39"/>
  <c r="R7" i="39" s="1"/>
  <c r="Q43" i="4"/>
  <c r="H54" i="44"/>
  <c r="J54" i="44"/>
  <c r="H54" i="30"/>
  <c r="J54" i="30"/>
  <c r="K34" i="44"/>
  <c r="U81" i="39"/>
  <c r="R81" i="24"/>
  <c r="R9" i="24"/>
  <c r="F21" i="39"/>
  <c r="D21" i="39" s="1"/>
  <c r="D22" i="39"/>
  <c r="F34" i="22"/>
  <c r="H81" i="39"/>
  <c r="K18" i="33"/>
  <c r="J18" i="33"/>
  <c r="L18" i="33"/>
  <c r="E62" i="22"/>
  <c r="H61" i="19"/>
  <c r="E68" i="22"/>
  <c r="H67" i="19"/>
  <c r="F60" i="10"/>
  <c r="K60" i="30"/>
  <c r="E61" i="4"/>
  <c r="F60" i="18"/>
  <c r="H60" i="18" s="1"/>
  <c r="E38" i="22"/>
  <c r="H37" i="19"/>
  <c r="F65" i="22"/>
  <c r="K48" i="44"/>
  <c r="J26" i="33"/>
  <c r="K26" i="33"/>
  <c r="L26" i="33"/>
  <c r="Z60" i="19"/>
  <c r="E61" i="24"/>
  <c r="H72" i="19"/>
  <c r="E73" i="22"/>
  <c r="T43" i="4"/>
  <c r="J21" i="30"/>
  <c r="H21" i="30"/>
  <c r="E40" i="31"/>
  <c r="AB39" i="19"/>
  <c r="Q32" i="46"/>
  <c r="Q7" i="46" s="1"/>
  <c r="Q88" i="39" s="1"/>
  <c r="F55" i="24"/>
  <c r="K37" i="44"/>
  <c r="Y9" i="24"/>
  <c r="Y81" i="24"/>
  <c r="L40" i="33"/>
  <c r="J40" i="33"/>
  <c r="K40" i="33"/>
  <c r="E18" i="10"/>
  <c r="E18" i="18"/>
  <c r="K19" i="33"/>
  <c r="L19" i="33"/>
  <c r="J19" i="33"/>
  <c r="F39" i="31"/>
  <c r="H32" i="31"/>
  <c r="H7" i="31" s="1"/>
  <c r="F79" i="31" s="1"/>
  <c r="E79" i="31" s="1"/>
  <c r="K63" i="44"/>
  <c r="K61" i="44"/>
  <c r="F63" i="4"/>
  <c r="F49" i="4"/>
  <c r="H34" i="19"/>
  <c r="E35" i="22"/>
  <c r="G43" i="46"/>
  <c r="G32" i="46" s="1"/>
  <c r="G7" i="46" s="1"/>
  <c r="G88" i="39" s="1"/>
  <c r="D45" i="46"/>
  <c r="H70" i="19"/>
  <c r="E71" i="22"/>
  <c r="Z40" i="19"/>
  <c r="E41" i="24"/>
  <c r="H34" i="44"/>
  <c r="J34" i="44"/>
  <c r="F45" i="22"/>
  <c r="H43" i="22"/>
  <c r="F43" i="22" s="1"/>
  <c r="G48" i="22" s="1"/>
  <c r="I47" i="19" s="1"/>
  <c r="Z47" i="19"/>
  <c r="E48" i="24"/>
  <c r="Y11" i="39"/>
  <c r="Y9" i="39" s="1"/>
  <c r="Y7" i="39" s="1"/>
  <c r="Y11" i="47"/>
  <c r="Y9" i="47" s="1"/>
  <c r="Y7" i="47" s="1"/>
  <c r="Y80" i="39" s="1"/>
  <c r="H41" i="19"/>
  <c r="E42" i="22"/>
  <c r="AC43" i="4"/>
  <c r="AC32" i="4" s="1"/>
  <c r="AC7" i="4" s="1"/>
  <c r="X43" i="24"/>
  <c r="E64" i="24"/>
  <c r="Z63" i="19"/>
  <c r="E49" i="1"/>
  <c r="BP74" i="43"/>
  <c r="BP76" i="43" s="1"/>
  <c r="BS74" i="43"/>
  <c r="F23" i="18"/>
  <c r="H23" i="18" s="1"/>
  <c r="K23" i="44"/>
  <c r="K23" i="30"/>
  <c r="F23" i="10"/>
  <c r="E24" i="4"/>
  <c r="E54" i="1"/>
  <c r="M13" i="44"/>
  <c r="N13" i="44"/>
  <c r="O13" i="44"/>
  <c r="L13" i="44"/>
  <c r="G34" i="3"/>
  <c r="F34" i="3"/>
  <c r="K15" i="33"/>
  <c r="J15" i="33"/>
  <c r="L15" i="33"/>
  <c r="G15" i="3"/>
  <c r="F15" i="3"/>
  <c r="F15" i="22"/>
  <c r="F40" i="18"/>
  <c r="H40" i="18" s="1"/>
  <c r="E41" i="4"/>
  <c r="F40" i="10"/>
  <c r="K40" i="30"/>
  <c r="E48" i="4"/>
  <c r="F47" i="18"/>
  <c r="H47" i="18" s="1"/>
  <c r="K47" i="30"/>
  <c r="F47" i="10"/>
  <c r="J64" i="44"/>
  <c r="H64" i="44"/>
  <c r="I64" i="9"/>
  <c r="J64" i="9"/>
  <c r="I17" i="4"/>
  <c r="I81" i="4" s="1"/>
  <c r="H46" i="19"/>
  <c r="E47" i="22"/>
  <c r="D36" i="39"/>
  <c r="F84" i="39"/>
  <c r="D84" i="39" s="1"/>
  <c r="S9" i="4"/>
  <c r="K11" i="45"/>
  <c r="K9" i="45" s="1"/>
  <c r="K7" i="45" s="1"/>
  <c r="K80" i="4" s="1"/>
  <c r="K11" i="4"/>
  <c r="K9" i="4" s="1"/>
  <c r="X9" i="4"/>
  <c r="J45" i="44"/>
  <c r="H45" i="44"/>
  <c r="BT42" i="8"/>
  <c r="P81" i="4"/>
  <c r="H61" i="30"/>
  <c r="J61" i="30"/>
  <c r="Q43" i="24"/>
  <c r="J55" i="33"/>
  <c r="L55" i="33"/>
  <c r="K55" i="33"/>
  <c r="E18" i="1"/>
  <c r="D16" i="10"/>
  <c r="D16" i="18"/>
  <c r="H16" i="9"/>
  <c r="G16" i="37"/>
  <c r="K16" i="37" s="1"/>
  <c r="D16" i="30"/>
  <c r="E17" i="3"/>
  <c r="N17" i="14"/>
  <c r="O17" i="14" s="1"/>
  <c r="D16" i="44"/>
  <c r="I17" i="33"/>
  <c r="E20" i="1"/>
  <c r="G65" i="37"/>
  <c r="K65" i="37" s="1"/>
  <c r="N75" i="14"/>
  <c r="O75" i="14" s="1"/>
  <c r="I75" i="33"/>
  <c r="D74" i="44"/>
  <c r="H74" i="9"/>
  <c r="D74" i="18"/>
  <c r="D74" i="30"/>
  <c r="D74" i="10"/>
  <c r="R81" i="4"/>
  <c r="Q81" i="39"/>
  <c r="J81" i="39"/>
  <c r="O81" i="39"/>
  <c r="F37" i="4"/>
  <c r="Z43" i="24"/>
  <c r="U81" i="24"/>
  <c r="U9" i="24"/>
  <c r="L25" i="33"/>
  <c r="K25" i="33"/>
  <c r="J25" i="33"/>
  <c r="K46" i="44"/>
  <c r="I32" i="46"/>
  <c r="I7" i="46" s="1"/>
  <c r="I88" i="39" s="1"/>
  <c r="F65" i="4"/>
  <c r="H25" i="44"/>
  <c r="J25" i="44"/>
  <c r="X9" i="39"/>
  <c r="F72" i="18"/>
  <c r="H72" i="18" s="1"/>
  <c r="K72" i="30"/>
  <c r="L72" i="30" s="1"/>
  <c r="E73" i="4"/>
  <c r="F72" i="10"/>
  <c r="F46" i="4"/>
  <c r="BS20" i="43"/>
  <c r="P20" i="43"/>
  <c r="P76" i="43" s="1"/>
  <c r="H21" i="44"/>
  <c r="J21" i="44"/>
  <c r="Z46" i="19"/>
  <c r="E47" i="24"/>
  <c r="L35" i="30"/>
  <c r="J35" i="30"/>
  <c r="H35" i="30"/>
  <c r="BS16" i="8"/>
  <c r="L16" i="8"/>
  <c r="L76" i="8" s="1"/>
  <c r="J14" i="43"/>
  <c r="J76" i="43" s="1"/>
  <c r="BS14" i="43"/>
  <c r="K32" i="24"/>
  <c r="H25" i="22"/>
  <c r="F25" i="22" s="1"/>
  <c r="F26" i="22"/>
  <c r="E20" i="4"/>
  <c r="F19" i="18"/>
  <c r="H19" i="18" s="1"/>
  <c r="F19" i="10"/>
  <c r="K19" i="44"/>
  <c r="K19" i="30"/>
  <c r="E19" i="22"/>
  <c r="H18" i="19"/>
  <c r="AC81" i="24"/>
  <c r="AC9" i="24"/>
  <c r="F74" i="4"/>
  <c r="H28" i="19"/>
  <c r="E29" i="22"/>
  <c r="J39" i="9"/>
  <c r="I39" i="9"/>
  <c r="F30" i="10"/>
  <c r="E31" i="4"/>
  <c r="F30" i="18"/>
  <c r="H30" i="18" s="1"/>
  <c r="K30" i="30"/>
  <c r="H86" i="22"/>
  <c r="F86" i="22" s="1"/>
  <c r="F39" i="22"/>
  <c r="Z55" i="19"/>
  <c r="E56" i="24"/>
  <c r="AB81" i="4"/>
  <c r="O11" i="47"/>
  <c r="O9" i="47" s="1"/>
  <c r="O7" i="47" s="1"/>
  <c r="O80" i="39" s="1"/>
  <c r="O11" i="39"/>
  <c r="O9" i="39" s="1"/>
  <c r="H65" i="19"/>
  <c r="E66" i="22"/>
  <c r="H72" i="44"/>
  <c r="J72" i="44"/>
  <c r="E35" i="4"/>
  <c r="F34" i="18"/>
  <c r="H34" i="18" s="1"/>
  <c r="K34" i="30"/>
  <c r="F34" i="10"/>
  <c r="L11" i="47"/>
  <c r="L9" i="47" s="1"/>
  <c r="L7" i="47" s="1"/>
  <c r="L80" i="39" s="1"/>
  <c r="L11" i="39"/>
  <c r="L9" i="39" s="1"/>
  <c r="J62" i="44"/>
  <c r="H62" i="44"/>
  <c r="W43" i="4"/>
  <c r="W32" i="4" s="1"/>
  <c r="S85" i="24"/>
  <c r="Q85" i="25"/>
  <c r="S85" i="4"/>
  <c r="F45" i="4"/>
  <c r="H43" i="4"/>
  <c r="F51" i="24"/>
  <c r="L16" i="43"/>
  <c r="L76" i="43" s="1"/>
  <c r="BS16" i="43"/>
  <c r="K65" i="10"/>
  <c r="L65" i="10"/>
  <c r="H65" i="10"/>
  <c r="J85" i="25"/>
  <c r="L85" i="22"/>
  <c r="L85" i="4"/>
  <c r="AC43" i="24"/>
  <c r="AC32" i="24" s="1"/>
  <c r="X43" i="4"/>
  <c r="K49" i="33"/>
  <c r="L49" i="33"/>
  <c r="J49" i="33"/>
  <c r="S43" i="24"/>
  <c r="H59" i="19"/>
  <c r="E60" i="22"/>
  <c r="G60" i="22"/>
  <c r="I59" i="19" s="1"/>
  <c r="H23" i="19"/>
  <c r="E24" i="22"/>
  <c r="J53" i="44"/>
  <c r="H53" i="44"/>
  <c r="D39" i="39"/>
  <c r="F86" i="39"/>
  <c r="D86" i="39" s="1"/>
  <c r="P43" i="4"/>
  <c r="E59" i="24"/>
  <c r="Z58" i="19"/>
  <c r="F46" i="10"/>
  <c r="K46" i="30"/>
  <c r="E47" i="4"/>
  <c r="F46" i="18"/>
  <c r="H46" i="18" s="1"/>
  <c r="K81" i="39"/>
  <c r="Z9" i="4"/>
  <c r="E46" i="1"/>
  <c r="I45" i="9"/>
  <c r="J45" i="9"/>
  <c r="K59" i="44"/>
  <c r="K53" i="44"/>
  <c r="M81" i="24"/>
  <c r="M9" i="24"/>
  <c r="P81" i="39"/>
  <c r="J61" i="44"/>
  <c r="H61" i="44"/>
  <c r="J14" i="8"/>
  <c r="J76" i="8" s="1"/>
  <c r="BS14" i="8"/>
  <c r="Z43" i="4"/>
  <c r="V9" i="39"/>
  <c r="V7" i="39" s="1"/>
  <c r="T32" i="4"/>
  <c r="I17" i="9"/>
  <c r="J17" i="9"/>
  <c r="W85" i="4"/>
  <c r="W85" i="24"/>
  <c r="U85" i="25"/>
  <c r="J20" i="30"/>
  <c r="H20" i="30"/>
  <c r="L20" i="30"/>
  <c r="F36" i="4"/>
  <c r="H84" i="4"/>
  <c r="F84" i="4" s="1"/>
  <c r="W11" i="47"/>
  <c r="W9" i="47" s="1"/>
  <c r="W7" i="47" s="1"/>
  <c r="W80" i="39" s="1"/>
  <c r="W11" i="39"/>
  <c r="W9" i="39" s="1"/>
  <c r="F52" i="24"/>
  <c r="H24" i="44"/>
  <c r="J24" i="44"/>
  <c r="E27" i="18"/>
  <c r="E27" i="10"/>
  <c r="J17" i="4"/>
  <c r="J81" i="4" s="1"/>
  <c r="F17" i="39"/>
  <c r="D18" i="39"/>
  <c r="E69" i="24"/>
  <c r="Z68" i="19"/>
  <c r="F46" i="22"/>
  <c r="D26" i="39"/>
  <c r="F25" i="39"/>
  <c r="D25" i="39" s="1"/>
  <c r="J21" i="9"/>
  <c r="I21" i="9"/>
  <c r="L60" i="44"/>
  <c r="N60" i="44"/>
  <c r="E51" i="1"/>
  <c r="I50" i="9"/>
  <c r="J50" i="9"/>
  <c r="P85" i="24"/>
  <c r="N85" i="25"/>
  <c r="P85" i="4"/>
  <c r="M85" i="25"/>
  <c r="O85" i="4"/>
  <c r="O85" i="24"/>
  <c r="H71" i="19"/>
  <c r="E72" i="22"/>
  <c r="Y32" i="4"/>
  <c r="E27" i="22"/>
  <c r="H26" i="19"/>
  <c r="E74" i="22"/>
  <c r="H73" i="19"/>
  <c r="E50" i="24"/>
  <c r="Z49" i="19"/>
  <c r="K28" i="30"/>
  <c r="E29" i="4"/>
  <c r="F28" i="10"/>
  <c r="F28" i="18"/>
  <c r="H28" i="18" s="1"/>
  <c r="F40" i="3"/>
  <c r="G40" i="3"/>
  <c r="J39" i="30"/>
  <c r="H39" i="30"/>
  <c r="M11" i="4"/>
  <c r="M11" i="45"/>
  <c r="M9" i="45" s="1"/>
  <c r="M7" i="45" s="1"/>
  <c r="M80" i="4" s="1"/>
  <c r="K70" i="44"/>
  <c r="E70" i="22"/>
  <c r="H69" i="19"/>
  <c r="H89" i="22"/>
  <c r="F89" i="22" s="1"/>
  <c r="F40" i="22"/>
  <c r="V81" i="39"/>
  <c r="J73" i="44"/>
  <c r="H73" i="44"/>
  <c r="H82" i="22"/>
  <c r="F82" i="22" s="1"/>
  <c r="F54" i="22"/>
  <c r="J62" i="30"/>
  <c r="H62" i="30"/>
  <c r="W43" i="24"/>
  <c r="F29" i="10"/>
  <c r="F29" i="18"/>
  <c r="H29" i="18" s="1"/>
  <c r="E30" i="4"/>
  <c r="L17" i="4"/>
  <c r="L81" i="4" s="1"/>
  <c r="V32" i="46"/>
  <c r="V7" i="46" s="1"/>
  <c r="V88" i="39" s="1"/>
  <c r="L32" i="39"/>
  <c r="E28" i="4"/>
  <c r="F27" i="10"/>
  <c r="F27" i="18"/>
  <c r="H27" i="18" s="1"/>
  <c r="K27" i="44"/>
  <c r="K27" i="30"/>
  <c r="K67" i="44"/>
  <c r="I48" i="9"/>
  <c r="J48" i="9"/>
  <c r="S43" i="4"/>
  <c r="S32" i="4" s="1"/>
  <c r="K28" i="44"/>
  <c r="AA43" i="24"/>
  <c r="AA32" i="24" s="1"/>
  <c r="H53" i="30"/>
  <c r="J53" i="30"/>
  <c r="K58" i="44"/>
  <c r="F12" i="10"/>
  <c r="K12" i="30"/>
  <c r="F12" i="18"/>
  <c r="H12" i="18" s="1"/>
  <c r="E13" i="4"/>
  <c r="K12" i="44"/>
  <c r="H14" i="44"/>
  <c r="P43" i="24"/>
  <c r="P32" i="24" s="1"/>
  <c r="K65" i="33"/>
  <c r="J65" i="33"/>
  <c r="L65" i="33"/>
  <c r="M43" i="4"/>
  <c r="M32" i="4" s="1"/>
  <c r="F60" i="24"/>
  <c r="P9" i="4"/>
  <c r="J45" i="30"/>
  <c r="H45" i="30"/>
  <c r="K85" i="24"/>
  <c r="I85" i="25"/>
  <c r="K85" i="4"/>
  <c r="M85" i="24"/>
  <c r="K85" i="25"/>
  <c r="M85" i="4"/>
  <c r="L62" i="33"/>
  <c r="J62" i="33"/>
  <c r="K62" i="33"/>
  <c r="N81" i="24"/>
  <c r="N9" i="24"/>
  <c r="H36" i="19"/>
  <c r="E37" i="22"/>
  <c r="I43" i="24"/>
  <c r="F45" i="24"/>
  <c r="H30" i="19"/>
  <c r="E31" i="22"/>
  <c r="E58" i="22"/>
  <c r="H57" i="19"/>
  <c r="K71" i="44"/>
  <c r="K54" i="44"/>
  <c r="H17" i="44"/>
  <c r="J17" i="44"/>
  <c r="W9" i="24"/>
  <c r="W81" i="24"/>
  <c r="F36" i="22"/>
  <c r="H84" i="22"/>
  <c r="F84" i="22" s="1"/>
  <c r="H24" i="30"/>
  <c r="J24" i="30"/>
  <c r="F22" i="18"/>
  <c r="H22" i="18" s="1"/>
  <c r="K22" i="30"/>
  <c r="E23" i="4"/>
  <c r="K22" i="44"/>
  <c r="F22" i="10"/>
  <c r="W17" i="4"/>
  <c r="W81" i="4" s="1"/>
  <c r="AB9" i="24"/>
  <c r="AB81" i="24"/>
  <c r="H15" i="19"/>
  <c r="E16" i="22"/>
  <c r="F56" i="10"/>
  <c r="K56" i="30"/>
  <c r="F56" i="18"/>
  <c r="H56" i="18" s="1"/>
  <c r="E57" i="4"/>
  <c r="T24" i="8"/>
  <c r="T76" i="8" s="1"/>
  <c r="BS24" i="8"/>
  <c r="Z22" i="19"/>
  <c r="E23" i="24"/>
  <c r="L51" i="33"/>
  <c r="K51" i="33"/>
  <c r="J51" i="33"/>
  <c r="H35" i="44"/>
  <c r="J35" i="44"/>
  <c r="L35" i="44"/>
  <c r="F19" i="3"/>
  <c r="G19" i="3"/>
  <c r="Z29" i="19"/>
  <c r="E30" i="24"/>
  <c r="T24" i="43"/>
  <c r="T76" i="43" s="1"/>
  <c r="BS24" i="43"/>
  <c r="K72" i="44"/>
  <c r="L72" i="44" s="1"/>
  <c r="J64" i="30"/>
  <c r="H64" i="30"/>
  <c r="N9" i="39"/>
  <c r="E25" i="18"/>
  <c r="E25" i="10"/>
  <c r="Z9" i="24"/>
  <c r="Z81" i="24"/>
  <c r="I18" i="9"/>
  <c r="J18" i="9"/>
  <c r="K45" i="44"/>
  <c r="E37" i="24"/>
  <c r="T11" i="39"/>
  <c r="T9" i="39" s="1"/>
  <c r="T7" i="39" s="1"/>
  <c r="T11" i="47"/>
  <c r="T9" i="47" s="1"/>
  <c r="T7" i="47" s="1"/>
  <c r="T80" i="39" s="1"/>
  <c r="L65" i="44"/>
  <c r="M65" i="44"/>
  <c r="O65" i="44"/>
  <c r="N65" i="44"/>
  <c r="H89" i="4"/>
  <c r="F40" i="4"/>
  <c r="K47" i="44"/>
  <c r="J72" i="30"/>
  <c r="H72" i="30"/>
  <c r="P9" i="39"/>
  <c r="P7" i="39" s="1"/>
  <c r="D15" i="39"/>
  <c r="J74" i="33"/>
  <c r="L74" i="33"/>
  <c r="F54" i="4"/>
  <c r="H82" i="4"/>
  <c r="F82" i="4" s="1"/>
  <c r="M40" i="44"/>
  <c r="L40" i="44"/>
  <c r="N40" i="44"/>
  <c r="O40" i="44"/>
  <c r="D43" i="39"/>
  <c r="E52" i="39" s="1"/>
  <c r="S9" i="24"/>
  <c r="S81" i="24"/>
  <c r="L17" i="22"/>
  <c r="L81" i="22" s="1"/>
  <c r="J11" i="39"/>
  <c r="J9" i="39" s="1"/>
  <c r="J7" i="39" s="1"/>
  <c r="J11" i="47"/>
  <c r="J9" i="47" s="1"/>
  <c r="J7" i="47" s="1"/>
  <c r="J80" i="39" s="1"/>
  <c r="H27" i="19"/>
  <c r="E28" i="22"/>
  <c r="K62" i="44"/>
  <c r="AA43" i="4"/>
  <c r="AA32" i="4" s="1"/>
  <c r="I53" i="9"/>
  <c r="J53" i="9"/>
  <c r="F52" i="22"/>
  <c r="K43" i="4"/>
  <c r="K32" i="4" s="1"/>
  <c r="L13" i="10"/>
  <c r="K13" i="10"/>
  <c r="H13" i="10"/>
  <c r="F63" i="24"/>
  <c r="J33" i="44"/>
  <c r="H33" i="44"/>
  <c r="H14" i="30"/>
  <c r="J14" i="30"/>
  <c r="X85" i="4"/>
  <c r="V85" i="25"/>
  <c r="X85" i="24"/>
  <c r="F55" i="22"/>
  <c r="AA81" i="24"/>
  <c r="AA9" i="24"/>
  <c r="P20" i="8"/>
  <c r="P76" i="8" s="1"/>
  <c r="BS20" i="8"/>
  <c r="V11" i="45"/>
  <c r="V9" i="45" s="1"/>
  <c r="V7" i="45" s="1"/>
  <c r="V80" i="4" s="1"/>
  <c r="V11" i="4"/>
  <c r="V9" i="4" s="1"/>
  <c r="M43" i="24"/>
  <c r="M32" i="24" s="1"/>
  <c r="K68" i="30"/>
  <c r="F68" i="10"/>
  <c r="E69" i="4"/>
  <c r="F68" i="18"/>
  <c r="H68" i="18" s="1"/>
  <c r="O81" i="24"/>
  <c r="O9" i="24"/>
  <c r="E64" i="22"/>
  <c r="H63" i="19"/>
  <c r="F60" i="4"/>
  <c r="R9" i="4"/>
  <c r="K71" i="30"/>
  <c r="F71" i="10"/>
  <c r="E72" i="4"/>
  <c r="F71" i="18"/>
  <c r="H71" i="18" s="1"/>
  <c r="Y81" i="4"/>
  <c r="E82" i="24"/>
  <c r="L46" i="33"/>
  <c r="K46" i="33"/>
  <c r="J46" i="33"/>
  <c r="K81" i="4"/>
  <c r="X32" i="39"/>
  <c r="N85" i="24"/>
  <c r="N85" i="4"/>
  <c r="L85" i="25"/>
  <c r="F22" i="24"/>
  <c r="R43" i="24"/>
  <c r="BS33" i="29"/>
  <c r="AB33" i="29"/>
  <c r="AB76" i="29" s="1"/>
  <c r="S11" i="39"/>
  <c r="S9" i="39" s="1"/>
  <c r="S11" i="47"/>
  <c r="S9" i="47" s="1"/>
  <c r="S7" i="47" s="1"/>
  <c r="S80" i="39" s="1"/>
  <c r="Q17" i="4"/>
  <c r="Q81" i="4" s="1"/>
  <c r="U43" i="24"/>
  <c r="U32" i="24" s="1"/>
  <c r="T81" i="39"/>
  <c r="U32" i="46"/>
  <c r="U7" i="46" s="1"/>
  <c r="U88" i="39" s="1"/>
  <c r="I43" i="4"/>
  <c r="I32" i="4" s="1"/>
  <c r="G9" i="39"/>
  <c r="E58" i="4"/>
  <c r="F57" i="18"/>
  <c r="H57" i="18" s="1"/>
  <c r="F57" i="10"/>
  <c r="K57" i="30"/>
  <c r="N81" i="39"/>
  <c r="Q11" i="4"/>
  <c r="Q11" i="45"/>
  <c r="Q9" i="45" s="1"/>
  <c r="Q7" i="45" s="1"/>
  <c r="Q80" i="4" s="1"/>
  <c r="AA81" i="39"/>
  <c r="G25" i="3"/>
  <c r="F25" i="3"/>
  <c r="F19" i="4"/>
  <c r="T22" i="19"/>
  <c r="E23" i="20"/>
  <c r="K15" i="44"/>
  <c r="AB85" i="4"/>
  <c r="Z85" i="25"/>
  <c r="AB85" i="24"/>
  <c r="K15" i="30"/>
  <c r="E16" i="4"/>
  <c r="F15" i="18"/>
  <c r="H15" i="18" s="1"/>
  <c r="F15" i="10"/>
  <c r="N7" i="25"/>
  <c r="Y9" i="25"/>
  <c r="Y7" i="25" s="1"/>
  <c r="Y80" i="25"/>
  <c r="S80" i="25"/>
  <c r="S9" i="25"/>
  <c r="S7" i="25" s="1"/>
  <c r="BH66" i="29"/>
  <c r="BH76" i="29" s="1"/>
  <c r="F81" i="25"/>
  <c r="D81" i="25" s="1"/>
  <c r="D17" i="25"/>
  <c r="U9" i="25"/>
  <c r="U7" i="25" s="1"/>
  <c r="U80" i="25"/>
  <c r="I80" i="25"/>
  <c r="I9" i="25"/>
  <c r="I7" i="25" s="1"/>
  <c r="W9" i="25"/>
  <c r="W7" i="25" s="1"/>
  <c r="W80" i="25"/>
  <c r="K9" i="25"/>
  <c r="K7" i="25" s="1"/>
  <c r="K80" i="25"/>
  <c r="M80" i="25"/>
  <c r="M9" i="25"/>
  <c r="M7" i="25" s="1"/>
  <c r="O80" i="25"/>
  <c r="O9" i="25"/>
  <c r="Z9" i="25"/>
  <c r="Z7" i="25" s="1"/>
  <c r="Z80" i="25"/>
  <c r="L80" i="25"/>
  <c r="L9" i="25"/>
  <c r="L7" i="25" s="1"/>
  <c r="D34" i="25"/>
  <c r="BS42" i="29"/>
  <c r="AK42" i="29"/>
  <c r="AK76" i="29" s="1"/>
  <c r="J9" i="25"/>
  <c r="J7" i="25" s="1"/>
  <c r="J80" i="25"/>
  <c r="D45" i="25"/>
  <c r="D43" i="25"/>
  <c r="BS66" i="29"/>
  <c r="T80" i="25"/>
  <c r="T9" i="25"/>
  <c r="T7" i="25" s="1"/>
  <c r="AB7" i="4" l="1"/>
  <c r="I14" i="9"/>
  <c r="T7" i="24"/>
  <c r="T88" i="25" s="1"/>
  <c r="E63" i="22"/>
  <c r="R7" i="4"/>
  <c r="T9" i="4"/>
  <c r="W7" i="39"/>
  <c r="M7" i="39"/>
  <c r="S7" i="39"/>
  <c r="G58" i="22"/>
  <c r="I57" i="19" s="1"/>
  <c r="G7" i="39"/>
  <c r="F61" i="18"/>
  <c r="H61" i="18" s="1"/>
  <c r="V7" i="24"/>
  <c r="P7" i="24"/>
  <c r="P88" i="24" s="1"/>
  <c r="E62" i="4"/>
  <c r="R32" i="24"/>
  <c r="R7" i="24" s="1"/>
  <c r="M7" i="24"/>
  <c r="G47" i="22"/>
  <c r="I46" i="19" s="1"/>
  <c r="F61" i="10"/>
  <c r="K61" i="10" s="1"/>
  <c r="Y9" i="4"/>
  <c r="Y7" i="4" s="1"/>
  <c r="E54" i="24"/>
  <c r="J88" i="24"/>
  <c r="Z32" i="4"/>
  <c r="Z7" i="4" s="1"/>
  <c r="J88" i="4"/>
  <c r="E60" i="39"/>
  <c r="N7" i="39"/>
  <c r="E46" i="39"/>
  <c r="F75" i="4"/>
  <c r="F74" i="10" s="1"/>
  <c r="I9" i="4"/>
  <c r="I7" i="4" s="1"/>
  <c r="Y7" i="24"/>
  <c r="Y88" i="24" s="1"/>
  <c r="N7" i="24"/>
  <c r="N88" i="24" s="1"/>
  <c r="F67" i="24"/>
  <c r="Z66" i="19" s="1"/>
  <c r="F15" i="4"/>
  <c r="F14" i="10" s="1"/>
  <c r="E15" i="22"/>
  <c r="H14" i="19"/>
  <c r="L19" i="30"/>
  <c r="M19" i="30"/>
  <c r="N19" i="30"/>
  <c r="E45" i="25"/>
  <c r="L15" i="30"/>
  <c r="M15" i="30"/>
  <c r="N15" i="30"/>
  <c r="H54" i="19"/>
  <c r="E55" i="22"/>
  <c r="H51" i="19"/>
  <c r="E52" i="22"/>
  <c r="G52" i="22"/>
  <c r="I51" i="19" s="1"/>
  <c r="K14" i="44"/>
  <c r="M47" i="44"/>
  <c r="O47" i="44"/>
  <c r="N47" i="44"/>
  <c r="L47" i="44"/>
  <c r="N56" i="30"/>
  <c r="L56" i="30"/>
  <c r="M56" i="30"/>
  <c r="M67" i="44"/>
  <c r="L67" i="44"/>
  <c r="O67" i="44"/>
  <c r="N67" i="44"/>
  <c r="H29" i="10"/>
  <c r="K29" i="10"/>
  <c r="P32" i="4"/>
  <c r="P7" i="4" s="1"/>
  <c r="S32" i="24"/>
  <c r="S7" i="24" s="1"/>
  <c r="L7" i="39"/>
  <c r="K34" i="10"/>
  <c r="L34" i="10"/>
  <c r="H34" i="10"/>
  <c r="M19" i="44"/>
  <c r="L19" i="44"/>
  <c r="N19" i="44"/>
  <c r="O19" i="44"/>
  <c r="H72" i="10"/>
  <c r="K72" i="10"/>
  <c r="F36" i="10"/>
  <c r="E37" i="4"/>
  <c r="F36" i="18"/>
  <c r="H36" i="18" s="1"/>
  <c r="E17" i="18"/>
  <c r="E17" i="10"/>
  <c r="K48" i="30"/>
  <c r="E49" i="4"/>
  <c r="F48" i="10"/>
  <c r="F48" i="18"/>
  <c r="H48" i="18" s="1"/>
  <c r="D43" i="46"/>
  <c r="E45" i="46" s="1"/>
  <c r="H49" i="10"/>
  <c r="K49" i="10"/>
  <c r="L49" i="10"/>
  <c r="N7" i="4"/>
  <c r="E49" i="10"/>
  <c r="E49" i="18"/>
  <c r="E49" i="24"/>
  <c r="Z48" i="19"/>
  <c r="E36" i="24"/>
  <c r="J44" i="9"/>
  <c r="I44" i="9"/>
  <c r="F51" i="18"/>
  <c r="H51" i="18" s="1"/>
  <c r="E52" i="4"/>
  <c r="K51" i="30"/>
  <c r="F51" i="10"/>
  <c r="E50" i="39"/>
  <c r="L30" i="44"/>
  <c r="N30" i="44"/>
  <c r="AB32" i="24"/>
  <c r="AB7" i="24" s="1"/>
  <c r="T21" i="19"/>
  <c r="E22" i="20"/>
  <c r="N68" i="44"/>
  <c r="L68" i="44"/>
  <c r="L11" i="22"/>
  <c r="L9" i="22" s="1"/>
  <c r="L7" i="22" s="1"/>
  <c r="L79" i="22" s="1"/>
  <c r="L80" i="22"/>
  <c r="H20" i="19"/>
  <c r="E21" i="22"/>
  <c r="H9" i="20"/>
  <c r="H7" i="20" s="1"/>
  <c r="F21" i="20"/>
  <c r="M57" i="30"/>
  <c r="L57" i="30"/>
  <c r="K56" i="10"/>
  <c r="L56" i="10"/>
  <c r="H56" i="10"/>
  <c r="N28" i="44"/>
  <c r="L28" i="44"/>
  <c r="N27" i="30"/>
  <c r="M27" i="30"/>
  <c r="L27" i="30"/>
  <c r="H39" i="19"/>
  <c r="E40" i="22"/>
  <c r="K28" i="10"/>
  <c r="H28" i="10"/>
  <c r="L28" i="10"/>
  <c r="E84" i="4"/>
  <c r="N59" i="44"/>
  <c r="L59" i="44"/>
  <c r="N34" i="30"/>
  <c r="M34" i="30"/>
  <c r="L34" i="30"/>
  <c r="L30" i="30"/>
  <c r="M30" i="30"/>
  <c r="H19" i="10"/>
  <c r="K19" i="10"/>
  <c r="L19" i="10"/>
  <c r="E47" i="39"/>
  <c r="H47" i="10"/>
  <c r="L47" i="10"/>
  <c r="K47" i="10"/>
  <c r="G45" i="22"/>
  <c r="I44" i="19" s="1"/>
  <c r="E43" i="22"/>
  <c r="H42" i="19"/>
  <c r="Z54" i="19"/>
  <c r="E55" i="24"/>
  <c r="M60" i="30"/>
  <c r="L60" i="30"/>
  <c r="N73" i="44"/>
  <c r="L73" i="44"/>
  <c r="M73" i="44"/>
  <c r="M55" i="30"/>
  <c r="L55" i="30"/>
  <c r="N55" i="30"/>
  <c r="N49" i="30"/>
  <c r="L49" i="30"/>
  <c r="M49" i="30"/>
  <c r="E51" i="39"/>
  <c r="E47" i="10"/>
  <c r="E47" i="18"/>
  <c r="E55" i="18"/>
  <c r="E55" i="10"/>
  <c r="K21" i="44"/>
  <c r="K21" i="30"/>
  <c r="F21" i="18"/>
  <c r="H21" i="18" s="1"/>
  <c r="E22" i="4"/>
  <c r="F21" i="10"/>
  <c r="F45" i="3"/>
  <c r="G45" i="3"/>
  <c r="L26" i="10"/>
  <c r="H26" i="10"/>
  <c r="K26" i="10"/>
  <c r="O49" i="44"/>
  <c r="N49" i="44"/>
  <c r="M49" i="44"/>
  <c r="L49" i="44"/>
  <c r="O7" i="4"/>
  <c r="G51" i="22"/>
  <c r="I50" i="19" s="1"/>
  <c r="E22" i="22"/>
  <c r="H21" i="19"/>
  <c r="L15" i="44"/>
  <c r="O15" i="44"/>
  <c r="M15" i="44"/>
  <c r="N15" i="44"/>
  <c r="N70" i="44"/>
  <c r="L70" i="44"/>
  <c r="X32" i="24"/>
  <c r="X7" i="24" s="1"/>
  <c r="L43" i="33"/>
  <c r="K43" i="33"/>
  <c r="J43" i="33"/>
  <c r="E84" i="24"/>
  <c r="AK42" i="43"/>
  <c r="AK76" i="43" s="1"/>
  <c r="BS42" i="43"/>
  <c r="Q9" i="4"/>
  <c r="H57" i="10"/>
  <c r="L57" i="10"/>
  <c r="K57" i="10"/>
  <c r="H22" i="10"/>
  <c r="K22" i="10"/>
  <c r="L22" i="10"/>
  <c r="E45" i="24"/>
  <c r="Z44" i="19"/>
  <c r="P88" i="4"/>
  <c r="L27" i="44"/>
  <c r="M27" i="44"/>
  <c r="N27" i="44"/>
  <c r="O27" i="44"/>
  <c r="E89" i="22"/>
  <c r="K24" i="44"/>
  <c r="H45" i="19"/>
  <c r="E46" i="22"/>
  <c r="G46" i="22"/>
  <c r="I45" i="19" s="1"/>
  <c r="F35" i="18"/>
  <c r="H35" i="18" s="1"/>
  <c r="E36" i="4"/>
  <c r="F35" i="10"/>
  <c r="M53" i="44"/>
  <c r="L53" i="44"/>
  <c r="N53" i="44"/>
  <c r="O53" i="44"/>
  <c r="V32" i="4"/>
  <c r="V7" i="4" s="1"/>
  <c r="K38" i="44"/>
  <c r="AC7" i="24"/>
  <c r="E26" i="22"/>
  <c r="H25" i="19"/>
  <c r="L46" i="44"/>
  <c r="O46" i="44"/>
  <c r="N46" i="44"/>
  <c r="M46" i="44"/>
  <c r="J74" i="30"/>
  <c r="H74" i="30"/>
  <c r="F17" i="3"/>
  <c r="G17" i="3"/>
  <c r="D67" i="1"/>
  <c r="F32" i="1"/>
  <c r="N40" i="30"/>
  <c r="M40" i="30"/>
  <c r="L40" i="30"/>
  <c r="K23" i="10"/>
  <c r="H23" i="10"/>
  <c r="L23" i="10"/>
  <c r="E45" i="22"/>
  <c r="H44" i="19"/>
  <c r="L61" i="44"/>
  <c r="N61" i="44"/>
  <c r="E39" i="31"/>
  <c r="L58" i="10"/>
  <c r="K58" i="10"/>
  <c r="H58" i="10"/>
  <c r="E59" i="10"/>
  <c r="E59" i="18"/>
  <c r="S37" i="19"/>
  <c r="S54" i="19"/>
  <c r="S58" i="19"/>
  <c r="S69" i="19"/>
  <c r="S34" i="19"/>
  <c r="S68" i="19"/>
  <c r="S67" i="19"/>
  <c r="S46" i="19"/>
  <c r="S49" i="19"/>
  <c r="S44" i="19"/>
  <c r="S35" i="19"/>
  <c r="S39" i="19"/>
  <c r="S52" i="19"/>
  <c r="S65" i="19"/>
  <c r="S41" i="19"/>
  <c r="S63" i="19"/>
  <c r="S60" i="19"/>
  <c r="S62" i="19"/>
  <c r="S56" i="19"/>
  <c r="S45" i="19"/>
  <c r="S33" i="19"/>
  <c r="S40" i="19"/>
  <c r="S42" i="19"/>
  <c r="S73" i="19"/>
  <c r="S47" i="19"/>
  <c r="R6" i="19"/>
  <c r="S64" i="19"/>
  <c r="S36" i="19"/>
  <c r="S50" i="19"/>
  <c r="S72" i="19"/>
  <c r="S66" i="19"/>
  <c r="S70" i="19"/>
  <c r="S71" i="19"/>
  <c r="S57" i="19"/>
  <c r="S53" i="19"/>
  <c r="S48" i="19"/>
  <c r="S55" i="19"/>
  <c r="S59" i="19"/>
  <c r="S38" i="19"/>
  <c r="S43" i="19"/>
  <c r="S51" i="19"/>
  <c r="S61" i="19"/>
  <c r="D34" i="39"/>
  <c r="F20" i="18"/>
  <c r="H20" i="18" s="1"/>
  <c r="L20" i="19"/>
  <c r="F20" i="10"/>
  <c r="E21" i="4"/>
  <c r="H81" i="22"/>
  <c r="F81" i="22" s="1"/>
  <c r="F17" i="22"/>
  <c r="L45" i="33"/>
  <c r="K45" i="33"/>
  <c r="J45" i="33"/>
  <c r="E58" i="39"/>
  <c r="K74" i="44"/>
  <c r="O7" i="24"/>
  <c r="H12" i="10"/>
  <c r="K12" i="10"/>
  <c r="L12" i="10"/>
  <c r="E45" i="10"/>
  <c r="E45" i="18"/>
  <c r="E44" i="18"/>
  <c r="E44" i="10"/>
  <c r="U7" i="24"/>
  <c r="L45" i="44"/>
  <c r="N45" i="44"/>
  <c r="M45" i="44"/>
  <c r="O45" i="44"/>
  <c r="F43" i="24"/>
  <c r="G49" i="24" s="1"/>
  <c r="AA48" i="19" s="1"/>
  <c r="I32" i="24"/>
  <c r="I7" i="24" s="1"/>
  <c r="M12" i="44"/>
  <c r="O12" i="44"/>
  <c r="L12" i="44"/>
  <c r="N12" i="44"/>
  <c r="M28" i="30"/>
  <c r="L28" i="30"/>
  <c r="K25" i="44"/>
  <c r="F81" i="39"/>
  <c r="D81" i="39" s="1"/>
  <c r="D17" i="39"/>
  <c r="E51" i="24"/>
  <c r="Z50" i="19"/>
  <c r="H38" i="19"/>
  <c r="E39" i="22"/>
  <c r="H24" i="19"/>
  <c r="E25" i="22"/>
  <c r="F45" i="18"/>
  <c r="H45" i="18" s="1"/>
  <c r="K45" i="30"/>
  <c r="F45" i="10"/>
  <c r="E46" i="4"/>
  <c r="E19" i="18"/>
  <c r="E19" i="10"/>
  <c r="H16" i="30"/>
  <c r="J16" i="30"/>
  <c r="N47" i="30"/>
  <c r="M47" i="30"/>
  <c r="L47" i="30"/>
  <c r="K40" i="10"/>
  <c r="H40" i="10"/>
  <c r="N23" i="30"/>
  <c r="L23" i="30"/>
  <c r="M23" i="30"/>
  <c r="E49" i="39"/>
  <c r="K60" i="10"/>
  <c r="H60" i="10"/>
  <c r="K55" i="10"/>
  <c r="L55" i="10"/>
  <c r="H55" i="10"/>
  <c r="F85" i="24"/>
  <c r="F38" i="10"/>
  <c r="F38" i="18"/>
  <c r="H38" i="18" s="1"/>
  <c r="K38" i="30"/>
  <c r="E39" i="4"/>
  <c r="X38" i="19"/>
  <c r="N50" i="44"/>
  <c r="M50" i="44"/>
  <c r="L50" i="44"/>
  <c r="O50" i="44"/>
  <c r="E46" i="10"/>
  <c r="E46" i="18"/>
  <c r="H42" i="30"/>
  <c r="J42" i="30"/>
  <c r="E21" i="24"/>
  <c r="F9" i="24"/>
  <c r="G21" i="24" s="1"/>
  <c r="AA20" i="19" s="1"/>
  <c r="Z20" i="19"/>
  <c r="L67" i="30"/>
  <c r="N67" i="30"/>
  <c r="M67" i="30"/>
  <c r="AA9" i="4"/>
  <c r="AA7" i="4" s="1"/>
  <c r="E46" i="24"/>
  <c r="Z45" i="19"/>
  <c r="O64" i="44"/>
  <c r="L64" i="44"/>
  <c r="M64" i="44"/>
  <c r="N64" i="44"/>
  <c r="H17" i="19"/>
  <c r="E18" i="22"/>
  <c r="J44" i="44"/>
  <c r="H44" i="44"/>
  <c r="M26" i="44"/>
  <c r="O26" i="44"/>
  <c r="N26" i="44"/>
  <c r="L26" i="44"/>
  <c r="H63" i="10"/>
  <c r="K63" i="10"/>
  <c r="L63" i="10"/>
  <c r="G50" i="22"/>
  <c r="I49" i="19" s="1"/>
  <c r="E82" i="22"/>
  <c r="K7" i="4"/>
  <c r="M58" i="30"/>
  <c r="L58" i="30"/>
  <c r="H54" i="10"/>
  <c r="K54" i="10"/>
  <c r="L54" i="10"/>
  <c r="H15" i="10"/>
  <c r="L15" i="10"/>
  <c r="K15" i="10"/>
  <c r="Z21" i="19"/>
  <c r="E22" i="24"/>
  <c r="H71" i="10"/>
  <c r="K71" i="10"/>
  <c r="L71" i="10"/>
  <c r="K68" i="10"/>
  <c r="H68" i="10"/>
  <c r="L68" i="10"/>
  <c r="N62" i="44"/>
  <c r="L62" i="44"/>
  <c r="E82" i="4"/>
  <c r="M22" i="44"/>
  <c r="O22" i="44"/>
  <c r="N22" i="44"/>
  <c r="L22" i="44"/>
  <c r="M9" i="4"/>
  <c r="M7" i="4" s="1"/>
  <c r="T7" i="4"/>
  <c r="L46" i="30"/>
  <c r="M46" i="30"/>
  <c r="N46" i="30"/>
  <c r="X32" i="4"/>
  <c r="X7" i="4" s="1"/>
  <c r="F43" i="4"/>
  <c r="G49" i="4" s="1"/>
  <c r="E86" i="22"/>
  <c r="K7" i="24"/>
  <c r="J74" i="9"/>
  <c r="I74" i="9"/>
  <c r="N23" i="44"/>
  <c r="L23" i="44"/>
  <c r="M23" i="44"/>
  <c r="O23" i="44"/>
  <c r="E48" i="10"/>
  <c r="E48" i="18"/>
  <c r="N63" i="44"/>
  <c r="O63" i="44"/>
  <c r="M63" i="44"/>
  <c r="L63" i="44"/>
  <c r="L37" i="44"/>
  <c r="M37" i="44"/>
  <c r="O37" i="44"/>
  <c r="N37" i="44"/>
  <c r="N34" i="44"/>
  <c r="O34" i="44"/>
  <c r="L34" i="44"/>
  <c r="M34" i="44"/>
  <c r="G49" i="22"/>
  <c r="I48" i="19" s="1"/>
  <c r="E86" i="4"/>
  <c r="E56" i="10"/>
  <c r="E56" i="18"/>
  <c r="O39" i="44"/>
  <c r="L39" i="44"/>
  <c r="N39" i="44"/>
  <c r="M39" i="44"/>
  <c r="K67" i="10"/>
  <c r="H67" i="10"/>
  <c r="W9" i="4"/>
  <c r="W7" i="4" s="1"/>
  <c r="J9" i="4"/>
  <c r="J7" i="4" s="1"/>
  <c r="N54" i="30"/>
  <c r="M54" i="30"/>
  <c r="L54" i="30"/>
  <c r="N26" i="30"/>
  <c r="L26" i="30"/>
  <c r="M26" i="30"/>
  <c r="L57" i="44"/>
  <c r="M57" i="44"/>
  <c r="N57" i="44"/>
  <c r="L61" i="30"/>
  <c r="M61" i="30"/>
  <c r="F64" i="18"/>
  <c r="H64" i="18" s="1"/>
  <c r="K64" i="30"/>
  <c r="F64" i="10"/>
  <c r="E65" i="4"/>
  <c r="M51" i="44"/>
  <c r="N51" i="44"/>
  <c r="L51" i="44"/>
  <c r="O51" i="44"/>
  <c r="E51" i="18"/>
  <c r="E51" i="10"/>
  <c r="K18" i="30"/>
  <c r="F18" i="18"/>
  <c r="H18" i="18" s="1"/>
  <c r="F18" i="10"/>
  <c r="E19" i="4"/>
  <c r="K18" i="44"/>
  <c r="E60" i="4"/>
  <c r="F59" i="18"/>
  <c r="H59" i="18" s="1"/>
  <c r="K59" i="30"/>
  <c r="F59" i="10"/>
  <c r="G60" i="4"/>
  <c r="M68" i="30"/>
  <c r="L68" i="30"/>
  <c r="F53" i="10"/>
  <c r="N53" i="19"/>
  <c r="N42" i="19" s="1"/>
  <c r="F53" i="18"/>
  <c r="H53" i="18" s="1"/>
  <c r="K53" i="30"/>
  <c r="E54" i="4"/>
  <c r="F39" i="10"/>
  <c r="F39" i="18"/>
  <c r="H39" i="18" s="1"/>
  <c r="K39" i="30"/>
  <c r="E40" i="4"/>
  <c r="E84" i="22"/>
  <c r="M54" i="44"/>
  <c r="O54" i="44"/>
  <c r="L54" i="44"/>
  <c r="N54" i="44"/>
  <c r="L71" i="44"/>
  <c r="N71" i="44"/>
  <c r="E59" i="39"/>
  <c r="AA7" i="24"/>
  <c r="L27" i="10"/>
  <c r="K27" i="10"/>
  <c r="H27" i="10"/>
  <c r="E50" i="18"/>
  <c r="E50" i="10"/>
  <c r="Z51" i="19"/>
  <c r="E52" i="24"/>
  <c r="F44" i="10"/>
  <c r="K44" i="30"/>
  <c r="F44" i="18"/>
  <c r="H44" i="18" s="1"/>
  <c r="E45" i="4"/>
  <c r="G45" i="4"/>
  <c r="L30" i="10"/>
  <c r="K30" i="10"/>
  <c r="H30" i="10"/>
  <c r="E74" i="4"/>
  <c r="F73" i="18"/>
  <c r="H73" i="18" s="1"/>
  <c r="K73" i="30"/>
  <c r="F73" i="10"/>
  <c r="H74" i="44"/>
  <c r="J74" i="44"/>
  <c r="J17" i="33"/>
  <c r="L17" i="33"/>
  <c r="K17" i="33"/>
  <c r="I16" i="9"/>
  <c r="J16" i="9"/>
  <c r="K62" i="30"/>
  <c r="F62" i="10"/>
  <c r="E63" i="4"/>
  <c r="F62" i="18"/>
  <c r="H62" i="18" s="1"/>
  <c r="L48" i="44"/>
  <c r="N48" i="44"/>
  <c r="M48" i="44"/>
  <c r="O48" i="44"/>
  <c r="E34" i="22"/>
  <c r="H33" i="19"/>
  <c r="M70" i="30"/>
  <c r="L70" i="30"/>
  <c r="U9" i="4"/>
  <c r="E57" i="10"/>
  <c r="E57" i="18"/>
  <c r="J42" i="9"/>
  <c r="I42" i="9"/>
  <c r="J42" i="44"/>
  <c r="H42" i="44"/>
  <c r="F81" i="24"/>
  <c r="K44" i="44"/>
  <c r="E45" i="39"/>
  <c r="F24" i="10"/>
  <c r="L24" i="19"/>
  <c r="F24" i="18"/>
  <c r="H24" i="18" s="1"/>
  <c r="E25" i="4"/>
  <c r="K24" i="30"/>
  <c r="F17" i="4"/>
  <c r="E1" i="4" s="1"/>
  <c r="H81" i="4"/>
  <c r="F81" i="4" s="1"/>
  <c r="E53" i="18"/>
  <c r="E53" i="10"/>
  <c r="F74" i="18"/>
  <c r="H74" i="18" s="1"/>
  <c r="M37" i="30"/>
  <c r="L37" i="30"/>
  <c r="N37" i="30"/>
  <c r="Y88" i="25"/>
  <c r="F34" i="4"/>
  <c r="U32" i="4"/>
  <c r="E63" i="24"/>
  <c r="Z62" i="19"/>
  <c r="L71" i="30"/>
  <c r="M71" i="30"/>
  <c r="M88" i="4"/>
  <c r="M88" i="24"/>
  <c r="M88" i="25"/>
  <c r="K42" i="44"/>
  <c r="E48" i="39"/>
  <c r="M22" i="30"/>
  <c r="N22" i="30"/>
  <c r="L22" i="30"/>
  <c r="E36" i="22"/>
  <c r="H35" i="19"/>
  <c r="N88" i="25"/>
  <c r="Z59" i="19"/>
  <c r="E60" i="24"/>
  <c r="M12" i="30"/>
  <c r="N12" i="30"/>
  <c r="L58" i="44"/>
  <c r="N58" i="44"/>
  <c r="W32" i="24"/>
  <c r="W7" i="24" s="1"/>
  <c r="H53" i="19"/>
  <c r="E54" i="22"/>
  <c r="K46" i="10"/>
  <c r="H46" i="10"/>
  <c r="L46" i="10"/>
  <c r="X7" i="39"/>
  <c r="Z32" i="24"/>
  <c r="Z7" i="24" s="1"/>
  <c r="L75" i="33"/>
  <c r="J75" i="33"/>
  <c r="K75" i="33"/>
  <c r="H16" i="44"/>
  <c r="J16" i="44"/>
  <c r="S7" i="4"/>
  <c r="E65" i="22"/>
  <c r="H64" i="19"/>
  <c r="L70" i="10"/>
  <c r="K70" i="10"/>
  <c r="H70" i="10"/>
  <c r="E58" i="10"/>
  <c r="E58" i="18"/>
  <c r="E52" i="10"/>
  <c r="E52" i="18"/>
  <c r="F43" i="3"/>
  <c r="G43" i="3"/>
  <c r="L37" i="10"/>
  <c r="H37" i="10"/>
  <c r="K37" i="10"/>
  <c r="V88" i="4"/>
  <c r="V88" i="25"/>
  <c r="V88" i="24"/>
  <c r="G59" i="22"/>
  <c r="I58" i="19" s="1"/>
  <c r="F50" i="10"/>
  <c r="E51" i="4"/>
  <c r="K50" i="30"/>
  <c r="F50" i="18"/>
  <c r="H50" i="18" s="1"/>
  <c r="G51" i="4"/>
  <c r="H44" i="30"/>
  <c r="J44" i="30"/>
  <c r="Z7" i="39"/>
  <c r="N63" i="30"/>
  <c r="M63" i="30"/>
  <c r="L63" i="30"/>
  <c r="E26" i="4"/>
  <c r="F25" i="10"/>
  <c r="K25" i="30"/>
  <c r="F25" i="18"/>
  <c r="H25" i="18" s="1"/>
  <c r="F17" i="18"/>
  <c r="H17" i="18" s="1"/>
  <c r="K17" i="30"/>
  <c r="E18" i="4"/>
  <c r="F17" i="10"/>
  <c r="K17" i="44"/>
  <c r="L9" i="4"/>
  <c r="L7" i="4" s="1"/>
  <c r="L79" i="4" s="1"/>
  <c r="D67" i="25"/>
  <c r="F32" i="25"/>
  <c r="E59" i="25"/>
  <c r="E58" i="25"/>
  <c r="E60" i="25"/>
  <c r="E49" i="25"/>
  <c r="E48" i="25"/>
  <c r="E51" i="25"/>
  <c r="E52" i="25"/>
  <c r="E50" i="25"/>
  <c r="E47" i="25"/>
  <c r="E46" i="25"/>
  <c r="T88" i="4" l="1"/>
  <c r="L61" i="10"/>
  <c r="T88" i="24"/>
  <c r="H61" i="10"/>
  <c r="P88" i="25"/>
  <c r="E67" i="24"/>
  <c r="G60" i="24"/>
  <c r="AA59" i="19" s="1"/>
  <c r="E75" i="4"/>
  <c r="K74" i="30"/>
  <c r="G52" i="24"/>
  <c r="AA51" i="19" s="1"/>
  <c r="G51" i="24"/>
  <c r="AA50" i="19" s="1"/>
  <c r="Y88" i="4"/>
  <c r="F14" i="18"/>
  <c r="H14" i="18" s="1"/>
  <c r="K14" i="30"/>
  <c r="M14" i="30" s="1"/>
  <c r="G52" i="4"/>
  <c r="E15" i="4"/>
  <c r="N88" i="4"/>
  <c r="G48" i="10"/>
  <c r="G48" i="18"/>
  <c r="E81" i="4"/>
  <c r="G59" i="10"/>
  <c r="G59" i="18"/>
  <c r="M25" i="44"/>
  <c r="N25" i="44"/>
  <c r="O25" i="44"/>
  <c r="L25" i="44"/>
  <c r="H20" i="10"/>
  <c r="K20" i="10"/>
  <c r="M17" i="44"/>
  <c r="L17" i="44"/>
  <c r="N17" i="44"/>
  <c r="O17" i="44"/>
  <c r="L25" i="10"/>
  <c r="H25" i="10"/>
  <c r="K25" i="10"/>
  <c r="G50" i="18"/>
  <c r="G50" i="10"/>
  <c r="W88" i="24"/>
  <c r="W88" i="4"/>
  <c r="W88" i="25"/>
  <c r="E34" i="4"/>
  <c r="F33" i="10"/>
  <c r="K33" i="30"/>
  <c r="F33" i="18"/>
  <c r="H33" i="18" s="1"/>
  <c r="BS66" i="8"/>
  <c r="BH66" i="8"/>
  <c r="BH76" i="8" s="1"/>
  <c r="AA88" i="25"/>
  <c r="AA88" i="4"/>
  <c r="AA88" i="24"/>
  <c r="L53" i="10"/>
  <c r="H53" i="10"/>
  <c r="K53" i="10"/>
  <c r="K59" i="10"/>
  <c r="L59" i="10"/>
  <c r="H59" i="10"/>
  <c r="H45" i="10"/>
  <c r="K45" i="10"/>
  <c r="L45" i="10"/>
  <c r="U88" i="25"/>
  <c r="U88" i="24"/>
  <c r="U88" i="4"/>
  <c r="D66" i="10"/>
  <c r="D66" i="18"/>
  <c r="H66" i="9"/>
  <c r="D66" i="30"/>
  <c r="D66" i="44"/>
  <c r="N67" i="14"/>
  <c r="O67" i="14" s="1"/>
  <c r="G58" i="37"/>
  <c r="K58" i="37" s="1"/>
  <c r="I67" i="33"/>
  <c r="H85" i="22"/>
  <c r="F85" i="22" s="1"/>
  <c r="F85" i="25"/>
  <c r="D85" i="25" s="1"/>
  <c r="H85" i="4"/>
  <c r="F85" i="4" s="1"/>
  <c r="K51" i="10"/>
  <c r="L51" i="10"/>
  <c r="H51" i="10"/>
  <c r="M48" i="30"/>
  <c r="N48" i="30"/>
  <c r="L48" i="30"/>
  <c r="N74" i="30"/>
  <c r="M74" i="30"/>
  <c r="L74" i="30"/>
  <c r="O53" i="19"/>
  <c r="N31" i="19"/>
  <c r="H17" i="10"/>
  <c r="K17" i="10"/>
  <c r="L17" i="10"/>
  <c r="M42" i="44"/>
  <c r="N42" i="44"/>
  <c r="L42" i="44"/>
  <c r="O42" i="44"/>
  <c r="L74" i="10"/>
  <c r="K74" i="10"/>
  <c r="H74" i="10"/>
  <c r="N44" i="44"/>
  <c r="M44" i="44"/>
  <c r="L44" i="44"/>
  <c r="O44" i="44"/>
  <c r="U7" i="4"/>
  <c r="G44" i="18"/>
  <c r="G44" i="10"/>
  <c r="H39" i="10"/>
  <c r="K39" i="10"/>
  <c r="L39" i="10"/>
  <c r="L59" i="30"/>
  <c r="M59" i="30"/>
  <c r="L18" i="30"/>
  <c r="N18" i="30"/>
  <c r="M18" i="30"/>
  <c r="K88" i="24"/>
  <c r="K88" i="4"/>
  <c r="K88" i="25"/>
  <c r="L45" i="30"/>
  <c r="N45" i="30"/>
  <c r="M45" i="30"/>
  <c r="AC88" i="4"/>
  <c r="AC88" i="24"/>
  <c r="L51" i="30"/>
  <c r="M51" i="30"/>
  <c r="N51" i="30"/>
  <c r="X31" i="19"/>
  <c r="Y38" i="19" s="1"/>
  <c r="BS66" i="43"/>
  <c r="BH66" i="43"/>
  <c r="BH76" i="43" s="1"/>
  <c r="N50" i="30"/>
  <c r="L50" i="30"/>
  <c r="M50" i="30"/>
  <c r="E81" i="24"/>
  <c r="H62" i="10"/>
  <c r="K62" i="10"/>
  <c r="L62" i="10"/>
  <c r="L38" i="30"/>
  <c r="N38" i="30"/>
  <c r="M38" i="30"/>
  <c r="M74" i="44"/>
  <c r="L74" i="44"/>
  <c r="N74" i="44"/>
  <c r="O74" i="44"/>
  <c r="K33" i="44"/>
  <c r="K21" i="10"/>
  <c r="H21" i="10"/>
  <c r="L21" i="10"/>
  <c r="S88" i="25"/>
  <c r="S88" i="4"/>
  <c r="S88" i="24"/>
  <c r="L73" i="10"/>
  <c r="H73" i="10"/>
  <c r="K73" i="10"/>
  <c r="K64" i="10"/>
  <c r="H64" i="10"/>
  <c r="L64" i="10"/>
  <c r="H16" i="19"/>
  <c r="E17" i="22"/>
  <c r="AB88" i="24"/>
  <c r="AB88" i="4"/>
  <c r="L36" i="10"/>
  <c r="K36" i="10"/>
  <c r="H36" i="10"/>
  <c r="X88" i="24"/>
  <c r="X88" i="25"/>
  <c r="X88" i="4"/>
  <c r="L17" i="30"/>
  <c r="N17" i="30"/>
  <c r="M17" i="30"/>
  <c r="K50" i="10"/>
  <c r="L50" i="10"/>
  <c r="H50" i="10"/>
  <c r="K16" i="30"/>
  <c r="F16" i="18"/>
  <c r="H16" i="18" s="1"/>
  <c r="L16" i="19"/>
  <c r="F16" i="10"/>
  <c r="E17" i="4"/>
  <c r="L62" i="30"/>
  <c r="M62" i="30"/>
  <c r="L73" i="30"/>
  <c r="M73" i="30"/>
  <c r="M64" i="30"/>
  <c r="N64" i="30"/>
  <c r="L64" i="30"/>
  <c r="K38" i="10"/>
  <c r="L38" i="10"/>
  <c r="H38" i="10"/>
  <c r="I88" i="4"/>
  <c r="I88" i="25"/>
  <c r="I88" i="24"/>
  <c r="E81" i="22"/>
  <c r="R88" i="24"/>
  <c r="R88" i="25"/>
  <c r="R88" i="4"/>
  <c r="L14" i="44"/>
  <c r="N14" i="44"/>
  <c r="M25" i="30"/>
  <c r="N25" i="30"/>
  <c r="L25" i="30"/>
  <c r="N24" i="30"/>
  <c r="L24" i="30"/>
  <c r="M24" i="30"/>
  <c r="L18" i="10"/>
  <c r="H18" i="10"/>
  <c r="K18" i="10"/>
  <c r="K24" i="10"/>
  <c r="L24" i="10"/>
  <c r="H24" i="10"/>
  <c r="L44" i="30"/>
  <c r="M44" i="30"/>
  <c r="N44" i="30"/>
  <c r="M53" i="30"/>
  <c r="L53" i="30"/>
  <c r="N53" i="30"/>
  <c r="L18" i="44"/>
  <c r="O18" i="44"/>
  <c r="N18" i="44"/>
  <c r="M18" i="44"/>
  <c r="E43" i="4"/>
  <c r="F42" i="10"/>
  <c r="K42" i="30"/>
  <c r="F42" i="18"/>
  <c r="H42" i="18" s="1"/>
  <c r="G50" i="4"/>
  <c r="G59" i="4"/>
  <c r="G47" i="4"/>
  <c r="G48" i="4"/>
  <c r="G58" i="4"/>
  <c r="G31" i="24"/>
  <c r="AA30" i="19" s="1"/>
  <c r="Z8" i="19"/>
  <c r="G11" i="24"/>
  <c r="AA10" i="19" s="1"/>
  <c r="G17" i="24"/>
  <c r="AA16" i="19" s="1"/>
  <c r="E9" i="24"/>
  <c r="G25" i="24"/>
  <c r="AA24" i="19" s="1"/>
  <c r="G12" i="24"/>
  <c r="AA11" i="19" s="1"/>
  <c r="G16" i="24"/>
  <c r="AA15" i="19" s="1"/>
  <c r="G15" i="24"/>
  <c r="AA14" i="19" s="1"/>
  <c r="G29" i="24"/>
  <c r="AA28" i="19" s="1"/>
  <c r="G30" i="24"/>
  <c r="AA29" i="19" s="1"/>
  <c r="E1" i="22"/>
  <c r="K16" i="44"/>
  <c r="G46" i="24"/>
  <c r="AA45" i="19" s="1"/>
  <c r="E43" i="24"/>
  <c r="Z42" i="19"/>
  <c r="G58" i="24"/>
  <c r="AA57" i="19" s="1"/>
  <c r="G59" i="24"/>
  <c r="AA58" i="19" s="1"/>
  <c r="G50" i="24"/>
  <c r="AA49" i="19" s="1"/>
  <c r="G48" i="24"/>
  <c r="AA47" i="19" s="1"/>
  <c r="G47" i="24"/>
  <c r="AA46" i="19" s="1"/>
  <c r="N21" i="30"/>
  <c r="M21" i="30"/>
  <c r="L21" i="30"/>
  <c r="K14" i="10"/>
  <c r="H14" i="10"/>
  <c r="L14" i="10"/>
  <c r="N39" i="30"/>
  <c r="L39" i="30"/>
  <c r="M39" i="30"/>
  <c r="E85" i="24"/>
  <c r="S31" i="19"/>
  <c r="S8" i="19"/>
  <c r="S74" i="19"/>
  <c r="N24" i="44"/>
  <c r="M24" i="44"/>
  <c r="L24" i="44"/>
  <c r="O24" i="44"/>
  <c r="E21" i="20"/>
  <c r="T20" i="19"/>
  <c r="F9" i="20"/>
  <c r="Z88" i="4"/>
  <c r="Z88" i="24"/>
  <c r="Z88" i="25"/>
  <c r="K44" i="10"/>
  <c r="L44" i="10"/>
  <c r="H44" i="10"/>
  <c r="G46" i="4"/>
  <c r="O88" i="4"/>
  <c r="O88" i="24"/>
  <c r="O88" i="25"/>
  <c r="L38" i="44"/>
  <c r="O38" i="44"/>
  <c r="N38" i="44"/>
  <c r="M38" i="44"/>
  <c r="H35" i="10"/>
  <c r="K35" i="10"/>
  <c r="G45" i="24"/>
  <c r="AA44" i="19" s="1"/>
  <c r="L21" i="44"/>
  <c r="O21" i="44"/>
  <c r="M21" i="44"/>
  <c r="N21" i="44"/>
  <c r="E58" i="46"/>
  <c r="E48" i="46"/>
  <c r="E50" i="46"/>
  <c r="E47" i="46"/>
  <c r="E59" i="46"/>
  <c r="E49" i="46"/>
  <c r="E46" i="46"/>
  <c r="E51" i="46"/>
  <c r="E60" i="46"/>
  <c r="E52" i="46"/>
  <c r="H48" i="10"/>
  <c r="L48" i="10"/>
  <c r="K48" i="10"/>
  <c r="L14" i="30" l="1"/>
  <c r="G51" i="18"/>
  <c r="G51" i="10"/>
  <c r="G46" i="18"/>
  <c r="G46" i="10"/>
  <c r="M16" i="30"/>
  <c r="N16" i="30"/>
  <c r="L16" i="30"/>
  <c r="N33" i="44"/>
  <c r="O33" i="44"/>
  <c r="L33" i="44"/>
  <c r="M33" i="44"/>
  <c r="G58" i="10"/>
  <c r="G58" i="18"/>
  <c r="M33" i="30"/>
  <c r="L33" i="30"/>
  <c r="N33" i="30"/>
  <c r="G49" i="18"/>
  <c r="G49" i="10"/>
  <c r="H66" i="44"/>
  <c r="J66" i="44"/>
  <c r="H33" i="10"/>
  <c r="L33" i="10"/>
  <c r="K33" i="10"/>
  <c r="D67" i="39"/>
  <c r="F32" i="39"/>
  <c r="H66" i="30"/>
  <c r="J66" i="30"/>
  <c r="G47" i="18"/>
  <c r="G47" i="10"/>
  <c r="L16" i="10"/>
  <c r="K16" i="10"/>
  <c r="H16" i="10"/>
  <c r="E85" i="4"/>
  <c r="J66" i="9"/>
  <c r="I66" i="9"/>
  <c r="G45" i="18"/>
  <c r="G45" i="10"/>
  <c r="O42" i="19"/>
  <c r="O38" i="19"/>
  <c r="N6" i="19"/>
  <c r="N16" i="44"/>
  <c r="O16" i="44"/>
  <c r="M16" i="44"/>
  <c r="L16" i="44"/>
  <c r="N42" i="30"/>
  <c r="M42" i="30"/>
  <c r="L42" i="30"/>
  <c r="F67" i="4"/>
  <c r="H32" i="4"/>
  <c r="Y46" i="19"/>
  <c r="Y42" i="19"/>
  <c r="Y65" i="19"/>
  <c r="Y51" i="19"/>
  <c r="Y55" i="19"/>
  <c r="Y57" i="19"/>
  <c r="Y60" i="19"/>
  <c r="Y61" i="19"/>
  <c r="Y54" i="19"/>
  <c r="Y66" i="19"/>
  <c r="Y49" i="19"/>
  <c r="Y68" i="19"/>
  <c r="Y35" i="19"/>
  <c r="Y62" i="19"/>
  <c r="Y58" i="19"/>
  <c r="Y53" i="19"/>
  <c r="Y47" i="19"/>
  <c r="Y44" i="19"/>
  <c r="Y41" i="19"/>
  <c r="Y39" i="19"/>
  <c r="Y45" i="19"/>
  <c r="Y73" i="19"/>
  <c r="Y63" i="19"/>
  <c r="Y43" i="19"/>
  <c r="Y34" i="19"/>
  <c r="Y69" i="19"/>
  <c r="Y50" i="19"/>
  <c r="Y72" i="19"/>
  <c r="Y70" i="19"/>
  <c r="Y37" i="19"/>
  <c r="Y36" i="19"/>
  <c r="Y56" i="19"/>
  <c r="Y33" i="19"/>
  <c r="Y67" i="19"/>
  <c r="Y52" i="19"/>
  <c r="Y71" i="19"/>
  <c r="Y64" i="19"/>
  <c r="Y59" i="19"/>
  <c r="Y40" i="19"/>
  <c r="X6" i="19"/>
  <c r="Y48" i="19"/>
  <c r="G21" i="20"/>
  <c r="G17" i="20"/>
  <c r="G29" i="20"/>
  <c r="E9" i="20"/>
  <c r="G25" i="20"/>
  <c r="G31" i="20"/>
  <c r="G15" i="20"/>
  <c r="F7" i="20"/>
  <c r="G9" i="20" s="1"/>
  <c r="U8" i="19" s="1"/>
  <c r="G11" i="20"/>
  <c r="G30" i="20"/>
  <c r="G16" i="20"/>
  <c r="T8" i="19"/>
  <c r="T6" i="19" s="1"/>
  <c r="G57" i="18"/>
  <c r="G57" i="10"/>
  <c r="H42" i="10"/>
  <c r="L42" i="10"/>
  <c r="K42" i="10"/>
  <c r="L8" i="19"/>
  <c r="M16" i="19" s="1"/>
  <c r="F67" i="22"/>
  <c r="H32" i="22"/>
  <c r="E85" i="22"/>
  <c r="L67" i="33"/>
  <c r="K67" i="33"/>
  <c r="J67" i="33"/>
  <c r="E67" i="22" l="1"/>
  <c r="H66" i="19"/>
  <c r="F32" i="22"/>
  <c r="G67" i="22" s="1"/>
  <c r="I66" i="19" s="1"/>
  <c r="F66" i="18"/>
  <c r="H66" i="18" s="1"/>
  <c r="E67" i="4"/>
  <c r="F66" i="10"/>
  <c r="K66" i="30"/>
  <c r="M24" i="19"/>
  <c r="L6" i="19"/>
  <c r="M8" i="19" s="1"/>
  <c r="G81" i="20"/>
  <c r="G14" i="20"/>
  <c r="G88" i="20"/>
  <c r="G83" i="20"/>
  <c r="G85" i="20"/>
  <c r="G80" i="20"/>
  <c r="E7" i="20"/>
  <c r="G79" i="20"/>
  <c r="G84" i="20"/>
  <c r="G82" i="20"/>
  <c r="G87" i="20"/>
  <c r="G86" i="20"/>
  <c r="G32" i="20"/>
  <c r="U31" i="19" s="1"/>
  <c r="G75" i="20"/>
  <c r="U74" i="19" s="1"/>
  <c r="G77" i="20"/>
  <c r="G89" i="20"/>
  <c r="G13" i="20"/>
  <c r="Y31" i="19"/>
  <c r="Y74" i="19"/>
  <c r="Y8" i="19"/>
  <c r="K66" i="44"/>
  <c r="D12" i="1"/>
  <c r="F11" i="1"/>
  <c r="F9" i="1" s="1"/>
  <c r="F7" i="1" s="1"/>
  <c r="D10" i="29"/>
  <c r="F10" i="29" s="1"/>
  <c r="F76" i="29" s="1"/>
  <c r="G11" i="29"/>
  <c r="G76" i="29" s="1"/>
  <c r="BS11" i="29"/>
  <c r="BS10" i="29" s="1"/>
  <c r="BT8" i="29" s="1"/>
  <c r="G11" i="8" l="1"/>
  <c r="G76" i="8" s="1"/>
  <c r="BS11" i="8"/>
  <c r="BS10" i="8" s="1"/>
  <c r="BT8" i="8" s="1"/>
  <c r="D10" i="8"/>
  <c r="F10" i="8" s="1"/>
  <c r="F76" i="8" s="1"/>
  <c r="O66" i="44"/>
  <c r="M66" i="44"/>
  <c r="N66" i="44"/>
  <c r="L66" i="44"/>
  <c r="G43" i="22"/>
  <c r="I42" i="19" s="1"/>
  <c r="H31" i="19"/>
  <c r="E32" i="22"/>
  <c r="G56" i="22"/>
  <c r="I55" i="19" s="1"/>
  <c r="G41" i="22"/>
  <c r="I40" i="19" s="1"/>
  <c r="G57" i="22"/>
  <c r="I56" i="19" s="1"/>
  <c r="G61" i="22"/>
  <c r="I60" i="19" s="1"/>
  <c r="G68" i="22"/>
  <c r="I67" i="19" s="1"/>
  <c r="G72" i="22"/>
  <c r="I71" i="19" s="1"/>
  <c r="G69" i="22"/>
  <c r="I68" i="19" s="1"/>
  <c r="G73" i="22"/>
  <c r="I72" i="19" s="1"/>
  <c r="G70" i="22"/>
  <c r="I69" i="19" s="1"/>
  <c r="G63" i="22"/>
  <c r="I62" i="19" s="1"/>
  <c r="G74" i="22"/>
  <c r="I73" i="19" s="1"/>
  <c r="G62" i="22"/>
  <c r="I61" i="19" s="1"/>
  <c r="G42" i="22"/>
  <c r="I41" i="19" s="1"/>
  <c r="G66" i="22"/>
  <c r="I65" i="19" s="1"/>
  <c r="G38" i="22"/>
  <c r="I37" i="19" s="1"/>
  <c r="G71" i="22"/>
  <c r="I70" i="19" s="1"/>
  <c r="G37" i="22"/>
  <c r="I36" i="19" s="1"/>
  <c r="G64" i="22"/>
  <c r="I63" i="19" s="1"/>
  <c r="G35" i="22"/>
  <c r="I34" i="19" s="1"/>
  <c r="G36" i="22"/>
  <c r="I35" i="19" s="1"/>
  <c r="G54" i="22"/>
  <c r="I53" i="19" s="1"/>
  <c r="G34" i="22"/>
  <c r="I33" i="19" s="1"/>
  <c r="G65" i="22"/>
  <c r="I64" i="19" s="1"/>
  <c r="G55" i="22"/>
  <c r="I54" i="19" s="1"/>
  <c r="G40" i="22"/>
  <c r="I39" i="19" s="1"/>
  <c r="G39" i="22"/>
  <c r="I38" i="19" s="1"/>
  <c r="N12" i="14"/>
  <c r="O12" i="14" s="1"/>
  <c r="G11" i="37"/>
  <c r="K11" i="37" s="1"/>
  <c r="E12" i="3"/>
  <c r="H11" i="9"/>
  <c r="D11" i="18"/>
  <c r="I12" i="33"/>
  <c r="D11" i="10"/>
  <c r="D11" i="1"/>
  <c r="E12" i="1" s="1"/>
  <c r="D11" i="30"/>
  <c r="D11" i="44"/>
  <c r="N66" i="30"/>
  <c r="M66" i="30"/>
  <c r="L66" i="30"/>
  <c r="G11" i="43"/>
  <c r="G76" i="43" s="1"/>
  <c r="D10" i="43"/>
  <c r="F10" i="43" s="1"/>
  <c r="F76" i="43" s="1"/>
  <c r="BS11" i="43"/>
  <c r="BS10" i="43" s="1"/>
  <c r="BT8" i="43" s="1"/>
  <c r="L66" i="10"/>
  <c r="K66" i="10"/>
  <c r="H66" i="10"/>
  <c r="D12" i="25"/>
  <c r="D11" i="25" s="1"/>
  <c r="F11" i="25"/>
  <c r="D12" i="39" l="1"/>
  <c r="F11" i="39"/>
  <c r="F9" i="39" s="1"/>
  <c r="F7" i="39" s="1"/>
  <c r="F79" i="39" s="1"/>
  <c r="D79" i="39" s="1"/>
  <c r="H11" i="45"/>
  <c r="H9" i="45" s="1"/>
  <c r="H7" i="45" s="1"/>
  <c r="H80" i="4" s="1"/>
  <c r="F80" i="4" s="1"/>
  <c r="F12" i="45"/>
  <c r="E11" i="10"/>
  <c r="E11" i="18"/>
  <c r="J11" i="9"/>
  <c r="I11" i="9"/>
  <c r="H11" i="22"/>
  <c r="H9" i="22" s="1"/>
  <c r="H7" i="22" s="1"/>
  <c r="H79" i="22" s="1"/>
  <c r="F79" i="22" s="1"/>
  <c r="H80" i="22"/>
  <c r="F80" i="22" s="1"/>
  <c r="F12" i="22"/>
  <c r="G12" i="3"/>
  <c r="F12" i="3"/>
  <c r="J11" i="44"/>
  <c r="H11" i="44"/>
  <c r="H11" i="30"/>
  <c r="J11" i="30"/>
  <c r="J12" i="33"/>
  <c r="L12" i="33"/>
  <c r="K12" i="33"/>
  <c r="F12" i="4"/>
  <c r="H11" i="4"/>
  <c r="H9" i="4" s="1"/>
  <c r="H7" i="4" s="1"/>
  <c r="H79" i="4" s="1"/>
  <c r="F79" i="4" s="1"/>
  <c r="BV8" i="8"/>
  <c r="D10" i="18"/>
  <c r="E11" i="3"/>
  <c r="G10" i="37"/>
  <c r="K10" i="37" s="1"/>
  <c r="D9" i="1"/>
  <c r="H10" i="9"/>
  <c r="D10" i="44"/>
  <c r="D10" i="10"/>
  <c r="I11" i="33"/>
  <c r="D10" i="30"/>
  <c r="N11" i="14"/>
  <c r="O11" i="14" s="1"/>
  <c r="E13" i="1"/>
  <c r="E14" i="1"/>
  <c r="D12" i="47"/>
  <c r="D11" i="47" s="1"/>
  <c r="F11" i="47"/>
  <c r="F9" i="47" s="1"/>
  <c r="F7" i="47" s="1"/>
  <c r="F80" i="39" s="1"/>
  <c r="D80" i="39" s="1"/>
  <c r="E8" i="29"/>
  <c r="E76" i="29" s="1"/>
  <c r="BS8" i="29"/>
  <c r="F80" i="25"/>
  <c r="D80" i="25" s="1"/>
  <c r="F9" i="25"/>
  <c r="F7" i="25" s="1"/>
  <c r="F79" i="25" s="1"/>
  <c r="D79" i="25" s="1"/>
  <c r="BV8" i="29"/>
  <c r="E12" i="25"/>
  <c r="D9" i="25"/>
  <c r="E13" i="18" l="1"/>
  <c r="E13" i="10"/>
  <c r="I10" i="9"/>
  <c r="J10" i="9"/>
  <c r="E79" i="4"/>
  <c r="E12" i="45"/>
  <c r="F11" i="45"/>
  <c r="E12" i="18"/>
  <c r="E12" i="10"/>
  <c r="E11" i="1"/>
  <c r="G8" i="37"/>
  <c r="K8" i="37" s="1"/>
  <c r="D8" i="10"/>
  <c r="D8" i="18"/>
  <c r="N9" i="14"/>
  <c r="O9" i="14" s="1"/>
  <c r="D8" i="44"/>
  <c r="E9" i="3"/>
  <c r="H8" i="9"/>
  <c r="D8" i="30"/>
  <c r="I9" i="33"/>
  <c r="E16" i="1"/>
  <c r="E31" i="1"/>
  <c r="E29" i="1"/>
  <c r="E15" i="1"/>
  <c r="E21" i="1"/>
  <c r="E25" i="1"/>
  <c r="E17" i="1"/>
  <c r="F11" i="10"/>
  <c r="J11" i="19"/>
  <c r="F11" i="18"/>
  <c r="H11" i="18" s="1"/>
  <c r="E12" i="4"/>
  <c r="K11" i="30"/>
  <c r="F11" i="4"/>
  <c r="E8" i="43"/>
  <c r="E76" i="43" s="1"/>
  <c r="BS8" i="43"/>
  <c r="E80" i="4"/>
  <c r="G11" i="3"/>
  <c r="F11" i="3"/>
  <c r="BV8" i="43"/>
  <c r="E79" i="22"/>
  <c r="H10" i="30"/>
  <c r="J10" i="30"/>
  <c r="K11" i="44"/>
  <c r="D11" i="39"/>
  <c r="E12" i="39" s="1"/>
  <c r="J10" i="44"/>
  <c r="H10" i="44"/>
  <c r="E12" i="47"/>
  <c r="D9" i="47"/>
  <c r="E11" i="47" s="1"/>
  <c r="K11" i="33"/>
  <c r="L11" i="33"/>
  <c r="J11" i="33"/>
  <c r="E8" i="8"/>
  <c r="E76" i="8" s="1"/>
  <c r="BS8" i="8"/>
  <c r="H11" i="19"/>
  <c r="F11" i="22"/>
  <c r="E12" i="22"/>
  <c r="E80" i="22"/>
  <c r="E11" i="25"/>
  <c r="E30" i="25"/>
  <c r="E16" i="25"/>
  <c r="E31" i="25"/>
  <c r="E29" i="25"/>
  <c r="E15" i="25"/>
  <c r="E21" i="25"/>
  <c r="E25" i="25"/>
  <c r="E17" i="25"/>
  <c r="BU8" i="29"/>
  <c r="E24" i="18" l="1"/>
  <c r="E24" i="10"/>
  <c r="J9" i="33"/>
  <c r="K9" i="33"/>
  <c r="L9" i="33"/>
  <c r="H10" i="19"/>
  <c r="E11" i="22"/>
  <c r="F9" i="22"/>
  <c r="J10" i="19"/>
  <c r="J8" i="19" s="1"/>
  <c r="K11" i="19" s="1"/>
  <c r="E20" i="18"/>
  <c r="E20" i="10"/>
  <c r="H8" i="30"/>
  <c r="J8" i="30"/>
  <c r="E16" i="47"/>
  <c r="E25" i="47"/>
  <c r="D7" i="47"/>
  <c r="E29" i="47"/>
  <c r="E30" i="47"/>
  <c r="E31" i="47"/>
  <c r="E21" i="47"/>
  <c r="E15" i="47"/>
  <c r="E17" i="47"/>
  <c r="L11" i="10"/>
  <c r="H11" i="10"/>
  <c r="K11" i="10"/>
  <c r="E14" i="18"/>
  <c r="E14" i="10"/>
  <c r="J8" i="9"/>
  <c r="I8" i="9"/>
  <c r="BU8" i="8"/>
  <c r="K10" i="44"/>
  <c r="D9" i="39"/>
  <c r="E11" i="39" s="1"/>
  <c r="BU8" i="43"/>
  <c r="E28" i="18"/>
  <c r="E28" i="10"/>
  <c r="F9" i="3"/>
  <c r="G9" i="3"/>
  <c r="E10" i="10"/>
  <c r="E10" i="18"/>
  <c r="E11" i="45"/>
  <c r="F9" i="45"/>
  <c r="G11" i="45" s="1"/>
  <c r="O11" i="44"/>
  <c r="M11" i="44"/>
  <c r="N11" i="44"/>
  <c r="L11" i="44"/>
  <c r="E30" i="10"/>
  <c r="E30" i="18"/>
  <c r="J8" i="44"/>
  <c r="H8" i="44"/>
  <c r="F10" i="10"/>
  <c r="K10" i="30"/>
  <c r="E11" i="4"/>
  <c r="F10" i="18"/>
  <c r="H10" i="18" s="1"/>
  <c r="F9" i="4"/>
  <c r="G11" i="4" s="1"/>
  <c r="E15" i="10"/>
  <c r="E15" i="18"/>
  <c r="M11" i="30"/>
  <c r="L11" i="30"/>
  <c r="N11" i="30"/>
  <c r="E16" i="18"/>
  <c r="E16" i="10"/>
  <c r="E9" i="4" l="1"/>
  <c r="F8" i="10"/>
  <c r="K8" i="30"/>
  <c r="F8" i="18"/>
  <c r="H8" i="18" s="1"/>
  <c r="G29" i="4"/>
  <c r="G16" i="4"/>
  <c r="G30" i="4"/>
  <c r="G31" i="4"/>
  <c r="G25" i="4"/>
  <c r="G21" i="4"/>
  <c r="G15" i="4"/>
  <c r="G17" i="4"/>
  <c r="G12" i="4"/>
  <c r="D70" i="1"/>
  <c r="G15" i="22"/>
  <c r="I14" i="19" s="1"/>
  <c r="H8" i="19"/>
  <c r="H6" i="19" s="1"/>
  <c r="E9" i="22"/>
  <c r="F7" i="22"/>
  <c r="G9" i="22" s="1"/>
  <c r="I8" i="19" s="1"/>
  <c r="G30" i="22"/>
  <c r="I29" i="19" s="1"/>
  <c r="G16" i="22"/>
  <c r="I15" i="19" s="1"/>
  <c r="G31" i="22"/>
  <c r="I30" i="19" s="1"/>
  <c r="G29" i="22"/>
  <c r="I28" i="19" s="1"/>
  <c r="G21" i="22"/>
  <c r="I20" i="19" s="1"/>
  <c r="G25" i="22"/>
  <c r="I24" i="19" s="1"/>
  <c r="G17" i="22"/>
  <c r="I16" i="19" s="1"/>
  <c r="G12" i="22"/>
  <c r="I11" i="19" s="1"/>
  <c r="K8" i="44"/>
  <c r="E30" i="39"/>
  <c r="E31" i="39"/>
  <c r="E16" i="39"/>
  <c r="E29" i="39"/>
  <c r="E15" i="39"/>
  <c r="E25" i="39"/>
  <c r="E21" i="39"/>
  <c r="E17" i="39"/>
  <c r="K15" i="19"/>
  <c r="J6" i="19"/>
  <c r="K8" i="19" s="1"/>
  <c r="E9" i="47"/>
  <c r="E87" i="47"/>
  <c r="E75" i="47"/>
  <c r="E85" i="47"/>
  <c r="E79" i="47"/>
  <c r="E83" i="47"/>
  <c r="E32" i="47"/>
  <c r="E84" i="47"/>
  <c r="E82" i="47"/>
  <c r="E14" i="47"/>
  <c r="E81" i="47"/>
  <c r="E89" i="47"/>
  <c r="E80" i="47"/>
  <c r="E78" i="47"/>
  <c r="E13" i="47"/>
  <c r="E88" i="47"/>
  <c r="E86" i="47"/>
  <c r="E77" i="47"/>
  <c r="L10" i="30"/>
  <c r="M10" i="30"/>
  <c r="N10" i="30"/>
  <c r="K10" i="10"/>
  <c r="H10" i="10"/>
  <c r="L10" i="10"/>
  <c r="G16" i="45"/>
  <c r="G25" i="45"/>
  <c r="G15" i="45"/>
  <c r="F7" i="45"/>
  <c r="G17" i="45"/>
  <c r="G31" i="45"/>
  <c r="E9" i="45"/>
  <c r="G30" i="45"/>
  <c r="G29" i="45"/>
  <c r="G21" i="45"/>
  <c r="G12" i="45"/>
  <c r="L10" i="44"/>
  <c r="O10" i="44"/>
  <c r="N10" i="44"/>
  <c r="M10" i="44"/>
  <c r="G10" i="18"/>
  <c r="G10" i="10"/>
  <c r="G11" i="22"/>
  <c r="I10" i="19" s="1"/>
  <c r="D69" i="30" l="1"/>
  <c r="D69" i="18"/>
  <c r="I70" i="33"/>
  <c r="N70" i="14"/>
  <c r="O70" i="14" s="1"/>
  <c r="H69" i="9"/>
  <c r="G61" i="37"/>
  <c r="K61" i="37" s="1"/>
  <c r="D69" i="44"/>
  <c r="D69" i="10"/>
  <c r="G29" i="18"/>
  <c r="G29" i="10"/>
  <c r="K8" i="10"/>
  <c r="L8" i="10"/>
  <c r="H8" i="10"/>
  <c r="G30" i="18"/>
  <c r="G30" i="10"/>
  <c r="O32" i="1"/>
  <c r="O7" i="1" s="1"/>
  <c r="D42" i="1"/>
  <c r="G15" i="10"/>
  <c r="G15" i="18"/>
  <c r="G11" i="18"/>
  <c r="G11" i="10"/>
  <c r="G28" i="18"/>
  <c r="G28" i="10"/>
  <c r="G16" i="18"/>
  <c r="G16" i="10"/>
  <c r="G9" i="45"/>
  <c r="G14" i="45"/>
  <c r="G75" i="45"/>
  <c r="G80" i="45"/>
  <c r="G89" i="45"/>
  <c r="G77" i="45"/>
  <c r="G82" i="45"/>
  <c r="G83" i="45"/>
  <c r="G87" i="45"/>
  <c r="G13" i="45"/>
  <c r="E7" i="45"/>
  <c r="G86" i="45"/>
  <c r="G84" i="45"/>
  <c r="G85" i="45"/>
  <c r="G81" i="45"/>
  <c r="G79" i="45"/>
  <c r="G88" i="45"/>
  <c r="G32" i="45"/>
  <c r="M8" i="44"/>
  <c r="O8" i="44"/>
  <c r="L8" i="44"/>
  <c r="N8" i="44"/>
  <c r="G14" i="18"/>
  <c r="G14" i="10"/>
  <c r="G20" i="18"/>
  <c r="G20" i="10"/>
  <c r="G32" i="22"/>
  <c r="I31" i="19" s="1"/>
  <c r="G77" i="22"/>
  <c r="G87" i="22"/>
  <c r="G83" i="22"/>
  <c r="G88" i="22"/>
  <c r="G14" i="22"/>
  <c r="I13" i="19" s="1"/>
  <c r="G13" i="22"/>
  <c r="I12" i="19" s="1"/>
  <c r="G75" i="22"/>
  <c r="G84" i="22"/>
  <c r="G86" i="22"/>
  <c r="G89" i="22"/>
  <c r="G82" i="22"/>
  <c r="G81" i="22"/>
  <c r="G85" i="22"/>
  <c r="G79" i="22"/>
  <c r="G80" i="22"/>
  <c r="G24" i="18"/>
  <c r="G24" i="10"/>
  <c r="M8" i="30"/>
  <c r="N8" i="30"/>
  <c r="L8" i="30"/>
  <c r="BK69" i="29"/>
  <c r="BK76" i="29" s="1"/>
  <c r="BS69" i="29"/>
  <c r="AJ41" i="29"/>
  <c r="AJ76" i="29" s="1"/>
  <c r="BS41" i="29"/>
  <c r="D31" i="29"/>
  <c r="D70" i="25"/>
  <c r="BT31" i="29" l="1"/>
  <c r="F70" i="4"/>
  <c r="N42" i="14"/>
  <c r="O42" i="14" s="1"/>
  <c r="D41" i="10"/>
  <c r="I42" i="33"/>
  <c r="G33" i="37"/>
  <c r="K33" i="37" s="1"/>
  <c r="D41" i="44"/>
  <c r="D41" i="30"/>
  <c r="E42" i="3"/>
  <c r="D41" i="18"/>
  <c r="H41" i="9"/>
  <c r="D32" i="1"/>
  <c r="J70" i="33"/>
  <c r="L70" i="33"/>
  <c r="K70" i="33"/>
  <c r="BK69" i="8"/>
  <c r="BK76" i="8" s="1"/>
  <c r="BS69" i="8"/>
  <c r="D70" i="39"/>
  <c r="H69" i="44"/>
  <c r="J69" i="44"/>
  <c r="J69" i="30"/>
  <c r="H69" i="30"/>
  <c r="BS69" i="43"/>
  <c r="BK69" i="43"/>
  <c r="BK76" i="43" s="1"/>
  <c r="BS41" i="43"/>
  <c r="AJ41" i="43"/>
  <c r="AJ76" i="43" s="1"/>
  <c r="D31" i="43"/>
  <c r="D31" i="8"/>
  <c r="BS41" i="8"/>
  <c r="AJ41" i="8"/>
  <c r="AJ76" i="8" s="1"/>
  <c r="J69" i="9"/>
  <c r="I69" i="9"/>
  <c r="D7" i="29"/>
  <c r="AA31" i="29"/>
  <c r="AA76" i="29" s="1"/>
  <c r="BS31" i="29"/>
  <c r="BS7" i="29" s="1"/>
  <c r="O89" i="25"/>
  <c r="D89" i="25" s="1"/>
  <c r="O32" i="25"/>
  <c r="O7" i="25" s="1"/>
  <c r="D42" i="25"/>
  <c r="BT31" i="43" l="1"/>
  <c r="BT31" i="8"/>
  <c r="Q89" i="4"/>
  <c r="F89" i="4" s="1"/>
  <c r="F42" i="4"/>
  <c r="Q32" i="4"/>
  <c r="Q7" i="4" s="1"/>
  <c r="J41" i="9"/>
  <c r="I41" i="9"/>
  <c r="J42" i="33"/>
  <c r="L42" i="33"/>
  <c r="K42" i="33"/>
  <c r="AA31" i="8"/>
  <c r="AA76" i="8" s="1"/>
  <c r="BS31" i="8"/>
  <c r="BS7" i="8" s="1"/>
  <c r="D7" i="8"/>
  <c r="Q89" i="24"/>
  <c r="F89" i="24" s="1"/>
  <c r="F42" i="24"/>
  <c r="Q32" i="24"/>
  <c r="Q7" i="24" s="1"/>
  <c r="BT7" i="29"/>
  <c r="Q32" i="31"/>
  <c r="Q7" i="31" s="1"/>
  <c r="F42" i="31"/>
  <c r="G42" i="3"/>
  <c r="F42" i="3"/>
  <c r="E70" i="4"/>
  <c r="F69" i="18"/>
  <c r="H69" i="18" s="1"/>
  <c r="F69" i="10"/>
  <c r="K69" i="30"/>
  <c r="AA31" i="43"/>
  <c r="AA76" i="43" s="1"/>
  <c r="BS31" i="43"/>
  <c r="BS7" i="43" s="1"/>
  <c r="D7" i="43"/>
  <c r="J41" i="30"/>
  <c r="H41" i="30"/>
  <c r="E42" i="1"/>
  <c r="D31" i="44"/>
  <c r="N32" i="14"/>
  <c r="O32" i="14" s="1"/>
  <c r="D31" i="30"/>
  <c r="D31" i="18"/>
  <c r="E32" i="3"/>
  <c r="H31" i="9"/>
  <c r="G23" i="37"/>
  <c r="K23" i="37" s="1"/>
  <c r="D31" i="10"/>
  <c r="I32" i="33"/>
  <c r="E71" i="1"/>
  <c r="E68" i="1"/>
  <c r="E39" i="1"/>
  <c r="E61" i="1"/>
  <c r="E69" i="1"/>
  <c r="E66" i="1"/>
  <c r="E72" i="1"/>
  <c r="E38" i="1"/>
  <c r="E37" i="1"/>
  <c r="E64" i="1"/>
  <c r="E41" i="1"/>
  <c r="E36" i="1"/>
  <c r="E34" i="1"/>
  <c r="E65" i="1"/>
  <c r="E40" i="1"/>
  <c r="E63" i="1"/>
  <c r="E35" i="1"/>
  <c r="E62" i="1"/>
  <c r="E43" i="1"/>
  <c r="E67" i="1"/>
  <c r="D7" i="1"/>
  <c r="E70" i="1"/>
  <c r="K69" i="44"/>
  <c r="O89" i="39"/>
  <c r="D89" i="39" s="1"/>
  <c r="O32" i="39"/>
  <c r="O7" i="39" s="1"/>
  <c r="D42" i="39"/>
  <c r="J41" i="44"/>
  <c r="H41" i="44"/>
  <c r="D42" i="46"/>
  <c r="O89" i="46"/>
  <c r="D89" i="46" s="1"/>
  <c r="O32" i="46"/>
  <c r="O7" i="46" s="1"/>
  <c r="O88" i="39" s="1"/>
  <c r="D88" i="39" s="1"/>
  <c r="D32" i="25"/>
  <c r="E42" i="25" s="1"/>
  <c r="E33" i="18" l="1"/>
  <c r="E33" i="10"/>
  <c r="M69" i="30"/>
  <c r="L69" i="30"/>
  <c r="E66" i="10"/>
  <c r="E66" i="18"/>
  <c r="E35" i="18"/>
  <c r="E35" i="10"/>
  <c r="E60" i="18"/>
  <c r="E60" i="10"/>
  <c r="E41" i="10"/>
  <c r="E41" i="18"/>
  <c r="K69" i="10"/>
  <c r="H69" i="10"/>
  <c r="L69" i="10"/>
  <c r="BT7" i="8"/>
  <c r="E42" i="18"/>
  <c r="E42" i="10"/>
  <c r="E40" i="10"/>
  <c r="E40" i="18"/>
  <c r="E38" i="10"/>
  <c r="E38" i="18"/>
  <c r="J31" i="9"/>
  <c r="I31" i="9"/>
  <c r="BT7" i="43"/>
  <c r="D6" i="10"/>
  <c r="H7" i="9"/>
  <c r="G7" i="37"/>
  <c r="K7" i="37" s="1"/>
  <c r="E8" i="3"/>
  <c r="I8" i="33"/>
  <c r="D6" i="18"/>
  <c r="E23" i="1"/>
  <c r="E30" i="1"/>
  <c r="E24" i="1"/>
  <c r="E74" i="1"/>
  <c r="E22" i="1"/>
  <c r="E73" i="1"/>
  <c r="E75" i="1"/>
  <c r="E9" i="1"/>
  <c r="E61" i="10"/>
  <c r="E61" i="18"/>
  <c r="E63" i="10"/>
  <c r="E63" i="18"/>
  <c r="E67" i="18"/>
  <c r="E67" i="10"/>
  <c r="G32" i="3"/>
  <c r="F32" i="3"/>
  <c r="E34" i="10"/>
  <c r="E34" i="18"/>
  <c r="E36" i="18"/>
  <c r="E36" i="10"/>
  <c r="E70" i="10"/>
  <c r="E70" i="18"/>
  <c r="AB41" i="19"/>
  <c r="E42" i="31"/>
  <c r="F32" i="31"/>
  <c r="G42" i="31" s="1"/>
  <c r="H31" i="44"/>
  <c r="J31" i="44"/>
  <c r="D6" i="44"/>
  <c r="F6" i="44" s="1"/>
  <c r="E89" i="24"/>
  <c r="L69" i="44"/>
  <c r="N69" i="44"/>
  <c r="E62" i="10"/>
  <c r="E62" i="18"/>
  <c r="E37" i="10"/>
  <c r="E37" i="18"/>
  <c r="E32" i="1"/>
  <c r="F41" i="18"/>
  <c r="H41" i="18" s="1"/>
  <c r="K41" i="30"/>
  <c r="F41" i="10"/>
  <c r="E42" i="4"/>
  <c r="F32" i="4"/>
  <c r="E39" i="10"/>
  <c r="E39" i="18"/>
  <c r="E71" i="10"/>
  <c r="E71" i="18"/>
  <c r="H31" i="30"/>
  <c r="J31" i="30"/>
  <c r="D6" i="30"/>
  <c r="F6" i="30" s="1"/>
  <c r="Q88" i="25"/>
  <c r="Q88" i="24"/>
  <c r="F88" i="24" s="1"/>
  <c r="Q88" i="4"/>
  <c r="F88" i="4" s="1"/>
  <c r="E88" i="4" s="1"/>
  <c r="E89" i="4"/>
  <c r="E68" i="18"/>
  <c r="E68" i="10"/>
  <c r="D32" i="46"/>
  <c r="K41" i="44"/>
  <c r="D32" i="39"/>
  <c r="E69" i="18"/>
  <c r="E69" i="10"/>
  <c r="E64" i="18"/>
  <c r="E64" i="10"/>
  <c r="E65" i="10"/>
  <c r="E65" i="18"/>
  <c r="L32" i="33"/>
  <c r="K32" i="33"/>
  <c r="J32" i="33"/>
  <c r="E42" i="24"/>
  <c r="F32" i="24"/>
  <c r="G42" i="24" s="1"/>
  <c r="AA41" i="19" s="1"/>
  <c r="E66" i="25"/>
  <c r="E56" i="25"/>
  <c r="E57" i="25"/>
  <c r="E61" i="25"/>
  <c r="E41" i="25"/>
  <c r="E37" i="25"/>
  <c r="E64" i="25"/>
  <c r="E54" i="25"/>
  <c r="E55" i="25"/>
  <c r="E63" i="25"/>
  <c r="E73" i="25"/>
  <c r="E40" i="25"/>
  <c r="E74" i="25"/>
  <c r="E71" i="25"/>
  <c r="E38" i="25"/>
  <c r="E68" i="25"/>
  <c r="E69" i="25"/>
  <c r="E62" i="25"/>
  <c r="E35" i="25"/>
  <c r="E65" i="25"/>
  <c r="E72" i="25"/>
  <c r="E39" i="25"/>
  <c r="E36" i="25"/>
  <c r="E43" i="25"/>
  <c r="E34" i="25"/>
  <c r="E67" i="25"/>
  <c r="D7" i="25"/>
  <c r="E70" i="25"/>
  <c r="E8" i="18" l="1"/>
  <c r="E8" i="10"/>
  <c r="H41" i="10"/>
  <c r="L41" i="10"/>
  <c r="K41" i="10"/>
  <c r="E74" i="18"/>
  <c r="E74" i="10"/>
  <c r="J8" i="33"/>
  <c r="K8" i="33"/>
  <c r="N41" i="44"/>
  <c r="L41" i="44"/>
  <c r="G40" i="31"/>
  <c r="G65" i="31"/>
  <c r="G74" i="31"/>
  <c r="G55" i="31"/>
  <c r="G62" i="31"/>
  <c r="G56" i="31"/>
  <c r="G43" i="31"/>
  <c r="G73" i="31"/>
  <c r="G68" i="31"/>
  <c r="G34" i="31"/>
  <c r="G63" i="31"/>
  <c r="F7" i="31"/>
  <c r="G67" i="31"/>
  <c r="G69" i="31"/>
  <c r="G66" i="31"/>
  <c r="G71" i="31"/>
  <c r="G54" i="31"/>
  <c r="G70" i="31"/>
  <c r="G61" i="31"/>
  <c r="E32" i="31"/>
  <c r="G37" i="31"/>
  <c r="G57" i="31"/>
  <c r="G35" i="31"/>
  <c r="G72" i="31"/>
  <c r="G36" i="31"/>
  <c r="G38" i="31"/>
  <c r="G41" i="31"/>
  <c r="G64" i="31"/>
  <c r="G39" i="31"/>
  <c r="L41" i="30"/>
  <c r="M41" i="30"/>
  <c r="E72" i="10"/>
  <c r="E72" i="18"/>
  <c r="G8" i="3"/>
  <c r="F8" i="3"/>
  <c r="AB31" i="19"/>
  <c r="E21" i="18"/>
  <c r="E21" i="10"/>
  <c r="E40" i="46"/>
  <c r="E35" i="46"/>
  <c r="E34" i="46"/>
  <c r="E70" i="46"/>
  <c r="E69" i="46"/>
  <c r="E71" i="46"/>
  <c r="E72" i="46"/>
  <c r="D7" i="46"/>
  <c r="E36" i="46"/>
  <c r="E57" i="46"/>
  <c r="E68" i="46"/>
  <c r="E56" i="46"/>
  <c r="E37" i="46"/>
  <c r="E61" i="46"/>
  <c r="E38" i="46"/>
  <c r="E54" i="46"/>
  <c r="E62" i="46"/>
  <c r="E39" i="46"/>
  <c r="E64" i="46"/>
  <c r="E66" i="46"/>
  <c r="E73" i="46"/>
  <c r="E65" i="46"/>
  <c r="E41" i="46"/>
  <c r="E74" i="46"/>
  <c r="E63" i="46"/>
  <c r="E55" i="46"/>
  <c r="E67" i="46"/>
  <c r="E43" i="46"/>
  <c r="E73" i="18"/>
  <c r="E73" i="10"/>
  <c r="I7" i="9"/>
  <c r="J7" i="9"/>
  <c r="G43" i="24"/>
  <c r="AA42" i="19" s="1"/>
  <c r="E32" i="24"/>
  <c r="G35" i="24"/>
  <c r="AA34" i="19" s="1"/>
  <c r="G34" i="24"/>
  <c r="AA33" i="19" s="1"/>
  <c r="G70" i="24"/>
  <c r="AA69" i="19" s="1"/>
  <c r="G74" i="24"/>
  <c r="AA73" i="19" s="1"/>
  <c r="G73" i="24"/>
  <c r="AA72" i="19" s="1"/>
  <c r="G72" i="24"/>
  <c r="AA71" i="19" s="1"/>
  <c r="G65" i="24"/>
  <c r="AA64" i="19" s="1"/>
  <c r="G71" i="24"/>
  <c r="AA70" i="19" s="1"/>
  <c r="Z31" i="19"/>
  <c r="Z6" i="19" s="1"/>
  <c r="G57" i="24"/>
  <c r="AA56" i="19" s="1"/>
  <c r="G68" i="24"/>
  <c r="AA67" i="19" s="1"/>
  <c r="G64" i="24"/>
  <c r="AA63" i="19" s="1"/>
  <c r="G56" i="24"/>
  <c r="AA55" i="19" s="1"/>
  <c r="G66" i="24"/>
  <c r="AA65" i="19" s="1"/>
  <c r="G38" i="24"/>
  <c r="AA37" i="19" s="1"/>
  <c r="G61" i="24"/>
  <c r="AA60" i="19" s="1"/>
  <c r="G41" i="24"/>
  <c r="AA40" i="19" s="1"/>
  <c r="G69" i="24"/>
  <c r="AA68" i="19" s="1"/>
  <c r="G40" i="24"/>
  <c r="AA39" i="19" s="1"/>
  <c r="G37" i="24"/>
  <c r="AA36" i="19" s="1"/>
  <c r="G54" i="24"/>
  <c r="AA53" i="19" s="1"/>
  <c r="G62" i="24"/>
  <c r="AA61" i="19" s="1"/>
  <c r="G39" i="24"/>
  <c r="AA38" i="19" s="1"/>
  <c r="G55" i="24"/>
  <c r="AA54" i="19" s="1"/>
  <c r="G67" i="24"/>
  <c r="AA66" i="19" s="1"/>
  <c r="G36" i="24"/>
  <c r="AA35" i="19" s="1"/>
  <c r="G63" i="24"/>
  <c r="AA62" i="19" s="1"/>
  <c r="F7" i="24"/>
  <c r="G88" i="24" s="1"/>
  <c r="E42" i="46"/>
  <c r="E23" i="10"/>
  <c r="E23" i="18"/>
  <c r="E40" i="39"/>
  <c r="K31" i="44"/>
  <c r="E57" i="39"/>
  <c r="E41" i="39"/>
  <c r="E66" i="39"/>
  <c r="E61" i="39"/>
  <c r="E56" i="39"/>
  <c r="E69" i="39"/>
  <c r="E71" i="39"/>
  <c r="E68" i="39"/>
  <c r="E55" i="39"/>
  <c r="E38" i="39"/>
  <c r="E64" i="39"/>
  <c r="E72" i="39"/>
  <c r="E73" i="39"/>
  <c r="E63" i="39"/>
  <c r="E65" i="39"/>
  <c r="E35" i="39"/>
  <c r="E37" i="39"/>
  <c r="E74" i="39"/>
  <c r="E62" i="39"/>
  <c r="E54" i="39"/>
  <c r="E39" i="39"/>
  <c r="E43" i="39"/>
  <c r="E36" i="39"/>
  <c r="E34" i="39"/>
  <c r="E67" i="39"/>
  <c r="D7" i="39"/>
  <c r="E70" i="39"/>
  <c r="E88" i="24"/>
  <c r="G43" i="4"/>
  <c r="F31" i="18"/>
  <c r="H31" i="18" s="1"/>
  <c r="K31" i="30"/>
  <c r="E32" i="4"/>
  <c r="F31" i="10"/>
  <c r="G66" i="4"/>
  <c r="G61" i="4"/>
  <c r="G35" i="4"/>
  <c r="G38" i="4"/>
  <c r="G57" i="4"/>
  <c r="G55" i="4"/>
  <c r="G73" i="4"/>
  <c r="G64" i="4"/>
  <c r="G71" i="4"/>
  <c r="G41" i="4"/>
  <c r="G72" i="4"/>
  <c r="G68" i="4"/>
  <c r="G62" i="4"/>
  <c r="G56" i="4"/>
  <c r="G69" i="4"/>
  <c r="G39" i="4"/>
  <c r="G36" i="4"/>
  <c r="G40" i="4"/>
  <c r="G54" i="4"/>
  <c r="G74" i="4"/>
  <c r="G37" i="4"/>
  <c r="G65" i="4"/>
  <c r="G63" i="4"/>
  <c r="G34" i="4"/>
  <c r="G67" i="4"/>
  <c r="F7" i="4"/>
  <c r="G70" i="4"/>
  <c r="E31" i="18"/>
  <c r="E31" i="10"/>
  <c r="E29" i="18"/>
  <c r="E29" i="10"/>
  <c r="E42" i="39"/>
  <c r="G42" i="4"/>
  <c r="E22" i="18"/>
  <c r="E22" i="10"/>
  <c r="E32" i="25"/>
  <c r="E78" i="25"/>
  <c r="E82" i="25"/>
  <c r="E77" i="25"/>
  <c r="E87" i="25"/>
  <c r="E83" i="25"/>
  <c r="E85" i="25"/>
  <c r="E13" i="25"/>
  <c r="E14" i="25"/>
  <c r="E75" i="25"/>
  <c r="E84" i="25"/>
  <c r="E86" i="25"/>
  <c r="E81" i="25"/>
  <c r="E79" i="25"/>
  <c r="E80" i="25"/>
  <c r="E9" i="25"/>
  <c r="E89" i="25"/>
  <c r="G55" i="18" l="1"/>
  <c r="G55" i="10"/>
  <c r="G36" i="10"/>
  <c r="G36" i="18"/>
  <c r="G61" i="10"/>
  <c r="G61" i="18"/>
  <c r="G56" i="10"/>
  <c r="G56" i="18"/>
  <c r="N31" i="30"/>
  <c r="M31" i="30"/>
  <c r="L31" i="30"/>
  <c r="E32" i="46"/>
  <c r="E83" i="46"/>
  <c r="E87" i="46"/>
  <c r="E9" i="46"/>
  <c r="E81" i="46"/>
  <c r="E78" i="46"/>
  <c r="E13" i="46"/>
  <c r="E85" i="46"/>
  <c r="E14" i="46"/>
  <c r="E82" i="46"/>
  <c r="E80" i="46"/>
  <c r="E79" i="46"/>
  <c r="E88" i="46"/>
  <c r="E77" i="46"/>
  <c r="E75" i="46"/>
  <c r="E86" i="46"/>
  <c r="E84" i="46"/>
  <c r="E89" i="46"/>
  <c r="L31" i="44"/>
  <c r="N31" i="44"/>
  <c r="M31" i="44"/>
  <c r="O31" i="44"/>
  <c r="G73" i="10"/>
  <c r="G73" i="18"/>
  <c r="G67" i="18"/>
  <c r="G67" i="10"/>
  <c r="G37" i="18"/>
  <c r="G37" i="10"/>
  <c r="G54" i="18"/>
  <c r="G54" i="10"/>
  <c r="G69" i="18"/>
  <c r="G69" i="10"/>
  <c r="G53" i="18"/>
  <c r="G53" i="10"/>
  <c r="G71" i="18"/>
  <c r="G71" i="10"/>
  <c r="G34" i="10"/>
  <c r="G34" i="18"/>
  <c r="G32" i="31"/>
  <c r="G88" i="31"/>
  <c r="G84" i="31"/>
  <c r="G85" i="31"/>
  <c r="G14" i="31"/>
  <c r="G77" i="31"/>
  <c r="G82" i="31"/>
  <c r="G75" i="31"/>
  <c r="E7" i="31"/>
  <c r="G86" i="31"/>
  <c r="G9" i="31"/>
  <c r="G83" i="31"/>
  <c r="G80" i="31"/>
  <c r="G79" i="31"/>
  <c r="G13" i="31"/>
  <c r="G87" i="31"/>
  <c r="G81" i="31"/>
  <c r="G89" i="31"/>
  <c r="G88" i="4"/>
  <c r="F6" i="10"/>
  <c r="G77" i="4"/>
  <c r="G83" i="4"/>
  <c r="G87" i="4"/>
  <c r="F6" i="18"/>
  <c r="K6" i="30"/>
  <c r="G14" i="4"/>
  <c r="G13" i="4"/>
  <c r="G84" i="4"/>
  <c r="G75" i="4"/>
  <c r="G82" i="4"/>
  <c r="G86" i="4"/>
  <c r="F1" i="4"/>
  <c r="G81" i="4"/>
  <c r="G85" i="4"/>
  <c r="G79" i="4"/>
  <c r="G80" i="4"/>
  <c r="G9" i="4"/>
  <c r="G89" i="4"/>
  <c r="G39" i="10"/>
  <c r="G39" i="18"/>
  <c r="G40" i="18"/>
  <c r="G40" i="10"/>
  <c r="G60" i="18"/>
  <c r="G60" i="10"/>
  <c r="G42" i="18"/>
  <c r="G42" i="10"/>
  <c r="E85" i="39"/>
  <c r="E83" i="39"/>
  <c r="E78" i="39"/>
  <c r="E87" i="39"/>
  <c r="K6" i="44"/>
  <c r="E77" i="39"/>
  <c r="E82" i="39"/>
  <c r="E13" i="39"/>
  <c r="E14" i="39"/>
  <c r="E84" i="39"/>
  <c r="E86" i="39"/>
  <c r="E75" i="39"/>
  <c r="E81" i="39"/>
  <c r="E80" i="39"/>
  <c r="E79" i="39"/>
  <c r="E9" i="39"/>
  <c r="E89" i="39"/>
  <c r="E88" i="39"/>
  <c r="G32" i="24"/>
  <c r="AA31" i="19" s="1"/>
  <c r="G80" i="24"/>
  <c r="G83" i="24"/>
  <c r="G77" i="24"/>
  <c r="F88" i="25"/>
  <c r="D88" i="25" s="1"/>
  <c r="E88" i="25" s="1"/>
  <c r="G14" i="24"/>
  <c r="AA13" i="19" s="1"/>
  <c r="G13" i="24"/>
  <c r="AA12" i="19" s="1"/>
  <c r="G87" i="24"/>
  <c r="E7" i="24"/>
  <c r="G75" i="24"/>
  <c r="AA74" i="19" s="1"/>
  <c r="G79" i="24"/>
  <c r="G86" i="24"/>
  <c r="G82" i="24"/>
  <c r="G84" i="24"/>
  <c r="G81" i="24"/>
  <c r="G85" i="24"/>
  <c r="G9" i="24"/>
  <c r="AA8" i="19" s="1"/>
  <c r="G89" i="24"/>
  <c r="G64" i="10"/>
  <c r="G64" i="18"/>
  <c r="G41" i="18"/>
  <c r="G41" i="10"/>
  <c r="G66" i="10"/>
  <c r="G66" i="18"/>
  <c r="G35" i="18"/>
  <c r="G35" i="10"/>
  <c r="G70" i="18"/>
  <c r="G70" i="10"/>
  <c r="G65" i="10"/>
  <c r="G65" i="18"/>
  <c r="AC39" i="19"/>
  <c r="AC65" i="19"/>
  <c r="AC52" i="19"/>
  <c r="AC37" i="19"/>
  <c r="AC34" i="19"/>
  <c r="AC38" i="19"/>
  <c r="AC64" i="19"/>
  <c r="AC50" i="19"/>
  <c r="AC60" i="19"/>
  <c r="AC73" i="19"/>
  <c r="AC55" i="19"/>
  <c r="AC59" i="19"/>
  <c r="AC71" i="19"/>
  <c r="AC68" i="19"/>
  <c r="AC62" i="19"/>
  <c r="AC44" i="19"/>
  <c r="AC42" i="19"/>
  <c r="AC53" i="19"/>
  <c r="AC36" i="19"/>
  <c r="AC47" i="19"/>
  <c r="AC51" i="19"/>
  <c r="AC43" i="19"/>
  <c r="AC57" i="19"/>
  <c r="AC54" i="19"/>
  <c r="AC67" i="19"/>
  <c r="AC56" i="19"/>
  <c r="AC69" i="19"/>
  <c r="AC58" i="19"/>
  <c r="AC49" i="19"/>
  <c r="AC66" i="19"/>
  <c r="AC61" i="19"/>
  <c r="AB6" i="19"/>
  <c r="AC33" i="19"/>
  <c r="AC45" i="19"/>
  <c r="AC35" i="19"/>
  <c r="AC48" i="19"/>
  <c r="AC70" i="19"/>
  <c r="AC72" i="19"/>
  <c r="AC46" i="19"/>
  <c r="AC63" i="19"/>
  <c r="AC40" i="19"/>
  <c r="G33" i="10"/>
  <c r="G33" i="18"/>
  <c r="G38" i="18"/>
  <c r="G38" i="10"/>
  <c r="G63" i="18"/>
  <c r="G63" i="10"/>
  <c r="G32" i="4"/>
  <c r="E32" i="39"/>
  <c r="AC41" i="19"/>
  <c r="G62" i="18"/>
  <c r="G62" i="10"/>
  <c r="G68" i="18"/>
  <c r="G68" i="10"/>
  <c r="G72" i="10"/>
  <c r="G72" i="18"/>
  <c r="K31" i="10"/>
  <c r="H31" i="10"/>
  <c r="L31" i="10"/>
  <c r="M6" i="30" l="1"/>
  <c r="L6" i="30"/>
  <c r="N6" i="44"/>
  <c r="L6" i="44"/>
  <c r="G13" i="18"/>
  <c r="G13" i="10"/>
  <c r="AC31" i="19"/>
  <c r="AC74" i="19"/>
  <c r="AC8" i="19"/>
  <c r="G8" i="18"/>
  <c r="G8" i="10"/>
  <c r="G74" i="10"/>
  <c r="G74" i="18"/>
  <c r="G31" i="10"/>
  <c r="G31" i="18"/>
  <c r="G12" i="10"/>
  <c r="G12" i="18"/>
</calcChain>
</file>

<file path=xl/comments1.xml><?xml version="1.0" encoding="utf-8"?>
<comments xmlns="http://schemas.openxmlformats.org/spreadsheetml/2006/main">
  <authors>
    <author>Admin</author>
  </authors>
  <commentList>
    <comment ref="F56" authorId="0" shapeId="0">
      <text>
        <r>
          <rPr>
            <b/>
            <sz val="9"/>
            <color indexed="81"/>
            <rFont val="Tahoma"/>
            <family val="2"/>
          </rPr>
          <t>Admin:</t>
        </r>
        <r>
          <rPr>
            <sz val="9"/>
            <color indexed="81"/>
            <rFont val="Tahoma"/>
            <family val="2"/>
          </rPr>
          <t xml:space="preserve">
Nhu cầu của huyện giảm 12 ha so với phân bổ</t>
        </r>
      </text>
    </comment>
  </commentList>
</comments>
</file>

<file path=xl/sharedStrings.xml><?xml version="1.0" encoding="utf-8"?>
<sst xmlns="http://schemas.openxmlformats.org/spreadsheetml/2006/main" count="10132" uniqueCount="714">
  <si>
    <t>Biểu 01/CH</t>
  </si>
  <si>
    <t>Đơn vị tính: ha</t>
  </si>
  <si>
    <t>STT</t>
  </si>
  <si>
    <t>Chỉ tiêu sử sụng đất</t>
  </si>
  <si>
    <t>Mã</t>
  </si>
  <si>
    <t>Tổng diện tích (ha)</t>
  </si>
  <si>
    <t>Cơ Cấu (%)</t>
  </si>
  <si>
    <t>Diện tích phân theo đơn vị hành chính</t>
  </si>
  <si>
    <t>P. Hoàng Văn Thụ</t>
  </si>
  <si>
    <t>P. Tam Thanh</t>
  </si>
  <si>
    <t>P. Vĩnh Trại</t>
  </si>
  <si>
    <t>P. Đông Kinh</t>
  </si>
  <si>
    <t>P. Chi Lăng</t>
  </si>
  <si>
    <t>X. Hoàng Đồng</t>
  </si>
  <si>
    <t>X. Quảng Lạc</t>
  </si>
  <si>
    <t>X. Mai Pha</t>
  </si>
  <si>
    <t>(4)=(5)+...+(12)</t>
  </si>
  <si>
    <t>Tổng diện tích tự nhiên</t>
  </si>
  <si>
    <t>1</t>
  </si>
  <si>
    <t>Đất nông nghiệp</t>
  </si>
  <si>
    <t>NNP</t>
  </si>
  <si>
    <t>1.1</t>
  </si>
  <si>
    <t>Đất trồng lúa</t>
  </si>
  <si>
    <t>LUA</t>
  </si>
  <si>
    <t>Trong đó: Đất chuyên trồng lúa nước</t>
  </si>
  <si>
    <t>LUC</t>
  </si>
  <si>
    <t>Đất trồng lúa còn lại</t>
  </si>
  <si>
    <t>LUK</t>
  </si>
  <si>
    <t>Đất trồng lúa nương</t>
  </si>
  <si>
    <t>LUN</t>
  </si>
  <si>
    <t>1.2</t>
  </si>
  <si>
    <t>Đất trồng cây hàng năm khác</t>
  </si>
  <si>
    <t>HNK</t>
  </si>
  <si>
    <t>1.3</t>
  </si>
  <si>
    <t>Đất trồng cây lâu năm</t>
  </si>
  <si>
    <t>CLN</t>
  </si>
  <si>
    <t>1.4</t>
  </si>
  <si>
    <t>Đất rừng phòng hộ</t>
  </si>
  <si>
    <t>RPH</t>
  </si>
  <si>
    <t>Đất có rừng phòng hộ là rừng tự nhiên</t>
  </si>
  <si>
    <t>RPN</t>
  </si>
  <si>
    <t>Đất có rừng phòng hộ là rừng trồng</t>
  </si>
  <si>
    <t>RPT</t>
  </si>
  <si>
    <t>Đất đang được sử dụng để phát triển rừng phòng hộ</t>
  </si>
  <si>
    <t>RPM</t>
  </si>
  <si>
    <t>1.5</t>
  </si>
  <si>
    <t>Đất rừng đặc dụng</t>
  </si>
  <si>
    <t>RDD</t>
  </si>
  <si>
    <t>Đất có rừng đặc dụng là rừng tự nhiên</t>
  </si>
  <si>
    <t>RDN</t>
  </si>
  <si>
    <t>Đất có rừng đặc dụng là rừng trồng</t>
  </si>
  <si>
    <t>RDT</t>
  </si>
  <si>
    <t>Đất đang được sử dụng để phát triển rừng đặc dụng</t>
  </si>
  <si>
    <t>RDM</t>
  </si>
  <si>
    <t>1.6</t>
  </si>
  <si>
    <t>Đất rừng sản xuất</t>
  </si>
  <si>
    <t>RSX</t>
  </si>
  <si>
    <t>Trong đó: đất có rừng sản xuất là rừng tự nhiên</t>
  </si>
  <si>
    <t>RSN</t>
  </si>
  <si>
    <t>Đất có rừng sản xuất là rừng trồng</t>
  </si>
  <si>
    <t>RST</t>
  </si>
  <si>
    <t>Đất đang được sử dụng để phát triển rừng sản xuất</t>
  </si>
  <si>
    <t>RSM</t>
  </si>
  <si>
    <t>1.7</t>
  </si>
  <si>
    <t>Đất nuôi trồng thuỷ sản</t>
  </si>
  <si>
    <t>NTS</t>
  </si>
  <si>
    <t>1.8</t>
  </si>
  <si>
    <t>Đất làm muối</t>
  </si>
  <si>
    <t>LMU</t>
  </si>
  <si>
    <t>1.9</t>
  </si>
  <si>
    <t>Đất nông nghiệp khác</t>
  </si>
  <si>
    <t>NKH</t>
  </si>
  <si>
    <t>2</t>
  </si>
  <si>
    <t>Đất phi nông nghiệp</t>
  </si>
  <si>
    <t>PNN</t>
  </si>
  <si>
    <t>Trong đó:</t>
  </si>
  <si>
    <t>2.1</t>
  </si>
  <si>
    <t>Đất quốc phòng</t>
  </si>
  <si>
    <t>CQP</t>
  </si>
  <si>
    <t>2.2</t>
  </si>
  <si>
    <t>Đất an ninh</t>
  </si>
  <si>
    <t>CAN</t>
  </si>
  <si>
    <t>2.3</t>
  </si>
  <si>
    <t>Đất khu công nghiệp</t>
  </si>
  <si>
    <t>SKK</t>
  </si>
  <si>
    <t>2.4</t>
  </si>
  <si>
    <t>Đất khu chế xuất</t>
  </si>
  <si>
    <t>SKT</t>
  </si>
  <si>
    <t>Đất cụm công nghiệp</t>
  </si>
  <si>
    <t>SKN</t>
  </si>
  <si>
    <t>2.5</t>
  </si>
  <si>
    <t>Đất thương mại, dịch vụ</t>
  </si>
  <si>
    <t>TMD</t>
  </si>
  <si>
    <t>2.6</t>
  </si>
  <si>
    <t>Đất cơ sở sản xuất phi nông nghiệp</t>
  </si>
  <si>
    <t>SKC</t>
  </si>
  <si>
    <t>2.7</t>
  </si>
  <si>
    <t>Đất sử dụng cho hoạt động khoáng sản</t>
  </si>
  <si>
    <t>SKS</t>
  </si>
  <si>
    <t>2.8</t>
  </si>
  <si>
    <t>Đất sản xuất vật liệu xây dựng, làm đồ gốm</t>
  </si>
  <si>
    <t>SKX</t>
  </si>
  <si>
    <t>2.9</t>
  </si>
  <si>
    <t>Đất phát triển hạ tầng cấp quốc gia, cấp tỉnh, cấp huyện, cấp xã</t>
  </si>
  <si>
    <t>DHT</t>
  </si>
  <si>
    <t xml:space="preserve"> -</t>
  </si>
  <si>
    <t>Đất giao thông</t>
  </si>
  <si>
    <t>DGT</t>
  </si>
  <si>
    <t>Đất thủy lợi</t>
  </si>
  <si>
    <t>DTL</t>
  </si>
  <si>
    <t>Đất xây dựng cơ sở văn hóa</t>
  </si>
  <si>
    <t>DVH</t>
  </si>
  <si>
    <t>Đất xây dựng cơ sở y tế</t>
  </si>
  <si>
    <t>DYT</t>
  </si>
  <si>
    <t>Đất xây dựng cơ sở giáo dục-đào tạo</t>
  </si>
  <si>
    <t>DGD</t>
  </si>
  <si>
    <t>Đất xây dựng cơ sở thể dục - thể thao</t>
  </si>
  <si>
    <t>DTT</t>
  </si>
  <si>
    <t>Đất công trình năng lượng</t>
  </si>
  <si>
    <t>DNL</t>
  </si>
  <si>
    <t>Đất công trình bưu chính viễn thông</t>
  </si>
  <si>
    <t>DBV</t>
  </si>
  <si>
    <t>Đất xây dựng kho dự trữ quốc gia</t>
  </si>
  <si>
    <t>DKG</t>
  </si>
  <si>
    <t>Đất có di tích, lịch sử - văn hóa</t>
  </si>
  <si>
    <t>DDT</t>
  </si>
  <si>
    <t>Đất bãi thải, xử lý chất thải</t>
  </si>
  <si>
    <t>DRA</t>
  </si>
  <si>
    <t>Đất cơ sở tôn giáo</t>
  </si>
  <si>
    <t>TON</t>
  </si>
  <si>
    <t>Đất nghĩa trang, nghĩa địa, nhà tang lễ, nhà hỏa táng</t>
  </si>
  <si>
    <t>NTD</t>
  </si>
  <si>
    <t>Đất xây dựng cơ sở khoa học công nghệ</t>
  </si>
  <si>
    <t>DKH</t>
  </si>
  <si>
    <t>Đất xây dựng cơ sở dịch vụ xã hội</t>
  </si>
  <si>
    <t>DXH</t>
  </si>
  <si>
    <t>Đất chợ</t>
  </si>
  <si>
    <t>DCH</t>
  </si>
  <si>
    <t>2.10</t>
  </si>
  <si>
    <t>Đất danh lam, thắng cảnh</t>
  </si>
  <si>
    <t>DDL</t>
  </si>
  <si>
    <t>2.11</t>
  </si>
  <si>
    <t>Đất sinh hoạt cộng đồng</t>
  </si>
  <si>
    <t>DSH</t>
  </si>
  <si>
    <t>2.12</t>
  </si>
  <si>
    <t>Đất khu vui chơi, giải trí công cộng</t>
  </si>
  <si>
    <t>DKV</t>
  </si>
  <si>
    <t>2.13</t>
  </si>
  <si>
    <t>Đất ở tại nông thôn</t>
  </si>
  <si>
    <t>ONT</t>
  </si>
  <si>
    <t>2.14</t>
  </si>
  <si>
    <t>Đất ở tại đô thị</t>
  </si>
  <si>
    <t>ODT</t>
  </si>
  <si>
    <t>2.15</t>
  </si>
  <si>
    <t>Đất xây dựng trụ sở cơ quan</t>
  </si>
  <si>
    <t>TSC</t>
  </si>
  <si>
    <t>2.16</t>
  </si>
  <si>
    <t>Đất xây dựng trụ sở của tổ chức sự nghiệp</t>
  </si>
  <si>
    <t>DTS</t>
  </si>
  <si>
    <t>2.17</t>
  </si>
  <si>
    <t>Đất xây dựng cơ sở ngoại giao</t>
  </si>
  <si>
    <t>2.18</t>
  </si>
  <si>
    <t>Đất tín ngưỡng</t>
  </si>
  <si>
    <t>TIN</t>
  </si>
  <si>
    <t>2.19</t>
  </si>
  <si>
    <t>Đất sông, ngòi, kênh, rạch, suối</t>
  </si>
  <si>
    <t>SON</t>
  </si>
  <si>
    <t>2.20</t>
  </si>
  <si>
    <t>Đất có mặt nước chuyên dùng</t>
  </si>
  <si>
    <t>MNC</t>
  </si>
  <si>
    <t>2.21</t>
  </si>
  <si>
    <t>Đất phi nông nghiệp khác</t>
  </si>
  <si>
    <t>PNK</t>
  </si>
  <si>
    <t>2.22</t>
  </si>
  <si>
    <t>Đất xây dựng công trình sự nghiệp khác</t>
  </si>
  <si>
    <t>DSK</t>
  </si>
  <si>
    <t>2.23</t>
  </si>
  <si>
    <t>Đất công trình công cộng khác</t>
  </si>
  <si>
    <t>DCK</t>
  </si>
  <si>
    <t>Đất chưa sử dụng</t>
  </si>
  <si>
    <t>CSD</t>
  </si>
  <si>
    <t>DNG</t>
  </si>
  <si>
    <t>DANH MỤC BIỂU VÀ PHỤ BIỂU</t>
  </si>
  <si>
    <t>Ký hiệu</t>
  </si>
  <si>
    <t>Tên biểu và phụ biểu</t>
  </si>
  <si>
    <t>Biểu 02/CH</t>
  </si>
  <si>
    <t>Biểu 06/CH</t>
  </si>
  <si>
    <t>Biểu 07/CH</t>
  </si>
  <si>
    <t>Biểu 08/CH</t>
  </si>
  <si>
    <t>Biểu 09/CH</t>
  </si>
  <si>
    <t>Biểu 11/CH</t>
  </si>
  <si>
    <t>Biểu 13/CH</t>
  </si>
  <si>
    <t>Phụ biểu 01</t>
  </si>
  <si>
    <t>Phụ biểu 02</t>
  </si>
  <si>
    <t>Chỉ tiêu sử dụng đất</t>
  </si>
  <si>
    <t>So sánh</t>
  </si>
  <si>
    <t>Tỷ lệ (%)</t>
  </si>
  <si>
    <t>(1)</t>
  </si>
  <si>
    <t>(6)=(5)-(4)</t>
  </si>
  <si>
    <t>Trong đó: Đất có rừng sản xuất là rừng tự nhiên</t>
  </si>
  <si>
    <t>Đất xây dựng cơ sở giáo dục - đào tạo</t>
  </si>
  <si>
    <t>Đất làm nghĩa trang, nghĩa địa, nhà tang lễ, nhà hỏa táng</t>
  </si>
  <si>
    <t>Kết quả thực hiện năm 2021</t>
  </si>
  <si>
    <t>Trong đó</t>
  </si>
  <si>
    <t>KẾT QUẢ THỰC HIỆN KẾ HOẠCH SỬ DỤNG ĐẤT NĂM TRƯỚC THÀNH PHỐ LẠNG SƠN</t>
  </si>
  <si>
    <t>Ghi chú: Đối với những loại đất biến động giảm trong kế hoạch sử dụng đất năm 2021 theo phương án đã được phê duyệt thì phần đánh giá tỷ lệ thực hiện được tính bằng diện tích theo quy hoạch được duyệt/diên tích hiện trạng 2021*100% để phản ánh thực tế tăng giảm từng loại đất như: đất trồng lúa, đất trồng cây hàng năm khác, đất trồng cây lâu năm, đất rừng phòng hộ, đất rừng đặc dụng, đất rừng sản xuất, đất nuôi trồng thủy sản, đất ở nông thôn, đất sông suối, đất mặt nước chuyên dùng, đất chưa sử dụng.</t>
  </si>
  <si>
    <t>Tổng số</t>
  </si>
  <si>
    <t>Cơ cấu (%)</t>
  </si>
  <si>
    <t>(3)</t>
  </si>
  <si>
    <t>(4)=(5)+(7)+...+(12)</t>
  </si>
  <si>
    <t>I</t>
  </si>
  <si>
    <t>Loại đất</t>
  </si>
  <si>
    <t xml:space="preserve">Trong đó: Đất chuyên trồng lúa nước </t>
  </si>
  <si>
    <t>II</t>
  </si>
  <si>
    <t>Khu chức năng</t>
  </si>
  <si>
    <t>KCN</t>
  </si>
  <si>
    <t>Đất khu kinh tế</t>
  </si>
  <si>
    <t>KKT</t>
  </si>
  <si>
    <t>Đất đô thị</t>
  </si>
  <si>
    <t>KDT</t>
  </si>
  <si>
    <t>Khu vực sản xuất nông nghiệp (khu vực chuyên trồng lúa nước, khu vực chuyên trồng cây công nghiệp lâu năm</t>
  </si>
  <si>
    <t>KNN</t>
  </si>
  <si>
    <t>Khu vực lâm nghiệp (khu vực rừng phòng hộ, rừng đặc dụng, rừng sản xuất)</t>
  </si>
  <si>
    <t>KLN</t>
  </si>
  <si>
    <t>Khu du lịch</t>
  </si>
  <si>
    <t>KDL</t>
  </si>
  <si>
    <t>Khu bảo tồn thiên nhiên và đa dạng sinh học</t>
  </si>
  <si>
    <t>KBT</t>
  </si>
  <si>
    <t>Khu vực phát triển công nghiệp (khu công nghiệp, cụm công nghiệp)</t>
  </si>
  <si>
    <t>KPC</t>
  </si>
  <si>
    <t>Khu đô thị (trong đó có khu đô thị mới)</t>
  </si>
  <si>
    <t>DTC</t>
  </si>
  <si>
    <t>Khu thương mại - dịch vụ</t>
  </si>
  <si>
    <t>KTM</t>
  </si>
  <si>
    <t>Khu đô thị - thương mại - dịch vụ</t>
  </si>
  <si>
    <t>KDV</t>
  </si>
  <si>
    <t>Khu dân cư nông thôn</t>
  </si>
  <si>
    <t>DNT</t>
  </si>
  <si>
    <t>Khu ở, làng nghề, sản xuất phi nông nghiệp nông thôn</t>
  </si>
  <si>
    <t>KON</t>
  </si>
  <si>
    <t>Ghi chú: Khu chức năng không tổng hợp khi tính tổng diện tích tự nhiên</t>
  </si>
  <si>
    <t>(4)</t>
  </si>
  <si>
    <t xml:space="preserve">Đất nông nghiệp chuyển sang phi nông nghiệp </t>
  </si>
  <si>
    <t>NNP/PNN</t>
  </si>
  <si>
    <t>LUA/PNN</t>
  </si>
  <si>
    <t>LUC/PNN</t>
  </si>
  <si>
    <t>HNK/PNN</t>
  </si>
  <si>
    <t>CLN/PNN</t>
  </si>
  <si>
    <t>RPH/PNN</t>
  </si>
  <si>
    <t>RDD/PNN</t>
  </si>
  <si>
    <t>RSX/PNN</t>
  </si>
  <si>
    <t>Trong đó: Đất rừng sản xuất là rừng tự nhiên</t>
  </si>
  <si>
    <t>RSN/PNN</t>
  </si>
  <si>
    <t>NTS/PNN</t>
  </si>
  <si>
    <t>LMU/PNN</t>
  </si>
  <si>
    <t>NKH/PNN</t>
  </si>
  <si>
    <t xml:space="preserve">Chuyển đổi cơ cấu sử dụng đất trong nội bộ đất nông nghiệp </t>
  </si>
  <si>
    <t>Đất trồng lúa nước chuyển sang đất trồng cây lâu năm</t>
  </si>
  <si>
    <t>LUA/CLN</t>
  </si>
  <si>
    <t>Đất chuyên trồng lúa nước chuyển sang đất lâm nghiệp</t>
  </si>
  <si>
    <t>LUA/LNP</t>
  </si>
  <si>
    <t>Đất trồng lúa nước chuyển sang đất nuôi trồng thuỷ sản</t>
  </si>
  <si>
    <t>LUA/NTS</t>
  </si>
  <si>
    <t>Đất trồng lúa nước chuyển sang đất làm muối</t>
  </si>
  <si>
    <t>LUA/LMU</t>
  </si>
  <si>
    <t>Đất trồng cây hàng năm chuyển sang đất nuôi trồng thủy sản</t>
  </si>
  <si>
    <t>HNK/NTS</t>
  </si>
  <si>
    <t>Đất trồng cây hàng năm chuyển sang đất làm muối</t>
  </si>
  <si>
    <t>HNK/LMU</t>
  </si>
  <si>
    <t>Đất rừng phòng hộ chuyển sang đất nông nghiệp không phải là rừng</t>
  </si>
  <si>
    <r>
      <t>RPH/NKR</t>
    </r>
    <r>
      <rPr>
        <vertAlign val="superscript"/>
        <sz val="11"/>
        <color theme="1"/>
        <rFont val="Times New Roman"/>
        <family val="1"/>
      </rPr>
      <t>(a)</t>
    </r>
  </si>
  <si>
    <t>Đất rừng đặc dụng chuyển sang đất nông nghiệp không phải là rừng</t>
  </si>
  <si>
    <r>
      <t>RDD/NKR</t>
    </r>
    <r>
      <rPr>
        <vertAlign val="superscript"/>
        <sz val="11"/>
        <color theme="1"/>
        <rFont val="Times New Roman"/>
        <family val="1"/>
      </rPr>
      <t>(a)</t>
    </r>
  </si>
  <si>
    <t>Đất rừng sản xuất chuyển sang đất nông nghiệp không phải là rừng</t>
  </si>
  <si>
    <r>
      <t>RSX/NKR</t>
    </r>
    <r>
      <rPr>
        <vertAlign val="superscript"/>
        <sz val="11"/>
        <color theme="1"/>
        <rFont val="Times New Roman"/>
        <family val="1"/>
      </rPr>
      <t>(a)</t>
    </r>
  </si>
  <si>
    <r>
      <t>RSN/NKR</t>
    </r>
    <r>
      <rPr>
        <i/>
        <vertAlign val="superscript"/>
        <sz val="11"/>
        <color theme="1"/>
        <rFont val="Times New Roman"/>
        <family val="1"/>
      </rPr>
      <t>(a)</t>
    </r>
  </si>
  <si>
    <t>Đất phi nông nghiệp không phải là đất ở chuyển sang đất ở</t>
  </si>
  <si>
    <t>PKO/OTC</t>
  </si>
  <si>
    <t>Ghi chú:(a) gồm đất sản xuất nông nghiệp, đất nuôi trồng thủy sản, đất làm muối và đất nông nghiệp khác. PKO là đất phi nông nghiệp không phải là đất ở</t>
  </si>
  <si>
    <t>Tổng diện tích</t>
  </si>
  <si>
    <t>(5)</t>
  </si>
  <si>
    <t>(6)</t>
  </si>
  <si>
    <t>(7)</t>
  </si>
  <si>
    <t>(8)</t>
  </si>
  <si>
    <t>(9)</t>
  </si>
  <si>
    <t>(10)</t>
  </si>
  <si>
    <t>(11)</t>
  </si>
  <si>
    <t>(12)</t>
  </si>
  <si>
    <t>Tổng diện tích cần thu hồi</t>
  </si>
  <si>
    <t xml:space="preserve"> - </t>
  </si>
  <si>
    <t>(4)=(5)+...(12)</t>
  </si>
  <si>
    <t xml:space="preserve">Đất trồng lúa. </t>
  </si>
  <si>
    <t>2.27</t>
  </si>
  <si>
    <t>2.28</t>
  </si>
  <si>
    <t>Chu chuyển loại đất đai đến năm 2030</t>
  </si>
  <si>
    <t>Cộng giảm</t>
  </si>
  <si>
    <t>Biến động tăng (+)
giảm (-)</t>
  </si>
  <si>
    <t xml:space="preserve">DNG </t>
  </si>
  <si>
    <t>TỔNG DIỆN TÍCH ĐẤT TỰ NHIÊN</t>
  </si>
  <si>
    <t>1.1.1</t>
  </si>
  <si>
    <t>1.1.2</t>
  </si>
  <si>
    <t>Đất trồng lúa nước còn lại</t>
  </si>
  <si>
    <t>1.1.3</t>
  </si>
  <si>
    <t>Đất phát triển hạ tầng cấp quốc gia, cấp tỉnh</t>
  </si>
  <si>
    <t>Đất làm nghĩa trang, nhà tang lễ, nhà hỏa táng</t>
  </si>
  <si>
    <t>Đất xây dựng cơ sở khoa học và công nghệ</t>
  </si>
  <si>
    <t>2.24</t>
  </si>
  <si>
    <t>Cộng tăng</t>
  </si>
  <si>
    <t>Diện tích cuối kỳ năm 2025</t>
  </si>
  <si>
    <t>KẾ HOẠCH SỬ DỤNG ĐẤT NĂM 2022 THÀNH PHỐ LẠNG SƠN</t>
  </si>
  <si>
    <t>Đất khu công nghệ cao</t>
  </si>
  <si>
    <t>Diện tích</t>
  </si>
  <si>
    <t>Tăng giảm trong kỳ kế hoạch</t>
  </si>
  <si>
    <t>Kế hoạch được duyệt năm 2021 (ha)</t>
  </si>
  <si>
    <t>Diện tích đã thực hiện chuyển mục đích</t>
  </si>
  <si>
    <t>Diện tích ước đến 31/12/2021</t>
  </si>
  <si>
    <t>Diện tích chưa thực hiện</t>
  </si>
  <si>
    <t>(7)=(5)-(6)</t>
  </si>
  <si>
    <t>(9)=(8)-(4)</t>
  </si>
  <si>
    <t xml:space="preserve">Tăng (+), giảm (-) </t>
  </si>
  <si>
    <t>Kế hoạch sử dụng đất năm 2022</t>
  </si>
  <si>
    <t>Hiện trạng năm 2021</t>
  </si>
  <si>
    <t>Cơ cấu</t>
  </si>
  <si>
    <t>Tăng (+); Giảm (-)</t>
  </si>
  <si>
    <t>Đất nghĩa trang, nhà tang lễ, nhà hỏa táng</t>
  </si>
  <si>
    <t>Hạng mục</t>
  </si>
  <si>
    <t>Diện tích (ha)</t>
  </si>
  <si>
    <t>Thành tiền (tỷ đồng)</t>
  </si>
  <si>
    <t>I. Các khoản thu</t>
  </si>
  <si>
    <t>1. Thu tiền khi giao đất, cho thuê đất sử dụng vào mục đích sản xuất kinh doanh phi nông nghiệp; các mục đích kinh doanh khác (bến bãi, nhà kho,...)</t>
  </si>
  <si>
    <t>2. Thu từ đấu giá quyền sử dụng đất, thu chuyển mục đích sử dụng đất của tổ chức, hộ gia đình, cá nhân và thu từ giao đất ở đô thị có thu tiền</t>
  </si>
  <si>
    <t>3. Thu từ đấu giá quyền sử dụng đất, thu chuyển mục đích sử dụng đất của tổ chức, hộ gia đình, cá nhân và thu từ giao đất ở nông thôn có thu tiền</t>
  </si>
  <si>
    <t xml:space="preserve">II. Các khoản chi </t>
  </si>
  <si>
    <t>1. Chi bồi thường khi Thu hồi đất trồng lúa</t>
  </si>
  <si>
    <t>Cân đối thu - chi (I - II)</t>
  </si>
  <si>
    <t>BIỂU 10/CH: DANH MỤC CÔNG TRÌNH, DỰ ÁN THỰC HIỆN TRONG KẾ HOẠCH SỬ DỤNG ĐẤT NĂM 2022 CỦA THÀNH PHỐ LẠNG SƠN</t>
  </si>
  <si>
    <t>Mã (bắt buộc)</t>
  </si>
  <si>
    <t>HẠNG MỤC CÔNG TRÌNH</t>
  </si>
  <si>
    <t>DIỆN TÍCH</t>
  </si>
  <si>
    <t>ĐỊA ĐIỂM 
(nhập đối với KHSDĐ năm 2022</t>
  </si>
  <si>
    <t>Ghi chú</t>
  </si>
  <si>
    <t>KHSDĐ 2021</t>
  </si>
  <si>
    <t>LẤY VÀO LOẠI ĐẤT</t>
  </si>
  <si>
    <t>Địa điểm cụ thể</t>
  </si>
  <si>
    <t>Căn cứ pháp lý</t>
  </si>
  <si>
    <t>Thu hồi đất năm trước</t>
  </si>
  <si>
    <t>Thu hồi đất năm kế hoạch</t>
  </si>
  <si>
    <t>Quy mô</t>
  </si>
  <si>
    <t>Hiện trạng</t>
  </si>
  <si>
    <t>Tăng thêm</t>
  </si>
  <si>
    <t>Công trình chuyển tiếp, bổ sung mới so với kế hoạch năm trước hoặc phát sinh ngoài quy hoạch</t>
  </si>
  <si>
    <t>(Nhập tên đổi với các công trình dự án đã thực hiện xong trong kế hoạch năm trước)</t>
  </si>
  <si>
    <t>MVB</t>
  </si>
  <si>
    <t>Nhập đến đơn vị cấp xã</t>
  </si>
  <si>
    <t>Văn bản chấp thuận, công văn đăng ký nhu cầu hoặc đơn vị đăng ký, nghị quyết HĐND đối với các dự án thu hồi đất, sử dụng đất LUA, RPH, RDD</t>
  </si>
  <si>
    <t>Chỉ nhập đối với các dự án đã thực hiện thu hồi đất năm trước</t>
  </si>
  <si>
    <t>Chỉ nhập tên đôi với các dự án phải thu hồi đất trong năm kế hoạch</t>
  </si>
  <si>
    <t>TỔNG (Subtotal)</t>
  </si>
  <si>
    <t>Xã Quảng Lạc</t>
  </si>
  <si>
    <t>Phường Chi Lăng</t>
  </si>
  <si>
    <t>Phường Đông Kinh</t>
  </si>
  <si>
    <t>Xã Hoàng Đồng</t>
  </si>
  <si>
    <t>Phường Tam Thanh</t>
  </si>
  <si>
    <t>Chuyển tiếp</t>
  </si>
  <si>
    <t>Phường Hoàng Văn Thụ</t>
  </si>
  <si>
    <t>Bổ sung mới</t>
  </si>
  <si>
    <t>Báo cáo số 144/BC-UBND ngày 28/9/2021 của UBND xã Quảng Lạc</t>
  </si>
  <si>
    <t>Xã Mai Pha</t>
  </si>
  <si>
    <t>Phường Vĩnh Trại</t>
  </si>
  <si>
    <t>Đấu giá quyền sử dụng đất</t>
  </si>
  <si>
    <t>Đấu giá quyền sử dụng đất ở đô thị khu đất trụ sở phòng Quản lý đô thị</t>
  </si>
  <si>
    <t>Quy hoạch đấu giá đất ở từ quỹ đất 12 % tại khu đô thị Phú Lộc I + II</t>
  </si>
  <si>
    <t>Đấu giá quyền sử dụng đất ở khu đất Điểm trường Minh Khai (Trường Mầm non 17-10)</t>
  </si>
  <si>
    <t>Đấu giá quyền sử dụng đất ở khu đấtt Điểm trường Thân Công Tài (Trường Mầm non 17-10)</t>
  </si>
  <si>
    <t>Đấu giá quyền sử dụng đất ở khu đất Khu Công ty cổ phần cấp thoát nước</t>
  </si>
  <si>
    <t>Đấu giá quyền sử dụng đất ở Khu đất ao Hải Quan cũ</t>
  </si>
  <si>
    <t>không phải thu hồi đất</t>
  </si>
  <si>
    <t>Đấu giá quyền sử dụng đất ở Khu ao cạn, bãi than khối 9</t>
  </si>
  <si>
    <t>Đấu giá quyền sử dụng đất ở nhà văn hóa khối Đại Thắng</t>
  </si>
  <si>
    <t>Đấu giá quyền sử dụng đất ở tại khối 8, phường Đông Kinh (khu đất Công ty Tập Đoàn Phú Thái trả lại Nhà nước)</t>
  </si>
  <si>
    <t>Đấu giá quyền sử dụng đất ở đối với khu đất trụ sở cũ Tòa án nhân dân tỉnh Lạng Sơn (hiện nay là Trụ sở Tòa án nhân dân thành phố Lạng Sơn) tại số 05, đường Trần Hưng Đạo, Phường Chi Lăng, thành phố Lạng Sơn</t>
  </si>
  <si>
    <t>Đấu giá quyền sử dụng đất ở khu đất theo QĐ số 1341/QĐ-UBND ngày 27/8/2014 của UBND tỉnh Lạng Sơn (thuộc thửa đất số 198, tờ bản đồ địa chính số 09 xã Mai Pha )</t>
  </si>
  <si>
    <t>Đấu giá quyền sử dụng đất ở khu đất trạm y tế phường Chi Lăng</t>
  </si>
  <si>
    <t>Phường Chi lăng</t>
  </si>
  <si>
    <t>Đấu giá đất thương mại - dịch vụ khu đất trụ sở làm việc (cũ) của Cục Thuế tỉnh, địa chỉ số 31, đường Lê Lợi, phường Vĩnh Trại, thành phố Lạng Sơn</t>
  </si>
  <si>
    <t>Đấu giá đất thương mại - dịch vụ khu đất Trụ sở Sở Tài Chính, đoạn đường Thân Thừa Quý và khu đất Chi nhánh ngân hàng Phát triển khu vực Bắc Giang - Lạng Sơn thuê</t>
  </si>
  <si>
    <t>Đấu giá Lô CQ03 Khu TĐC Nam thành phố</t>
  </si>
  <si>
    <t>Đấu giá đất thương mại - dịch vụ khu đất Trụ sở Sở Xây dựng (cũ) và Công ty Cổ phần Tư vấn xây dựng Giao thông</t>
  </si>
  <si>
    <t>Đấu giá đất thương mại - dịch vụ khu đất Trung tâm y tế dự phòng (cũ)</t>
  </si>
  <si>
    <t>Quy hoạch đất ở từ việc xử lý quỹ đất, tài sản công trên địa bàn thành phố</t>
  </si>
  <si>
    <t>Khu đất do Công ty cổ phần Quản lý và xây dựng giao thông Lạng Sơn quản lý tại đường Trần Quang Khải</t>
  </si>
  <si>
    <t>Quy hoạch đất ở khu đất tập thể ngành nông nghiệp cũ thuộc thôn Phai Duốc</t>
  </si>
  <si>
    <t>Khu đất Trường Trung cấp nông nghiệp (cũ) thuộc thôn Trung Cấp</t>
  </si>
  <si>
    <t>Quy hoạch đất ở khu đất Công ty Cổ phần Vật tư Nông nghiệp Lạng Sơn - thôn Hoàng Tân</t>
  </si>
  <si>
    <t>Quy hoạch đất ở khu đất Công ty quản lý và sửa chữa đường bộ Lạng Sơn - thôn Hoàng Tân</t>
  </si>
  <si>
    <t>Khu đất thuộc trường tiểu học xã Hoàng Đồng - thôn Hoàng Tân</t>
  </si>
  <si>
    <t>Chuyển mục đích sử dụng đất trụ sở của tổ chức sự nghiệp sang đất thương mại - dịch vụ (khu đất Nhà khách A1)</t>
  </si>
  <si>
    <t>Quyết định số 350/QĐ-UBND ngày 27/2/2020 của Ủy ban nhân dân tỉnh Lạng Sơn</t>
  </si>
  <si>
    <t>CMĐ không thu hồi đất</t>
  </si>
  <si>
    <t>Chuyển mục đích sử dụng đất trụ sở của tổ chức sự nghiệp sang đất thương mại - dịch vụ (khu đất Nhà khách tỉnh ủy)</t>
  </si>
  <si>
    <t>Quyết định số 1761/QĐ-UBND ngày 09/9/2020 và Quyết định số 1843/QĐ-UBND ngày 18/9/2020 của UBND tỉnh Lạng Sơn</t>
  </si>
  <si>
    <t>Dự án bãi đỗ xe ngầm kết hợp phố ẩm thực xứ Lạng - River Side</t>
  </si>
  <si>
    <t>Thông báo số 377/TB-UBND ngày 21/7/2020 của UBND tỉnh Lạng Sơn ; Văn bản số 1796/VP-KT ngày 13/5/2021 của Văn phòng UBND tỉnh Lạng Sơn</t>
  </si>
  <si>
    <t>Dự án Khách sạn SOJO và Thương mại dịch vụ Lạng Sơn</t>
  </si>
  <si>
    <t>Quyết định số 1875/QĐ-UBND ngày 23/9/2020 của UBND tỉnh Lạng Sơn "Về việc phê duyệt chủ trương đầu tư dự án Khách sạn SOJO và Thương mại dịch vụ Lạng Sơn"</t>
  </si>
  <si>
    <t>Nhà máy sản xuất nước đóng chai, nước đá sạch</t>
  </si>
  <si>
    <t>Quyết định số 707/QĐ-UBND ngày 27/4/2020 của UBND tỉnh Lạng Sơn phê duyệt chủ trương đầu tư</t>
  </si>
  <si>
    <t>Nhu cầu chuyển mục đích sử dụng đất của hộ gia đình cá nhân</t>
  </si>
  <si>
    <t>Nhu cầu CMĐSDĐ sang đất ở của hộ gia đình cá nhân _ P. Chi Lăng</t>
  </si>
  <si>
    <t>Nhu cầu CMĐSDĐ sang đất ở của hộ gia đình cá nhân _ P. Đông Kinh</t>
  </si>
  <si>
    <t>Nhu cầu CMĐSDĐ sang đất ở của hộ gia đình cá nhân _ P. Vĩnh Trại</t>
  </si>
  <si>
    <t>Nhu cầu CMĐSDĐ sang đất ở của hộ gia đình cá nhân _ P. Tam Thanh</t>
  </si>
  <si>
    <t>Nhu cầu CMĐSDĐ sang đất ở của hộ gia đình cá nhân _ P. Hoàng Văn Thụ</t>
  </si>
  <si>
    <t>Nhu cầu CMĐSDĐ sang đất ở của hộ gia đình cá nhân _ X. Mai Pha</t>
  </si>
  <si>
    <t>Nhu cầu CMĐSDĐ sang đất ở của hộ gia đình cá nhân _ X. Hoàng Đồng</t>
  </si>
  <si>
    <t>Nhu cầu CMĐSDĐ sang đất ở của hộ gia đình cá nhân _ X. Quảng Lạc</t>
  </si>
  <si>
    <t>Dự án Chi nhánh đại lý Hyundai 3S Lạng Sơn</t>
  </si>
  <si>
    <t>(14)=(4)-(13)</t>
  </si>
  <si>
    <t>RPH/NKR(a)</t>
  </si>
  <si>
    <t>RDD/NKR(a)</t>
  </si>
  <si>
    <t>RSX/NKR(a)</t>
  </si>
  <si>
    <t>RSN/NKR(a)</t>
  </si>
  <si>
    <t>Kết quả thực hiện chuyển mục đích</t>
  </si>
  <si>
    <t>Đã thực hiện</t>
  </si>
  <si>
    <t>Chưa thực hiện</t>
  </si>
  <si>
    <t>Tỷ lệ %</t>
  </si>
  <si>
    <t>Tổng diện tích dược duyệt</t>
  </si>
  <si>
    <t>(6)=(4)-(5)</t>
  </si>
  <si>
    <t>Đất nuôi  trồng thuỷ sản</t>
  </si>
  <si>
    <t>Đất cơ sở tín ngưỡng</t>
  </si>
  <si>
    <t>Kết quả thực hiện thu hồi đất</t>
  </si>
  <si>
    <t>DANH MỤC CÔNG TRÌNH, DỰ ÁN TRONG KẾ HOẠCH SỬ DỤNG ĐẤT NĂM 2022 THÀNH PHỐ LẠNG SƠN</t>
  </si>
  <si>
    <t>Đơn vị tính:ha</t>
  </si>
  <si>
    <t>Hạng mục công trình</t>
  </si>
  <si>
    <t>Mã QH</t>
  </si>
  <si>
    <t>Sử dụng vào loại đất</t>
  </si>
  <si>
    <t>Địa điểm</t>
  </si>
  <si>
    <r>
      <t xml:space="preserve">Căn cứ 
</t>
    </r>
    <r>
      <rPr>
        <b/>
        <i/>
        <sz val="11"/>
        <color indexed="8"/>
        <rFont val="Times New Roman"/>
        <family val="1"/>
      </rPr>
      <t>(số quyết định, các văn bản 
kèm theo nếu có)</t>
    </r>
  </si>
  <si>
    <t>Quy hoạch</t>
  </si>
  <si>
    <t>văn bản đăng ký</t>
  </si>
  <si>
    <t>chủ đầu tư</t>
  </si>
  <si>
    <t>Nghị quyết HĐND</t>
  </si>
  <si>
    <t xml:space="preserve">Bộ CHQS tỉnh Lạng Sơn </t>
  </si>
  <si>
    <t>Đăng ký mới</t>
  </si>
  <si>
    <t>Công trình G (Bãi đỗ trực thăng)</t>
  </si>
  <si>
    <t>CQP (2,79)</t>
  </si>
  <si>
    <t>X. Quảng Lạc; Phường Chi Lăng</t>
  </si>
  <si>
    <t xml:space="preserve">Công văn số 413/BCH-TM ngày 24/9/2021 của Bộ CHQS tỉnh Lạng Sơn </t>
  </si>
  <si>
    <t>Công an tỉnh</t>
  </si>
  <si>
    <t>Nghị quyết 22,23 năm KH 2019</t>
  </si>
  <si>
    <t xml:space="preserve">Trụ sở công an tỉnh </t>
  </si>
  <si>
    <t>LUA (41139,5); HNK (3220,15); RSX (2530,07); DGT (8941,73); ONT (9291)</t>
  </si>
  <si>
    <t>Quyết định số 1604/QĐ-UBND ngày 30/8/2017 của UBND tỉnh Lạng Sơn</t>
  </si>
  <si>
    <t>Nghị quyết 62 năm KH 2020</t>
  </si>
  <si>
    <t>Trụ sở công an phường Tam Thanh</t>
  </si>
  <si>
    <t>CSD (1500)</t>
  </si>
  <si>
    <t>Công văn số 180/UBND ngày 27/9/2017  của UBND Phường Tam Thanh</t>
  </si>
  <si>
    <t>Đã thu hồi đất</t>
  </si>
  <si>
    <t>Trụ sở công an xã Mai Pha</t>
  </si>
  <si>
    <t>CSD (1750)</t>
  </si>
  <si>
    <t>Xây dựng Trụ sở UBND xã Mai Pha</t>
  </si>
  <si>
    <t>BHK (2.636)</t>
  </si>
  <si>
    <t>Quyết định 3803/QĐ-UBND ngày 01/10/2019 về chủ trương đầu tư dự án Trụ sở xã Mai Pha</t>
  </si>
  <si>
    <t>UBND xã Mai Pha</t>
  </si>
  <si>
    <t>Nghị quyết số 14/NQ-HĐND ngày 13/7/2020</t>
  </si>
  <si>
    <t>UBND thành phố Lạng Sơn</t>
  </si>
  <si>
    <t>Tăng cường năng lực kiểm định công trình xây dựng tỉnh Lạng Sơn và vùng Đông bắc Bắc Bộ thuộc Trung tâm Kiểm định chất lượng CTXD Lạng Sơn</t>
  </si>
  <si>
    <t>HNK(1.200); ODT (1.300)</t>
  </si>
  <si>
    <t>Quyết định số 2637/QĐ-UBND ngày 29/12/2017 của UBND tỉnh Lạng Sơn</t>
  </si>
  <si>
    <t>Nghị quyết số 61 /NQ-HĐND ngày 10 /12/2019</t>
  </si>
  <si>
    <t>Báo cáo số: 1198/BQLDA-KHTH ngày  20/9/2021 của Ban Quản lý dự án đầu tư xây dựng tỉnh Lạng Sơn</t>
  </si>
  <si>
    <t>Ban Quản lý dự án đầu tư xây dựng tỉnh Lạng Sơn</t>
  </si>
  <si>
    <t>UBND phường Chi Lăng</t>
  </si>
  <si>
    <t>Nghị quyết 22,23 năm KH2019</t>
  </si>
  <si>
    <t>thu hút đầu tư</t>
  </si>
  <si>
    <t>Khu tái định cư, dân cư Nam Nguyễn Đình Chiểu</t>
  </si>
  <si>
    <t>KDC</t>
  </si>
  <si>
    <t>HNK(149050); NTS (3700); ODT (5000); DGT (5050); NTD (1938,7); CSD (1562,3)</t>
  </si>
  <si>
    <t>Quyết định số 1316/QĐ-UBND ngày 19/7/2017 của UBND thành phố</t>
  </si>
  <si>
    <t>Khu A tái định cư I - Mai Pha, thành phố Lạng Sơn</t>
  </si>
  <si>
    <t xml:space="preserve">LUC (41015); ONT (19.992,71); DGT (6478,16); DTL (209); SON (2151); CSD (228); RST(7453,83); DTS (861,7); </t>
  </si>
  <si>
    <t>Quyết định số 20/QĐ-UB-XD, ngày 08/01/2003; Quyết định số 2156/QĐ-UBND, ngày 16/11/2017; Quyết định số 2620/QĐ-UBND, ngày 19/12/2019 Về việc phê duyệt điều chỉnh cục bộ quy hoạch chi tiết xây dựng dự án Khu A-Tái định cư 1 Mai Pha, thành phố Lạng Sơn, tỷ lệ 1/500</t>
  </si>
  <si>
    <t>Khu đô thị mới Bến Bắc</t>
  </si>
  <si>
    <t>HNK (99400)</t>
  </si>
  <si>
    <t>Quyết định số 1357/QĐ-UBND ngày 15/7/2020 của UBND tỉnh Lạng Sơn</t>
  </si>
  <si>
    <t>Hạ tầng kỹ thuật Khu dân cư Trần Quang Khải, phường Chi Lăng</t>
  </si>
  <si>
    <t>BHK(4.131,1), ODT(5.081,1),  NTS(2.042,7), MNC(79,2), SKC(11.480,6), CLN(3.688,3)</t>
  </si>
  <si>
    <t>Thông báo số 206-TB/KLTT ngày 25/3/2019 Kết luận giao ban thường trực Thành ủy</t>
  </si>
  <si>
    <t>Nghị quyết số 43/NQ-HĐND ngày 12/7/2019</t>
  </si>
  <si>
    <t>UBND phường Đông Kinh</t>
  </si>
  <si>
    <t>Nhà ở xã hội, thành phố Lạng Sơn - Nhà số 02</t>
  </si>
  <si>
    <t>CLN (14360); NTS (730); DGT (530); ODT (1230); DTS (180); NTD (1440)</t>
  </si>
  <si>
    <t>Quyết định số 1154/QĐ-UBND ngày 08/7/2015 của UBND tỉnh Lạng Sơn</t>
  </si>
  <si>
    <t>Đăng ký lại; Nghị quyết 08,09 bổ sung năm 2018</t>
  </si>
  <si>
    <t>Dự án đã thu hồi đất</t>
  </si>
  <si>
    <t>Khu phát triển công nghiệp (khu công nghiệp, cụm công nghiệp)</t>
  </si>
  <si>
    <t>DGN</t>
  </si>
  <si>
    <t>Biểu 03/CH</t>
  </si>
  <si>
    <t>Diện tích cấp tỉnh phân bổ</t>
  </si>
  <si>
    <t>Diện tích cấp huyện xác định, xác định bổ sung</t>
  </si>
  <si>
    <t>Tăng (+); Giảm (-) so với năm 2020</t>
  </si>
  <si>
    <t>Quy hoạch sử dụng đất đến năm 2030</t>
  </si>
  <si>
    <t>Tỷ lệ</t>
  </si>
  <si>
    <t>So sánh với quy hoạch được duyệt</t>
  </si>
  <si>
    <t>(11)=(6)-(9)</t>
  </si>
  <si>
    <t>(8)=(6)-(4)</t>
  </si>
  <si>
    <t>Hiện trạng sử dụng đất năm 2021</t>
  </si>
  <si>
    <t>(12)=(6)/(9)*100</t>
  </si>
  <si>
    <t>Diện tích đầu kỳ năm 2020</t>
  </si>
  <si>
    <t>Diện tích cuối kỳ năm 2030</t>
  </si>
  <si>
    <t>Biểu 12/CH</t>
  </si>
  <si>
    <t>Diện tích cuối kỳ năm 2021</t>
  </si>
  <si>
    <t>(6)=(7)+… +(14)</t>
  </si>
  <si>
    <t>Hiện trạng 2020</t>
  </si>
  <si>
    <t>Tăng giảm so với năm 2020</t>
  </si>
  <si>
    <t>(Kèm theo Báo cáo số... /BC-UBND ngày  05/4/2022 của Ủy ban nhân dân thành phố Lạng Sơn)</t>
  </si>
  <si>
    <t xml:space="preserve">Diện tích </t>
  </si>
  <si>
    <t>Xã Đội Cấn</t>
  </si>
  <si>
    <t>Xã Hùng Sơn</t>
  </si>
  <si>
    <t>Xã Hùng Việt</t>
  </si>
  <si>
    <t>Xã Kim Đồng</t>
  </si>
  <si>
    <t>Xã Kháng Chiến</t>
  </si>
  <si>
    <t>Xã Khánh Long</t>
  </si>
  <si>
    <t>Xã Quốc Khánh</t>
  </si>
  <si>
    <t>Xã Quốc Việt</t>
  </si>
  <si>
    <t>Xã Tân Minh</t>
  </si>
  <si>
    <t>Xã Tân Tiến</t>
  </si>
  <si>
    <t>Xã Tân Yên</t>
  </si>
  <si>
    <t>Xã Tri Phương</t>
  </si>
  <si>
    <t>Xã Trung Thành</t>
  </si>
  <si>
    <t>Xã Vĩnh Tiến</t>
  </si>
  <si>
    <t>TT Thất Khê</t>
  </si>
  <si>
    <t>Xã Cao Minh</t>
  </si>
  <si>
    <t>Xã Chi Lăng</t>
  </si>
  <si>
    <t>Xã Chí Minh</t>
  </si>
  <si>
    <t>Xã Đại Đồng</t>
  </si>
  <si>
    <t>Xã Đào Viên</t>
  </si>
  <si>
    <t>Xã Đề Thám</t>
  </si>
  <si>
    <t>Xã Đoàn Kết</t>
  </si>
  <si>
    <t>Diện tích theo QH được duyệt tại QĐ 1356</t>
  </si>
  <si>
    <t>KẾT QUẢ THỰC HIỆN QUY HOẠCH SỬ DỤNG ĐẤT KỲ TRƯỚC HUYỆN TRÀNG ĐỊNH, TỈNH LẠNG SƠN</t>
  </si>
  <si>
    <t>ĐIỀU CHỈNH QUY HOẠCH SỬ DỤNG ĐẤT ĐẾN NĂM 2030 HUYỆN TRÀNG ĐỊNH</t>
  </si>
  <si>
    <t>DIỆN TÍCH CHUYỂN MỤC ĐÍCH SỬ DỤNG ĐẤT TRONG KỲ QUY HOẠCH PHÂN BỔ ĐẾN TỪNG ĐƠN VỊ HÀNH CHÍNH CẤP XÃ CỦA  HUYỆN TRÀNG ĐỊNH, TỈNH LẠNG SƠN</t>
  </si>
  <si>
    <t>DIỆN TÍCH ĐẤT CHƯA SỬ DỤNG ĐƯA VÀO SỬ DỤNG TRONG KỲ QUY HOẠCH PHÂN BỔ ĐẾN TỪNG ĐƠN VỊ HÀNH CHÍNH CẤP XÃ CỦA HUYỆN TRÀNG ĐỊNH, TỈNH LẠNG SƠN</t>
  </si>
  <si>
    <t>KẾ HOẠCH THU HỒI ĐẤT NĂM 2030 HUYỆN TRÀNG ĐỊNH</t>
  </si>
  <si>
    <t xml:space="preserve">KẾ HOẠCH CHUYỂN MỤC ĐÍCH SỦ DỤNG ĐẤT 2021-2025 HUYỆN TRÀNG ĐỊNH </t>
  </si>
  <si>
    <t>CHU CHUYỂN ĐẤT ĐAI TRONG KẾ HOẠCH SỬ DỤNG ĐẤT ĐẾN NĂM 2030 CỦA HUYỆN TRÀNG ĐỊNH</t>
  </si>
  <si>
    <t xml:space="preserve">CHU CHUYỂN ĐẤT ĐAI TRONG KẾ HOẠCH SỬ DỤNG ĐẤT 2021-2025 CỦA HUYỆN TRÀNG ĐỊNH </t>
  </si>
  <si>
    <t>DIỆN TÍCH, CƠ CẤU SỬ DỤNG ĐẤT CÁC KHU CHỨC NĂNG CỦA HUYỆN TRÀNG ĐỊNH</t>
  </si>
  <si>
    <t>KẾ HOẠCH SỬ DỤNG ĐẤT NĂM 2021-2025 HUYỆN TRÀNG ĐỊNH</t>
  </si>
  <si>
    <t>KẾ HOẠCH THU HỒI ĐẤT NĂM 2021-2025 HUYỆN TRÀNG ĐỊNH</t>
  </si>
  <si>
    <t>(4)=(5)+...(26)</t>
  </si>
  <si>
    <t xml:space="preserve">KẾ HOẠCH ĐƯA ĐẤT CHƯA SỬ DỤNG VÀO SỬ DỤNG NĂM 2021-2025 HUYỆN TRÀNG ĐỊNH </t>
  </si>
  <si>
    <t>Điều chỉnh QHSDĐ đến năm 2030</t>
  </si>
  <si>
    <t>(8)=(7)-(4)</t>
  </si>
  <si>
    <t>Bảng 01: Chỉ tiêu quy hoạch sử dụng đất đến năm 2030 huyện Tràng Định</t>
  </si>
  <si>
    <t>Chênh lệch</t>
  </si>
  <si>
    <t>+/_ so với QĐ 1356 (quy hoạch được duyệt)</t>
  </si>
  <si>
    <t>(10)=(9)-(4)</t>
  </si>
  <si>
    <t>Chỉ  tiêu sử dụng đất</t>
  </si>
  <si>
    <t>Diện tích quy hoạch được duyệt đến năm 2020</t>
  </si>
  <si>
    <t>Kết quả thực hiện năm 2020</t>
  </si>
  <si>
    <t>Quy hoạch 2025</t>
  </si>
  <si>
    <t>Quy hoạch 2030</t>
  </si>
  <si>
    <t>Tăng (+), giảm (-)</t>
  </si>
  <si>
    <t>(7)=(6)-(5)</t>
  </si>
  <si>
    <t>(8)=(6)/(5)*100</t>
  </si>
  <si>
    <t xml:space="preserve"> Trong đó:</t>
  </si>
  <si>
    <t xml:space="preserve"> Trong đó: Đất chuyên trồng lúa nước</t>
  </si>
  <si>
    <t xml:space="preserve"> Trong đó: Đất có rừng phòng hộ là rừng tự nhiên</t>
  </si>
  <si>
    <t xml:space="preserve"> Trong đó: Đất có rừng sản xuất là rừng tự nhiên</t>
  </si>
  <si>
    <t>-</t>
  </si>
  <si>
    <t>Kết quả thực hiện quy hoạch sử dụng đất kỳ trước của huyện Tràng Định</t>
  </si>
  <si>
    <t>Biểu 04/CH</t>
  </si>
  <si>
    <t>Biểu 05/CH</t>
  </si>
  <si>
    <t>Diện tích, cơ cấu sử dụng đất các khu chức năng của huyện Tràng Định</t>
  </si>
  <si>
    <t>Chu chuyển đất đai trong kỳ quy hoạch sử dụng đất 10 năm (2021-2030) của của huyện Tràng Định</t>
  </si>
  <si>
    <t>CÁC KHOẢN THU</t>
  </si>
  <si>
    <t>TT</t>
  </si>
  <si>
    <t>Nội dung</t>
  </si>
  <si>
    <t>Đơn giá (đồng/m2 )</t>
  </si>
  <si>
    <t>Thành tiền 
(Thuê đất 1%)</t>
  </si>
  <si>
    <t>Thành tiền (đồng)</t>
  </si>
  <si>
    <r>
      <t>Đơn giá (đồng/m</t>
    </r>
    <r>
      <rPr>
        <b/>
        <vertAlign val="superscript"/>
        <sz val="14"/>
        <rFont val="Times New Roman"/>
        <family val="1"/>
      </rPr>
      <t>2</t>
    </r>
    <r>
      <rPr>
        <b/>
        <sz val="14"/>
        <rFont val="Times New Roman"/>
        <family val="1"/>
      </rPr>
      <t>)</t>
    </r>
  </si>
  <si>
    <t>Đấu giá quyền sử dụng đất ở đô thị</t>
  </si>
  <si>
    <t>Đấu giá  quyền sử dụng đất ở nông thôn</t>
  </si>
  <si>
    <t>Đất nuôi trồng thủy sản</t>
  </si>
  <si>
    <t>1. Chi bồi thường khi Thu hồi đất trồng cây hàng năm</t>
  </si>
  <si>
    <t xml:space="preserve">Tổng số tiền thu từ đất:      </t>
  </si>
  <si>
    <t>2. Chi bồi thường khi thu hồi đất trồng cây lâu năm</t>
  </si>
  <si>
    <t>3. Chi bồi thường khi thu hồi đất nuôi trồng thủy sản</t>
  </si>
  <si>
    <t>4. Chi bồi thường khi thu hồi đất lâm nghiệp</t>
  </si>
  <si>
    <t>CÁC KHOẢN CHI</t>
  </si>
  <si>
    <t xml:space="preserve">7. Chi bồi thường khi thu hồi đất ở đô thị </t>
  </si>
  <si>
    <t>Hệ số</t>
  </si>
  <si>
    <t>8. Chi bồi thường khi thu hồi đất ở nông thôn</t>
  </si>
  <si>
    <t>9. Chi phí xây dựng hạ tầng</t>
  </si>
  <si>
    <t>Các khoản hỗ trợ khác (đào tạo chuyển đổi việc làm, hỗ trợ theo tỷ lệ diện tích đất nông nghiệp/ khẩu...)</t>
  </si>
  <si>
    <t>Nộp tiền bảo vệ, phát triển đất trồng lúa</t>
  </si>
  <si>
    <t>Nộp tiền bảo vệ, phát triển đất trồng rừng</t>
  </si>
  <si>
    <t>Dự kiến chi phí xây dựng hạ tầng để đấu giá QSD đất</t>
  </si>
  <si>
    <t xml:space="preserve">Tổng số chi phí:  </t>
  </si>
  <si>
    <t>Tỷ đồng</t>
  </si>
  <si>
    <t>CÂN ĐỐI THU CHI</t>
  </si>
  <si>
    <t>Diện tích đến năm 2030 được phân bổ tại QĐ 927/QĐ-UBND</t>
  </si>
  <si>
    <t>+/_so với QĐ 927 (phân bổ của tỉnh)</t>
  </si>
  <si>
    <t>Hiện trạng 2022</t>
  </si>
  <si>
    <t>+/_ so với 2022</t>
  </si>
  <si>
    <t>Kết quả thực hiện năm 2022</t>
  </si>
  <si>
    <t>Biểu 01/CT</t>
  </si>
  <si>
    <t>HIỆN TRẠNG SỬ DỤNG ĐẤT NĂM 2021 HUYỆN TRÀNG ĐỊNH</t>
  </si>
  <si>
    <t>Diện tích phân theo đơn vị hành chính (ha)</t>
  </si>
  <si>
    <t>(4)=(5)+...+(15)</t>
  </si>
  <si>
    <t>Hiện trạng năm 2020</t>
  </si>
  <si>
    <t>+/_ 2020</t>
  </si>
  <si>
    <t>+/_QH được duyệt tại QĐ 1356</t>
  </si>
  <si>
    <t>(8)=(6)-(5)</t>
  </si>
  <si>
    <t>(7)=(6)-(4)</t>
  </si>
  <si>
    <t>(11)=(9)-(4)</t>
  </si>
  <si>
    <t xml:space="preserve">Diện tích phân theo đơn vị hành chính </t>
  </si>
  <si>
    <t>CHỈ TIÊU</t>
  </si>
  <si>
    <t>Mã đất</t>
  </si>
  <si>
    <t>Diện tích năm 2010</t>
  </si>
  <si>
    <t>Diện tích năm 2015</t>
  </si>
  <si>
    <t>Diện tích năm 2020</t>
  </si>
  <si>
    <t>2010-2015</t>
  </si>
  <si>
    <t>2015-2020</t>
  </si>
  <si>
    <t>2010-2020</t>
  </si>
  <si>
    <t>(9)=(6)-(4)</t>
  </si>
  <si>
    <t>ĐẤT NÔNG NGHIỆP</t>
  </si>
  <si>
    <t>ĐẤT PHI NÔNG NGHIỆP</t>
  </si>
  <si>
    <t>Đất cơ sở sản xuất, kinh doanh</t>
  </si>
  <si>
    <t>Đất sản xuất vật liệu xây dựng, gốm sứ</t>
  </si>
  <si>
    <t>Đất phát triển hạ tầng</t>
  </si>
  <si>
    <t>BIẾN ĐỘNG SỬ DỤNG ĐẤT CẤP HUYỆN GIAI ĐOẠN 2010-2022</t>
  </si>
  <si>
    <t>Diện tích năm 2022</t>
  </si>
  <si>
    <t>(8)=(5)-(4)</t>
  </si>
  <si>
    <t>(10)=(6)-(5)</t>
  </si>
  <si>
    <t>(11)=(7)-(6)</t>
  </si>
  <si>
    <t>Diện tích đầu kỳ năm 2022</t>
  </si>
  <si>
    <t xml:space="preserve">HIỆN TRẠNG SỬ DỤNG ĐẤT NĂM 2022 HUYỆN TRÀNG ĐỊNH </t>
  </si>
  <si>
    <t>(10)=(8)/(4)*100</t>
  </si>
  <si>
    <t>Diện tích QH 2030</t>
  </si>
  <si>
    <t>Diện tích KH 2025</t>
  </si>
  <si>
    <t xml:space="preserve">PHỤ LỤC 08: </t>
  </si>
  <si>
    <t>CHỈ TIÊU QUY HOẠCH, KẾ HOẠCH SỬ DỤNG ĐẤT CẤP TỈNH</t>
  </si>
  <si>
    <t>ĐẾN NĂM 2030 VÀ ĐẾN NĂM 2025 PHÂN BỔ TRÊN ĐỊA BÀN HUYỆN TRÀNG ĐỊNH</t>
  </si>
  <si>
    <t>Kế hoạch sử dụng đất đến năm 2025</t>
  </si>
  <si>
    <t>(2)</t>
  </si>
  <si>
    <t>LOẠI ĐẤT</t>
  </si>
  <si>
    <t>Đất thương mại dịch vụ</t>
  </si>
  <si>
    <t>Đất xây dựng cơ sở giáo dục đào tạo</t>
  </si>
  <si>
    <t>Đất xây dựng cơ sở thể dục thể thao</t>
  </si>
  <si>
    <t>Đất có di tích lịch sử văn hóa</t>
  </si>
  <si>
    <t>Đất danh lam thắng cảnh</t>
  </si>
  <si>
    <t>Đất khu vui chơi giải trí công cộng</t>
  </si>
  <si>
    <t>KHU CHỨC NĂNG</t>
  </si>
  <si>
    <t>Khu sản xuất nông nghiệp (khu vực chuyên trồng lúa nước, khu vực chuyên trồng cây lâu năm)</t>
  </si>
  <si>
    <t>Khu lâm nghiệp (khu vực rừng phòng hộ, rừng đặc dụng, rừng sản xuất)</t>
  </si>
  <si>
    <t xml:space="preserve">Khu phát triển công nghiệp </t>
  </si>
  <si>
    <t xml:space="preserve">Khu đô thị </t>
  </si>
  <si>
    <t>(12)=(11)-(4)</t>
  </si>
  <si>
    <t>(13)=(11)-(5)</t>
  </si>
  <si>
    <t>(14)=(11)-(7)</t>
  </si>
  <si>
    <t>KẾ HOẠCH SỬ DỤNG ĐẤT NĂM 2023 HUYỆN TRÀNG ĐỊNH</t>
  </si>
  <si>
    <t>KẾ HOẠCH THU HỒI ĐẤT NĂM 2023 HUYỆN TRÀNG ĐỊNH</t>
  </si>
  <si>
    <t xml:space="preserve">KẾ HOẠCH ĐƯA ĐẤT CHƯA SỬ DỤNG VÀO SỬ DỤNG NĂM 2023 HUYỆN TRÀNG ĐỊNH </t>
  </si>
  <si>
    <t xml:space="preserve">CHU CHUYỂN ĐẤT ĐAI TRONG KẾ HOẠCH SỬ DỤNG ĐẤT NĂM 2023 CỦA HUYỆN TRÀNG ĐỊNH </t>
  </si>
  <si>
    <t>Chu chuyển loại đất đai đến năm 2023</t>
  </si>
  <si>
    <t>Diện tích cuối kỳ năm 2023</t>
  </si>
  <si>
    <t>Kế hoạch sử dụng đất năm 2023</t>
  </si>
  <si>
    <t>Kết quả thực hiện năm 2022 (ước đến 31/12/2022)</t>
  </si>
  <si>
    <t>Biến động 2020-2022</t>
  </si>
  <si>
    <t xml:space="preserve">KẾ HOẠCH CHUYỂN MỤC ĐÍCH SỦ DỤNG ĐẤT NĂM 2023 HUYỆN TRÀNG ĐỊNH </t>
  </si>
  <si>
    <t>Hiện trạng sử dụng đất năm 2022 của huyện Tràng Định</t>
  </si>
  <si>
    <t>Điều chỉnh quy hoạch sử dụng đất đến năm 2030 của huyện Tràng Định</t>
  </si>
  <si>
    <t>Diện tích chuyển mục đích sử dụng đất trong kỳ điều chỉnh quy hoạch phân bổ đến từng đơn vị hành chính cấp xã của huyện Tràng Định</t>
  </si>
  <si>
    <t>Diện tích đất chưa sử dụng đưa vào sử dụng trong kỳ điều chỉnh quy hoạch phân bổ đến từng đơn vị hành chính cấp xã của huyện Tràng Định</t>
  </si>
  <si>
    <t>Kế hoạch sử dụng đất năm 2023 huyện Tràng Định</t>
  </si>
  <si>
    <t>Kế hoạch chuyển mục đích sử dụng đất năm 2023 huyện Tràng Định</t>
  </si>
  <si>
    <t>Kế hoạch thu hồi đất năm 2023 huyện Tràng Định</t>
  </si>
  <si>
    <t>Kế hoạch đưa đất chưa sử dụng vào sử dụng năm 2023 huyện Tràng Định</t>
  </si>
  <si>
    <t>Biểu 10/CH</t>
  </si>
  <si>
    <t>Danh mục các công trình, dự án thực hiện trong năm 2023 của huyện Tràng Định</t>
  </si>
  <si>
    <t>Chu chuyển đất đai trong kế hoạch sử dụng đất năm 2023 của của huyện Tràng Định</t>
  </si>
  <si>
    <t>Kết quả thực hiện các công trình, dự án trong quy hoạch sử dụng đất đã được phê duyệt tại quyết định 1356  ngày 10/07/2021 của ủy ban nhân dân tỉnh lạng sơn</t>
  </si>
  <si>
    <t>Danh mục các công trình, dự án thực hiện trong kỳ điều chỉnh quy hoạch sử dụng đất thời kỳ 2021-2030 của huyện Tràng Định</t>
  </si>
  <si>
    <t>Phụ biểu 03</t>
  </si>
  <si>
    <t>Kết quả thực hiện các công trình, dự án trong kế hoạch sử dụng đất năm 2022 huyện Tràng Định</t>
  </si>
  <si>
    <t>Phụ biểu 04</t>
  </si>
  <si>
    <t>Danh mục các công trình, dự án đưa vào kế hoạch để làm thủ tục cấp giấy chứng nhận quyền sử dụng đất năm 2023 huyện Tràng Định</t>
  </si>
  <si>
    <t>(8)=(6)+(7)</t>
  </si>
  <si>
    <t>(Kèm theo Quyết định số 927/QĐ-UBND ngày 01/6/2022 của UBND tỉnh Lạng Sơn)</t>
  </si>
  <si>
    <t>(4)=(5)+(7)+...+(26)</t>
  </si>
  <si>
    <t>Biểu 01</t>
  </si>
  <si>
    <t>Biểu 02</t>
  </si>
  <si>
    <t>Biểu 03</t>
  </si>
  <si>
    <t>Biểu 04</t>
  </si>
  <si>
    <t>Biểu 05</t>
  </si>
  <si>
    <t>Biểu 06</t>
  </si>
  <si>
    <t>Biểu 07</t>
  </si>
  <si>
    <t xml:space="preserve">Tổng diện tích </t>
  </si>
  <si>
    <t>(4)=(5)+...+(26)</t>
  </si>
  <si>
    <t>BẢNG 01: KẾT QUẢ THỰC HIỆN QUY HOẠCH SỬ DỤNG ĐẤT KỲ TRƯỚC HUYỆN TRÀNG ĐỊNH, TỈNH LẠNG SƠN</t>
  </si>
  <si>
    <t>(9)=(7)/(4)*100</t>
  </si>
  <si>
    <t>DIỆN TÍCH CƠ CẤU CÁC LOẠI ĐẤT TRONG ĐIỀU CHỈNH QUY HOẠCH SỬ DỤNG ĐẤT ĐẾN NĂM 2030
 HUYỆN TRÀNG ĐỊNH, TỈNH LẠNG SƠN</t>
  </si>
  <si>
    <t>DIỆN TÍCH CHUYỂN MỤC ĐÍCH SỬ DỤNG ĐẤT TRONG KỲ ĐIỀU CHỈNH QUY HOẠCH SỬ DỤNG ĐẤT ĐẾN NĂM 2030 HUYỆN TRÀNG ĐỊNH, TỈNH LẠNG SƠN</t>
  </si>
  <si>
    <t>DIỆN TÍCH ĐẤT CHƯA SỬ DỤNG ĐƯA VÀO SỬ DỤNG TRONG ĐIỀU CHỈNH QUY HOẠCH SỬ DỤNG ĐẤT ĐẾN NĂM 2030 HUYỆN TRÀNG ĐỊNH, TỈNH LẠNG SƠN</t>
  </si>
  <si>
    <t>PHÂN BỔ DIỆN TÍCH CÁC LOẠI ĐẤT TRONG KẾ HOẠCH SỬ DỤNG ĐẤT NĂM 2023 HUYỆN TRÀNG ĐỊNH, TỈNH LẠNG SƠN</t>
  </si>
  <si>
    <t>KẾ HOẠCH THU HỒI ĐẤT NĂM 2023 HUYỆN TRÀNG ĐỊNH, TỈNH LẠNG SƠN</t>
  </si>
  <si>
    <t xml:space="preserve">KẾ HOẠCH CHUYỂN MỤC ĐÍCH SỬ DỤNG ĐẤT NĂM 2023 HUYỆN TRÀNG ĐỊNH, TỈNH LẠNG SƠN </t>
  </si>
  <si>
    <t xml:space="preserve">KẾ HOẠCH ĐƯA ĐẤT CHƯA SỬ DỤNG VÀO SỬ DỤNG NĂM 2023 HUYỆN TRÀNG ĐỊNH, TỈNH LẠNG SƠN </t>
  </si>
  <si>
    <t>(Kèm theo Quyết định số  220/QĐ-UBND,ngày 16/02/2023 của Ủy ban nhân dân tỉnh Lạng Sơn)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</si>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</sst>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00_-;\-* #,##0.00_-;_-* &quot;-&quot;??_-;_-@_-"/>
    <numFmt numFmtId="165" formatCode="0_);\(0\)"/>
    <numFmt numFmtId="166" formatCode="#,##0.00;[Red]#,##0.00"/>
    <numFmt numFmtId="167" formatCode="0.00;[Red]0.00"/>
    <numFmt numFmtId="168" formatCode="#,##0.000"/>
    <numFmt numFmtId="169" formatCode="0.0"/>
    <numFmt numFmtId="170" formatCode="#,##0.000000;[Red]#,##0.000000"/>
    <numFmt numFmtId="171" formatCode="_(* #,##0.0_);_(* \(#,##0.0\);_(* &quot;-&quot;??_);_(@_)"/>
    <numFmt numFmtId="172" formatCode="#,##0.0;[Red]#,##0.0"/>
    <numFmt numFmtId="173" formatCode="#,##0.0"/>
    <numFmt numFmtId="174" formatCode="#,##0.000;[Red]#,##0.000"/>
    <numFmt numFmtId="175" formatCode="#,##0.0000;[Red]#,##0.0000"/>
    <numFmt numFmtId="176" formatCode="_(* #,##0_);_(* \(#,##0\);_(* &quot;-&quot;??_);_(@_)"/>
    <numFmt numFmtId="177" formatCode="#,##0.00000000"/>
  </numFmts>
  <fonts count="70">
    <font>
      <sz val="11"/>
      <color theme="1"/>
      <name val="Calibri"/>
      <family val="2"/>
      <scheme val="minor"/>
    </font>
    <font>
      <sz val="11"/>
      <color theme="1"/>
      <name val="Calibri"/>
      <family val="2"/>
      <scheme val="minor"/>
    </font>
    <font>
      <sz val="10"/>
      <name val="Arial"/>
      <family val="2"/>
      <charset val="163"/>
    </font>
    <font>
      <b/>
      <sz val="11"/>
      <color theme="1"/>
      <name val="Times New Roman"/>
      <family val="1"/>
    </font>
    <font>
      <sz val="11"/>
      <color theme="1"/>
      <name val="Times New Roman"/>
      <family val="1"/>
    </font>
    <font>
      <sz val="12"/>
      <name val=".VnTime"/>
      <family val="2"/>
    </font>
    <font>
      <i/>
      <sz val="11"/>
      <color theme="1"/>
      <name val="Times New Roman"/>
      <family val="1"/>
    </font>
    <font>
      <sz val="10"/>
      <color theme="1"/>
      <name val="Times New Roman"/>
      <family val="1"/>
    </font>
    <font>
      <b/>
      <sz val="13"/>
      <color indexed="8"/>
      <name val="Times New Roman"/>
      <family val="1"/>
    </font>
    <font>
      <sz val="13"/>
      <color indexed="8"/>
      <name val="Times New Roman"/>
      <family val="1"/>
    </font>
    <font>
      <b/>
      <i/>
      <sz val="11"/>
      <color theme="1"/>
      <name val="Times New Roman"/>
      <family val="1"/>
    </font>
    <font>
      <i/>
      <sz val="10"/>
      <color theme="1"/>
      <name val="Times New Roman"/>
      <family val="1"/>
    </font>
    <font>
      <sz val="10"/>
      <name val="Arial"/>
      <family val="2"/>
    </font>
    <font>
      <sz val="14"/>
      <name val=".VnTime"/>
      <family val="2"/>
    </font>
    <font>
      <vertAlign val="superscript"/>
      <sz val="11"/>
      <color theme="1"/>
      <name val="Times New Roman"/>
      <family val="1"/>
    </font>
    <font>
      <i/>
      <vertAlign val="superscript"/>
      <sz val="11"/>
      <color theme="1"/>
      <name val="Times New Roman"/>
      <family val="1"/>
    </font>
    <font>
      <b/>
      <sz val="11"/>
      <color indexed="8"/>
      <name val="Times New Roman"/>
      <family val="1"/>
    </font>
    <font>
      <sz val="11"/>
      <color indexed="8"/>
      <name val="Times New Roman"/>
      <family val="1"/>
    </font>
    <font>
      <i/>
      <sz val="11"/>
      <color indexed="8"/>
      <name val="Times New Roman"/>
      <family val="1"/>
    </font>
    <font>
      <sz val="10"/>
      <color indexed="8"/>
      <name val="Times New Roman"/>
      <family val="1"/>
    </font>
    <font>
      <b/>
      <i/>
      <sz val="11"/>
      <color indexed="8"/>
      <name val="Times New Roman"/>
      <family val="1"/>
    </font>
    <font>
      <b/>
      <sz val="10"/>
      <color theme="1"/>
      <name val="Times New Roman"/>
      <family val="1"/>
    </font>
    <font>
      <b/>
      <i/>
      <sz val="10"/>
      <color theme="1"/>
      <name val="Times New Roman"/>
      <family val="1"/>
    </font>
    <font>
      <b/>
      <sz val="12"/>
      <color theme="1"/>
      <name val="Times New Roman"/>
      <family val="1"/>
      <charset val="163"/>
    </font>
    <font>
      <sz val="12"/>
      <color theme="1"/>
      <name val="Times New Roman"/>
      <family val="1"/>
      <charset val="163"/>
    </font>
    <font>
      <i/>
      <sz val="12"/>
      <color theme="1"/>
      <name val="Times New Roman"/>
      <family val="1"/>
      <charset val="163"/>
    </font>
    <font>
      <b/>
      <i/>
      <sz val="12"/>
      <color theme="1"/>
      <name val="Times New Roman"/>
      <family val="1"/>
      <charset val="163"/>
    </font>
    <font>
      <b/>
      <sz val="12"/>
      <color theme="1"/>
      <name val="Times New Roman"/>
      <family val="1"/>
    </font>
    <font>
      <sz val="10"/>
      <color rgb="FF000000"/>
      <name val="Times New Roman"/>
      <family val="1"/>
    </font>
    <font>
      <sz val="11"/>
      <color rgb="FF000000"/>
      <name val="Times New Roman"/>
      <family val="1"/>
    </font>
    <font>
      <sz val="11"/>
      <color rgb="FFFF0000"/>
      <name val="Times New Roman"/>
      <family val="1"/>
    </font>
    <font>
      <i/>
      <sz val="11"/>
      <color rgb="FFFF0000"/>
      <name val="Times New Roman"/>
      <family val="1"/>
    </font>
    <font>
      <sz val="12"/>
      <name val="Times New Roman"/>
      <family val="1"/>
      <charset val="163"/>
    </font>
    <font>
      <b/>
      <sz val="11"/>
      <color rgb="FF000000"/>
      <name val="Times New Roman"/>
      <family val="1"/>
    </font>
    <font>
      <b/>
      <i/>
      <sz val="11"/>
      <color rgb="FF000000"/>
      <name val="Times New Roman"/>
      <family val="1"/>
    </font>
    <font>
      <i/>
      <sz val="11"/>
      <color rgb="FF000000"/>
      <name val="Times New Roman"/>
      <family val="1"/>
    </font>
    <font>
      <b/>
      <i/>
      <sz val="11"/>
      <color theme="1"/>
      <name val="Calibri"/>
      <family val="2"/>
      <scheme val="minor"/>
    </font>
    <font>
      <b/>
      <i/>
      <sz val="10"/>
      <color theme="0"/>
      <name val="Times New Roman"/>
      <family val="1"/>
    </font>
    <font>
      <sz val="10"/>
      <color theme="0"/>
      <name val="Times New Roman"/>
      <family val="1"/>
    </font>
    <font>
      <b/>
      <sz val="11"/>
      <color theme="1"/>
      <name val="Calibri"/>
      <family val="2"/>
      <scheme val="minor"/>
    </font>
    <font>
      <b/>
      <sz val="10"/>
      <name val="Times New Roman"/>
      <family val="1"/>
    </font>
    <font>
      <i/>
      <sz val="11"/>
      <color theme="1"/>
      <name val="Calibri"/>
      <family val="2"/>
      <scheme val="minor"/>
    </font>
    <font>
      <b/>
      <sz val="14"/>
      <color theme="1"/>
      <name val="Times New Roman"/>
      <family val="1"/>
    </font>
    <font>
      <b/>
      <sz val="10"/>
      <color theme="1"/>
      <name val="Calibri Light"/>
      <family val="1"/>
      <scheme val="major"/>
    </font>
    <font>
      <sz val="11"/>
      <name val="UVnTime"/>
    </font>
    <font>
      <sz val="12"/>
      <name val="Times New Roman"/>
      <family val="1"/>
    </font>
    <font>
      <sz val="12"/>
      <color theme="1"/>
      <name val="Times New Roman"/>
      <family val="1"/>
    </font>
    <font>
      <i/>
      <sz val="12"/>
      <color theme="1"/>
      <name val="Times New Roman"/>
      <family val="1"/>
    </font>
    <font>
      <b/>
      <i/>
      <sz val="12"/>
      <color theme="1"/>
      <name val="Times New Roman"/>
      <family val="1"/>
    </font>
    <font>
      <b/>
      <i/>
      <sz val="10"/>
      <color theme="1"/>
      <name val="Arial"/>
      <family val="2"/>
    </font>
    <font>
      <i/>
      <sz val="10"/>
      <color theme="1"/>
      <name val="Arial"/>
      <family val="2"/>
    </font>
    <font>
      <sz val="13"/>
      <name val="Times New Roman"/>
      <family val="1"/>
    </font>
    <font>
      <b/>
      <sz val="14"/>
      <name val="Times New Roman"/>
      <family val="1"/>
    </font>
    <font>
      <b/>
      <vertAlign val="superscript"/>
      <sz val="14"/>
      <name val="Times New Roman"/>
      <family val="1"/>
    </font>
    <font>
      <sz val="11"/>
      <name val="Times New Roman"/>
      <family val="1"/>
    </font>
    <font>
      <sz val="14"/>
      <name val="Times New Roman"/>
      <family val="1"/>
    </font>
    <font>
      <sz val="14"/>
      <color theme="1"/>
      <name val="Times New Roman"/>
      <family val="1"/>
    </font>
    <font>
      <b/>
      <sz val="11"/>
      <color rgb="FFFF0000"/>
      <name val="Times New Roman"/>
      <family val="1"/>
    </font>
    <font>
      <b/>
      <i/>
      <sz val="11"/>
      <color rgb="FFFF0000"/>
      <name val="Times New Roman"/>
      <family val="1"/>
    </font>
    <font>
      <b/>
      <sz val="13"/>
      <color theme="1"/>
      <name val="Times New Roman"/>
      <family val="1"/>
    </font>
    <font>
      <i/>
      <sz val="13"/>
      <color theme="1"/>
      <name val="Times New Roman"/>
      <family val="1"/>
    </font>
    <font>
      <sz val="10"/>
      <name val="Times New Roman"/>
      <family val="1"/>
    </font>
    <font>
      <b/>
      <sz val="10.5"/>
      <name val="Times New Roman"/>
      <family val="1"/>
    </font>
    <font>
      <i/>
      <sz val="10"/>
      <name val="Times New Roman"/>
      <family val="1"/>
    </font>
    <font>
      <sz val="10.5"/>
      <name val="Times New Roman"/>
      <family val="1"/>
    </font>
    <font>
      <b/>
      <i/>
      <sz val="10"/>
      <name val="Times New Roman"/>
      <family val="1"/>
    </font>
    <font>
      <b/>
      <sz val="9"/>
      <color indexed="81"/>
      <name val="Tahoma"/>
      <family val="2"/>
    </font>
    <font>
      <sz val="9"/>
      <color indexed="81"/>
      <name val="Tahoma"/>
      <family val="2"/>
    </font>
    <font>
      <sz val="13"/>
      <color theme="1"/>
      <name val="Times New Roman"/>
      <family val="1"/>
    </font>
    <font>
      <i/>
      <sz val="12"/>
      <name val="Times New Roman"/>
      <family val="1"/>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9" tint="0.79998168889431442"/>
        <bgColor indexed="6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s>
  <cellStyleXfs count="21">
    <xf numFmtId="0" fontId="0" fillId="0" borderId="0"/>
    <xf numFmtId="164" fontId="1" fillId="0" borderId="0" applyFont="0" applyFill="0" applyBorder="0" applyAlignment="0" applyProtection="0"/>
    <xf numFmtId="0" fontId="2" fillId="0" borderId="0"/>
    <xf numFmtId="0" fontId="5" fillId="0" borderId="0"/>
    <xf numFmtId="0" fontId="2" fillId="0" borderId="0"/>
    <xf numFmtId="0" fontId="12" fillId="0" borderId="0"/>
    <xf numFmtId="0" fontId="2" fillId="0" borderId="0"/>
    <xf numFmtId="0" fontId="13" fillId="0" borderId="0"/>
    <xf numFmtId="0" fontId="2" fillId="0" borderId="0"/>
    <xf numFmtId="0" fontId="2" fillId="0" borderId="0"/>
    <xf numFmtId="0" fontId="13" fillId="0" borderId="0"/>
    <xf numFmtId="0" fontId="32" fillId="0" borderId="0"/>
    <xf numFmtId="0" fontId="44" fillId="0" borderId="0"/>
    <xf numFmtId="0" fontId="45" fillId="0" borderId="0"/>
    <xf numFmtId="0" fontId="12" fillId="0" borderId="0"/>
    <xf numFmtId="0" fontId="1" fillId="0" borderId="0"/>
    <xf numFmtId="0" fontId="12" fillId="0" borderId="0"/>
    <xf numFmtId="0" fontId="1" fillId="0" borderId="0"/>
    <xf numFmtId="0" fontId="1" fillId="0" borderId="0"/>
    <xf numFmtId="0" fontId="12" fillId="0" borderId="0"/>
    <xf numFmtId="0" fontId="44" fillId="0" borderId="0"/>
  </cellStyleXfs>
  <cellXfs count="1061">
    <xf numFmtId="0" fontId="0" fillId="0" borderId="0" xfId="0"/>
    <xf numFmtId="4" fontId="3" fillId="0" borderId="0" xfId="2" applyNumberFormat="1" applyFont="1" applyAlignment="1">
      <alignment horizontal="left"/>
    </xf>
    <xf numFmtId="4" fontId="4" fillId="0" borderId="0" xfId="2" applyNumberFormat="1" applyFont="1"/>
    <xf numFmtId="4" fontId="4" fillId="0" borderId="0" xfId="2" applyNumberFormat="1" applyFont="1" applyAlignment="1">
      <alignment wrapText="1"/>
    </xf>
    <xf numFmtId="4" fontId="4" fillId="0" borderId="0" xfId="2" applyNumberFormat="1" applyFont="1" applyAlignment="1">
      <alignment horizontal="center" vertical="center" wrapText="1"/>
    </xf>
    <xf numFmtId="4" fontId="4" fillId="0" borderId="0" xfId="2" applyNumberFormat="1" applyFont="1" applyAlignment="1">
      <alignment horizontal="center" vertical="center"/>
    </xf>
    <xf numFmtId="4" fontId="3" fillId="0" borderId="0" xfId="2" applyNumberFormat="1" applyFont="1"/>
    <xf numFmtId="4" fontId="4" fillId="0" borderId="2" xfId="2" applyNumberFormat="1" applyFont="1" applyBorder="1" applyAlignment="1">
      <alignment horizontal="center" vertical="center" wrapText="1"/>
    </xf>
    <xf numFmtId="165" fontId="4" fillId="0" borderId="2" xfId="2" applyNumberFormat="1" applyFont="1" applyBorder="1" applyAlignment="1">
      <alignment horizontal="center" vertical="center" wrapText="1"/>
    </xf>
    <xf numFmtId="165" fontId="7" fillId="0" borderId="2" xfId="2" applyNumberFormat="1" applyFont="1" applyBorder="1" applyAlignment="1">
      <alignment horizontal="center" vertical="center" wrapText="1"/>
    </xf>
    <xf numFmtId="165" fontId="4" fillId="0" borderId="0" xfId="2" applyNumberFormat="1" applyFont="1"/>
    <xf numFmtId="4" fontId="3" fillId="0" borderId="2" xfId="2" applyNumberFormat="1" applyFont="1" applyBorder="1" applyAlignment="1">
      <alignment horizontal="center" vertical="center"/>
    </xf>
    <xf numFmtId="4" fontId="3" fillId="0" borderId="2" xfId="2" applyNumberFormat="1" applyFont="1" applyBorder="1" applyAlignment="1">
      <alignment horizontal="center" vertical="center" wrapText="1"/>
    </xf>
    <xf numFmtId="166" fontId="3" fillId="0" borderId="2" xfId="4" applyNumberFormat="1" applyFont="1" applyBorder="1" applyAlignment="1">
      <alignment horizontal="right" vertical="center"/>
    </xf>
    <xf numFmtId="166" fontId="3" fillId="0" borderId="2" xfId="4" applyNumberFormat="1" applyFont="1" applyBorder="1" applyAlignment="1">
      <alignment horizontal="right" vertical="center" wrapText="1"/>
    </xf>
    <xf numFmtId="4" fontId="3" fillId="0" borderId="2" xfId="2" applyNumberFormat="1" applyFont="1" applyBorder="1" applyAlignment="1">
      <alignment horizontal="left" vertical="center" wrapText="1"/>
    </xf>
    <xf numFmtId="4" fontId="4" fillId="0" borderId="2" xfId="2" applyNumberFormat="1" applyFont="1" applyBorder="1" applyAlignment="1">
      <alignment horizontal="center" vertical="center"/>
    </xf>
    <xf numFmtId="4" fontId="4" fillId="0" borderId="2" xfId="2" applyNumberFormat="1" applyFont="1" applyBorder="1" applyAlignment="1">
      <alignment vertical="center"/>
    </xf>
    <xf numFmtId="166" fontId="4" fillId="0" borderId="2" xfId="4" applyNumberFormat="1" applyFont="1" applyBorder="1" applyAlignment="1">
      <alignment horizontal="right" vertical="center"/>
    </xf>
    <xf numFmtId="166" fontId="4" fillId="0" borderId="2" xfId="4" applyNumberFormat="1" applyFont="1" applyBorder="1" applyAlignment="1">
      <alignment horizontal="right" vertical="center" wrapText="1"/>
    </xf>
    <xf numFmtId="4" fontId="6" fillId="0" borderId="2" xfId="2" applyNumberFormat="1" applyFont="1" applyBorder="1" applyAlignment="1">
      <alignment horizontal="center" vertical="center"/>
    </xf>
    <xf numFmtId="4" fontId="6" fillId="0" borderId="2" xfId="2" applyNumberFormat="1" applyFont="1" applyBorder="1" applyAlignment="1">
      <alignment vertical="center" wrapText="1"/>
    </xf>
    <xf numFmtId="4" fontId="6" fillId="0" borderId="2" xfId="2" applyNumberFormat="1" applyFont="1" applyBorder="1" applyAlignment="1">
      <alignment horizontal="center" vertical="center" wrapText="1"/>
    </xf>
    <xf numFmtId="166" fontId="6" fillId="0" borderId="2" xfId="4" applyNumberFormat="1" applyFont="1" applyBorder="1" applyAlignment="1">
      <alignment horizontal="right" vertical="center"/>
    </xf>
    <xf numFmtId="166" fontId="6" fillId="0" borderId="2" xfId="4" applyNumberFormat="1" applyFont="1" applyBorder="1" applyAlignment="1">
      <alignment horizontal="right" vertical="center" wrapText="1"/>
    </xf>
    <xf numFmtId="4" fontId="6" fillId="0" borderId="0" xfId="2" applyNumberFormat="1" applyFont="1"/>
    <xf numFmtId="4" fontId="6" fillId="0" borderId="2" xfId="2" applyNumberFormat="1" applyFont="1" applyBorder="1" applyAlignment="1">
      <alignment vertical="center"/>
    </xf>
    <xf numFmtId="4" fontId="6" fillId="0" borderId="2" xfId="2" applyNumberFormat="1" applyFont="1" applyBorder="1" applyAlignment="1">
      <alignment horizontal="left" vertical="center"/>
    </xf>
    <xf numFmtId="4" fontId="4" fillId="0" borderId="2" xfId="2" applyNumberFormat="1" applyFont="1" applyBorder="1" applyAlignment="1">
      <alignment horizontal="left" vertical="center"/>
    </xf>
    <xf numFmtId="4" fontId="6" fillId="0" borderId="2" xfId="2" applyNumberFormat="1" applyFont="1" applyBorder="1" applyAlignment="1">
      <alignment horizontal="left" vertical="center" wrapText="1"/>
    </xf>
    <xf numFmtId="4" fontId="3" fillId="0" borderId="2" xfId="2" applyNumberFormat="1" applyFont="1" applyBorder="1" applyAlignment="1">
      <alignment horizontal="left" vertical="center"/>
    </xf>
    <xf numFmtId="4" fontId="4" fillId="0" borderId="2" xfId="2" applyNumberFormat="1" applyFont="1" applyBorder="1" applyAlignment="1">
      <alignment horizontal="left" vertical="center" wrapText="1"/>
    </xf>
    <xf numFmtId="4" fontId="4" fillId="0" borderId="2" xfId="2" applyNumberFormat="1" applyFont="1" applyBorder="1" applyAlignment="1">
      <alignment horizontal="justify" vertical="center" wrapText="1"/>
    </xf>
    <xf numFmtId="4" fontId="4" fillId="0" borderId="2" xfId="2" applyNumberFormat="1" applyFont="1" applyBorder="1" applyAlignment="1">
      <alignment vertical="center" wrapText="1"/>
    </xf>
    <xf numFmtId="4" fontId="4" fillId="0" borderId="0" xfId="2" applyNumberFormat="1" applyFont="1" applyAlignment="1">
      <alignment horizontal="center"/>
    </xf>
    <xf numFmtId="4" fontId="4" fillId="0" borderId="0" xfId="2" applyNumberFormat="1" applyFont="1" applyAlignment="1">
      <alignment horizontal="center" wrapText="1"/>
    </xf>
    <xf numFmtId="0" fontId="4" fillId="0" borderId="0" xfId="0" applyFont="1"/>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9" fillId="0" borderId="2" xfId="0" applyFont="1" applyBorder="1" applyAlignment="1">
      <alignment horizontal="center" vertical="center"/>
    </xf>
    <xf numFmtId="4" fontId="4" fillId="0" borderId="0" xfId="2" applyNumberFormat="1" applyFont="1" applyAlignment="1">
      <alignment horizontal="left" vertical="center"/>
    </xf>
    <xf numFmtId="4" fontId="3" fillId="0" borderId="0" xfId="2" applyNumberFormat="1" applyFont="1" applyAlignment="1">
      <alignment horizontal="right" vertical="center"/>
    </xf>
    <xf numFmtId="167" fontId="3" fillId="0" borderId="0" xfId="2" applyNumberFormat="1" applyFont="1" applyAlignment="1">
      <alignment vertical="center"/>
    </xf>
    <xf numFmtId="4" fontId="3" fillId="0" borderId="0" xfId="2" applyNumberFormat="1" applyFont="1" applyAlignment="1">
      <alignment vertical="center"/>
    </xf>
    <xf numFmtId="4" fontId="4" fillId="0" borderId="0" xfId="3" applyNumberFormat="1" applyFont="1" applyAlignment="1">
      <alignment vertical="center"/>
    </xf>
    <xf numFmtId="167" fontId="4" fillId="0" borderId="2" xfId="3" applyNumberFormat="1" applyFont="1" applyBorder="1" applyAlignment="1">
      <alignment horizontal="center" vertical="center" wrapText="1"/>
    </xf>
    <xf numFmtId="4" fontId="4" fillId="0" borderId="2" xfId="3" applyNumberFormat="1" applyFont="1" applyBorder="1" applyAlignment="1">
      <alignment horizontal="center" vertical="center" wrapText="1"/>
    </xf>
    <xf numFmtId="4" fontId="7" fillId="0" borderId="0" xfId="3" applyNumberFormat="1" applyFont="1" applyAlignment="1">
      <alignment vertical="center"/>
    </xf>
    <xf numFmtId="4" fontId="3" fillId="0" borderId="2" xfId="4" applyNumberFormat="1" applyFont="1" applyBorder="1" applyAlignment="1">
      <alignment horizontal="right" vertical="center"/>
    </xf>
    <xf numFmtId="4" fontId="3" fillId="0" borderId="2" xfId="4" applyNumberFormat="1" applyFont="1" applyBorder="1" applyAlignment="1">
      <alignment horizontal="right" vertical="center" wrapText="1"/>
    </xf>
    <xf numFmtId="4" fontId="3" fillId="0" borderId="0" xfId="3" applyNumberFormat="1" applyFont="1" applyAlignment="1">
      <alignment vertical="center"/>
    </xf>
    <xf numFmtId="4" fontId="4" fillId="0" borderId="2" xfId="4" applyNumberFormat="1" applyFont="1" applyBorder="1" applyAlignment="1">
      <alignment horizontal="right" vertical="center"/>
    </xf>
    <xf numFmtId="4" fontId="4" fillId="0" borderId="2" xfId="4" applyNumberFormat="1" applyFont="1" applyBorder="1" applyAlignment="1">
      <alignment horizontal="right" vertical="center" wrapText="1"/>
    </xf>
    <xf numFmtId="4" fontId="6" fillId="0" borderId="0" xfId="3" applyNumberFormat="1" applyFont="1" applyAlignment="1">
      <alignment vertical="center"/>
    </xf>
    <xf numFmtId="4" fontId="6" fillId="0" borderId="2" xfId="4" applyNumberFormat="1" applyFont="1" applyBorder="1" applyAlignment="1">
      <alignment horizontal="right" vertical="center"/>
    </xf>
    <xf numFmtId="4" fontId="10" fillId="0" borderId="0" xfId="3" applyNumberFormat="1" applyFont="1" applyAlignment="1">
      <alignment vertical="center"/>
    </xf>
    <xf numFmtId="4" fontId="4" fillId="0" borderId="2" xfId="2" applyNumberFormat="1" applyFont="1" applyBorder="1"/>
    <xf numFmtId="4" fontId="4" fillId="0" borderId="0" xfId="3" applyNumberFormat="1" applyFont="1" applyAlignment="1">
      <alignment horizontal="center" vertical="center"/>
    </xf>
    <xf numFmtId="4" fontId="4" fillId="0" borderId="0" xfId="3" applyNumberFormat="1" applyFont="1" applyAlignment="1">
      <alignment vertical="center" wrapText="1"/>
    </xf>
    <xf numFmtId="4" fontId="4" fillId="0" borderId="0" xfId="3" applyNumberFormat="1" applyFont="1" applyAlignment="1">
      <alignment horizontal="right" vertical="center"/>
    </xf>
    <xf numFmtId="167" fontId="4" fillId="0" borderId="0" xfId="3" applyNumberFormat="1" applyFont="1" applyAlignment="1">
      <alignment horizontal="center" vertical="center"/>
    </xf>
    <xf numFmtId="4" fontId="10" fillId="0" borderId="2" xfId="2" applyNumberFormat="1" applyFont="1" applyBorder="1" applyAlignment="1">
      <alignment horizontal="left" vertical="center" wrapText="1"/>
    </xf>
    <xf numFmtId="4" fontId="10" fillId="0" borderId="2" xfId="2" applyNumberFormat="1" applyFont="1" applyBorder="1" applyAlignment="1">
      <alignment horizontal="left" vertical="center"/>
    </xf>
    <xf numFmtId="4" fontId="10" fillId="0" borderId="2" xfId="2" applyNumberFormat="1" applyFont="1" applyBorder="1" applyAlignment="1">
      <alignment horizontal="center" vertical="center" wrapText="1"/>
    </xf>
    <xf numFmtId="4" fontId="10" fillId="0" borderId="2" xfId="4" applyNumberFormat="1" applyFont="1" applyBorder="1" applyAlignment="1">
      <alignment horizontal="right" vertical="center" wrapText="1"/>
    </xf>
    <xf numFmtId="4" fontId="10" fillId="0" borderId="2" xfId="4" applyNumberFormat="1" applyFont="1" applyBorder="1" applyAlignment="1">
      <alignment horizontal="right" vertical="center"/>
    </xf>
    <xf numFmtId="4" fontId="6" fillId="0" borderId="2" xfId="4" applyNumberFormat="1" applyFont="1" applyBorder="1" applyAlignment="1">
      <alignment horizontal="right" vertical="center" wrapText="1"/>
    </xf>
    <xf numFmtId="4" fontId="3" fillId="0" borderId="2" xfId="3" applyNumberFormat="1" applyFont="1" applyBorder="1" applyAlignment="1">
      <alignment vertical="center"/>
    </xf>
    <xf numFmtId="4" fontId="4" fillId="0" borderId="2" xfId="3" applyNumberFormat="1" applyFont="1" applyBorder="1" applyAlignment="1">
      <alignment vertical="center"/>
    </xf>
    <xf numFmtId="3" fontId="10" fillId="0" borderId="2" xfId="2" applyNumberFormat="1" applyFont="1" applyBorder="1" applyAlignment="1">
      <alignment horizontal="left" vertical="center"/>
    </xf>
    <xf numFmtId="4" fontId="10" fillId="0" borderId="2" xfId="3" applyNumberFormat="1" applyFont="1" applyBorder="1" applyAlignment="1">
      <alignment vertical="center"/>
    </xf>
    <xf numFmtId="4" fontId="4" fillId="0" borderId="0" xfId="5" applyNumberFormat="1" applyFont="1" applyAlignment="1">
      <alignment horizontal="left" vertical="center"/>
    </xf>
    <xf numFmtId="4" fontId="3" fillId="0" borderId="0" xfId="5" applyNumberFormat="1" applyFont="1" applyAlignment="1">
      <alignment vertical="center"/>
    </xf>
    <xf numFmtId="4" fontId="4" fillId="0" borderId="0" xfId="3" applyNumberFormat="1" applyFont="1" applyAlignment="1">
      <alignment horizontal="center" vertical="center" wrapText="1"/>
    </xf>
    <xf numFmtId="4" fontId="4" fillId="0" borderId="2" xfId="5" applyNumberFormat="1" applyFont="1" applyBorder="1" applyAlignment="1">
      <alignment horizontal="center" vertical="center" wrapText="1"/>
    </xf>
    <xf numFmtId="4" fontId="11" fillId="0" borderId="2" xfId="5" applyNumberFormat="1" applyFont="1" applyBorder="1" applyAlignment="1">
      <alignment horizontal="center" vertical="center" wrapText="1"/>
    </xf>
    <xf numFmtId="165" fontId="11" fillId="0" borderId="2" xfId="5" applyNumberFormat="1" applyFont="1" applyBorder="1" applyAlignment="1">
      <alignment horizontal="center" vertical="center" wrapText="1"/>
    </xf>
    <xf numFmtId="4" fontId="11" fillId="0" borderId="2" xfId="1" applyNumberFormat="1" applyFont="1" applyFill="1" applyBorder="1" applyAlignment="1">
      <alignment horizontal="center" vertical="center" wrapText="1"/>
    </xf>
    <xf numFmtId="165" fontId="11" fillId="0" borderId="2" xfId="1" applyNumberFormat="1" applyFont="1" applyFill="1" applyBorder="1" applyAlignment="1">
      <alignment horizontal="center" vertical="center" wrapText="1"/>
    </xf>
    <xf numFmtId="4" fontId="11" fillId="0" borderId="0" xfId="3" applyNumberFormat="1" applyFont="1" applyAlignment="1">
      <alignment vertical="center"/>
    </xf>
    <xf numFmtId="4" fontId="3" fillId="0" borderId="2" xfId="6" applyNumberFormat="1" applyFont="1" applyBorder="1" applyAlignment="1">
      <alignment horizontal="center" vertical="center"/>
    </xf>
    <xf numFmtId="4" fontId="3" fillId="0" borderId="2" xfId="6" applyNumberFormat="1" applyFont="1" applyBorder="1" applyAlignment="1">
      <alignment horizontal="center" vertical="center" wrapText="1"/>
    </xf>
    <xf numFmtId="4" fontId="3" fillId="0" borderId="2" xfId="6" applyNumberFormat="1" applyFont="1" applyBorder="1" applyAlignment="1">
      <alignment horizontal="left" vertical="center" wrapText="1"/>
    </xf>
    <xf numFmtId="4" fontId="10" fillId="0" borderId="2" xfId="6" applyNumberFormat="1" applyFont="1" applyBorder="1" applyAlignment="1">
      <alignment horizontal="center" vertical="center"/>
    </xf>
    <xf numFmtId="4" fontId="10" fillId="0" borderId="2" xfId="6" applyNumberFormat="1" applyFont="1" applyBorder="1" applyAlignment="1">
      <alignment horizontal="left" vertical="center" wrapText="1"/>
    </xf>
    <xf numFmtId="4" fontId="10" fillId="0" borderId="2" xfId="6" applyNumberFormat="1" applyFont="1" applyBorder="1" applyAlignment="1">
      <alignment horizontal="center" vertical="center" wrapText="1"/>
    </xf>
    <xf numFmtId="166" fontId="10" fillId="0" borderId="2" xfId="4" applyNumberFormat="1" applyFont="1" applyBorder="1" applyAlignment="1">
      <alignment horizontal="right" vertical="center"/>
    </xf>
    <xf numFmtId="4" fontId="6" fillId="0" borderId="2" xfId="6" applyNumberFormat="1" applyFont="1" applyBorder="1" applyAlignment="1">
      <alignment horizontal="center" vertical="center"/>
    </xf>
    <xf numFmtId="4" fontId="6" fillId="0" borderId="2" xfId="6" applyNumberFormat="1" applyFont="1" applyBorder="1" applyAlignment="1">
      <alignment horizontal="left" vertical="center" wrapText="1"/>
    </xf>
    <xf numFmtId="4" fontId="6" fillId="0" borderId="2" xfId="6" applyNumberFormat="1" applyFont="1" applyBorder="1" applyAlignment="1">
      <alignment horizontal="center" vertical="center" wrapText="1"/>
    </xf>
    <xf numFmtId="4" fontId="4" fillId="0" borderId="2" xfId="6" applyNumberFormat="1" applyFont="1" applyBorder="1" applyAlignment="1">
      <alignment horizontal="center" vertical="center"/>
    </xf>
    <xf numFmtId="4" fontId="4" fillId="0" borderId="2" xfId="6" applyNumberFormat="1" applyFont="1" applyBorder="1" applyAlignment="1">
      <alignment vertical="center"/>
    </xf>
    <xf numFmtId="4" fontId="4" fillId="0" borderId="2" xfId="6" applyNumberFormat="1" applyFont="1" applyBorder="1" applyAlignment="1">
      <alignment horizontal="center" vertical="center" wrapText="1"/>
    </xf>
    <xf numFmtId="4" fontId="6" fillId="0" borderId="2" xfId="6" applyNumberFormat="1" applyFont="1" applyBorder="1" applyAlignment="1">
      <alignment vertical="center" wrapText="1"/>
    </xf>
    <xf numFmtId="4" fontId="6" fillId="0" borderId="2" xfId="6" applyNumberFormat="1" applyFont="1" applyBorder="1" applyAlignment="1">
      <alignment vertical="center"/>
    </xf>
    <xf numFmtId="4" fontId="6" fillId="0" borderId="2" xfId="6" applyNumberFormat="1" applyFont="1" applyBorder="1" applyAlignment="1">
      <alignment horizontal="left" vertical="center"/>
    </xf>
    <xf numFmtId="4" fontId="4" fillId="0" borderId="2" xfId="6" applyNumberFormat="1" applyFont="1" applyBorder="1" applyAlignment="1">
      <alignment horizontal="left" vertical="center"/>
    </xf>
    <xf numFmtId="4" fontId="3" fillId="0" borderId="2" xfId="6" applyNumberFormat="1" applyFont="1" applyBorder="1" applyAlignment="1">
      <alignment horizontal="left" vertical="center"/>
    </xf>
    <xf numFmtId="4" fontId="4" fillId="0" borderId="2" xfId="6" applyNumberFormat="1" applyFont="1" applyBorder="1" applyAlignment="1">
      <alignment horizontal="left" vertical="center" wrapText="1"/>
    </xf>
    <xf numFmtId="4" fontId="4" fillId="0" borderId="2" xfId="6" applyNumberFormat="1" applyFont="1" applyBorder="1" applyAlignment="1">
      <alignment horizontal="justify" vertical="center" wrapText="1"/>
    </xf>
    <xf numFmtId="166" fontId="4" fillId="0" borderId="2" xfId="2" applyNumberFormat="1" applyFont="1" applyBorder="1" applyAlignment="1">
      <alignment vertical="center" wrapText="1"/>
    </xf>
    <xf numFmtId="4" fontId="4" fillId="0" borderId="2" xfId="6" applyNumberFormat="1" applyFont="1" applyBorder="1" applyAlignment="1">
      <alignment vertical="center" wrapText="1"/>
    </xf>
    <xf numFmtId="3" fontId="10" fillId="0" borderId="2" xfId="6" applyNumberFormat="1" applyFont="1" applyBorder="1" applyAlignment="1">
      <alignment horizontal="center" vertical="center"/>
    </xf>
    <xf numFmtId="4" fontId="10" fillId="0" borderId="2" xfId="6" applyNumberFormat="1" applyFont="1" applyBorder="1" applyAlignment="1">
      <alignment horizontal="left" vertical="center"/>
    </xf>
    <xf numFmtId="166" fontId="10" fillId="0" borderId="2" xfId="4" applyNumberFormat="1" applyFont="1" applyBorder="1" applyAlignment="1">
      <alignment horizontal="right" vertical="center" wrapText="1"/>
    </xf>
    <xf numFmtId="166" fontId="10" fillId="0" borderId="2" xfId="2" applyNumberFormat="1" applyFont="1" applyBorder="1" applyAlignment="1">
      <alignment vertical="center" wrapText="1"/>
    </xf>
    <xf numFmtId="3" fontId="3" fillId="0" borderId="2" xfId="6" applyNumberFormat="1" applyFont="1" applyBorder="1" applyAlignment="1">
      <alignment horizontal="center" vertical="center"/>
    </xf>
    <xf numFmtId="166" fontId="3" fillId="0" borderId="2" xfId="2" applyNumberFormat="1" applyFont="1" applyBorder="1" applyAlignment="1">
      <alignment vertical="center" wrapText="1"/>
    </xf>
    <xf numFmtId="3" fontId="10" fillId="0" borderId="2" xfId="2" applyNumberFormat="1" applyFont="1" applyBorder="1" applyAlignment="1">
      <alignment horizontal="center" vertical="center"/>
    </xf>
    <xf numFmtId="4" fontId="10" fillId="0" borderId="3" xfId="2" applyNumberFormat="1" applyFont="1" applyBorder="1" applyAlignment="1">
      <alignment vertical="center" wrapText="1"/>
    </xf>
    <xf numFmtId="0" fontId="10" fillId="0" borderId="2" xfId="0" applyFont="1" applyBorder="1" applyAlignment="1">
      <alignment horizontal="center" vertical="center" wrapText="1"/>
    </xf>
    <xf numFmtId="166" fontId="10" fillId="0" borderId="2" xfId="2" applyNumberFormat="1" applyFont="1" applyBorder="1" applyAlignment="1">
      <alignment vertical="center"/>
    </xf>
    <xf numFmtId="4" fontId="10" fillId="0" borderId="0" xfId="2" applyNumberFormat="1" applyFont="1" applyAlignment="1">
      <alignment vertical="center"/>
    </xf>
    <xf numFmtId="0" fontId="10" fillId="0" borderId="2" xfId="0" applyFont="1" applyBorder="1" applyAlignment="1">
      <alignment vertical="center" wrapText="1"/>
    </xf>
    <xf numFmtId="4" fontId="6" fillId="0" borderId="0" xfId="2" applyNumberFormat="1" applyFont="1" applyAlignment="1">
      <alignment vertical="center"/>
    </xf>
    <xf numFmtId="0" fontId="6" fillId="0" borderId="0" xfId="0" applyFont="1" applyAlignment="1">
      <alignment vertical="center"/>
    </xf>
    <xf numFmtId="4" fontId="10" fillId="0" borderId="2" xfId="2" applyNumberFormat="1" applyFont="1" applyBorder="1" applyAlignment="1">
      <alignment horizontal="center" vertical="center"/>
    </xf>
    <xf numFmtId="4" fontId="10" fillId="0" borderId="0" xfId="2" applyNumberFormat="1" applyFont="1"/>
    <xf numFmtId="4" fontId="3" fillId="0" borderId="0" xfId="7" applyNumberFormat="1" applyFont="1"/>
    <xf numFmtId="4" fontId="3" fillId="0" borderId="0" xfId="7" applyNumberFormat="1" applyFont="1" applyAlignment="1">
      <alignment wrapText="1"/>
    </xf>
    <xf numFmtId="4" fontId="4" fillId="0" borderId="0" xfId="7" applyNumberFormat="1" applyFont="1"/>
    <xf numFmtId="4" fontId="4" fillId="0" borderId="0" xfId="7" applyNumberFormat="1" applyFont="1" applyAlignment="1">
      <alignment horizontal="center"/>
    </xf>
    <xf numFmtId="4" fontId="3" fillId="0" borderId="0" xfId="7" applyNumberFormat="1" applyFont="1" applyAlignment="1">
      <alignment horizontal="center" wrapText="1"/>
    </xf>
    <xf numFmtId="4" fontId="4" fillId="0" borderId="0" xfId="7" applyNumberFormat="1" applyFont="1" applyAlignment="1">
      <alignment horizontal="right" wrapText="1"/>
    </xf>
    <xf numFmtId="0" fontId="4" fillId="0" borderId="2" xfId="0" applyFont="1" applyBorder="1" applyAlignment="1">
      <alignment horizontal="center" vertical="center" wrapText="1"/>
    </xf>
    <xf numFmtId="165" fontId="4" fillId="0" borderId="2" xfId="7" applyNumberFormat="1" applyFont="1" applyBorder="1" applyAlignment="1">
      <alignment horizontal="center" vertical="center" wrapText="1"/>
    </xf>
    <xf numFmtId="3" fontId="3" fillId="0" borderId="2" xfId="3" applyNumberFormat="1" applyFont="1" applyBorder="1" applyAlignment="1">
      <alignment horizontal="center" vertical="center" wrapText="1"/>
    </xf>
    <xf numFmtId="4" fontId="3" fillId="0" borderId="2" xfId="7" applyNumberFormat="1" applyFont="1" applyBorder="1" applyAlignment="1">
      <alignment horizontal="justify" vertical="center" wrapText="1"/>
    </xf>
    <xf numFmtId="4" fontId="3" fillId="0" borderId="2" xfId="7" applyNumberFormat="1" applyFont="1" applyBorder="1" applyAlignment="1">
      <alignment horizontal="center" vertical="center" wrapText="1"/>
    </xf>
    <xf numFmtId="4" fontId="3" fillId="0" borderId="2" xfId="7" applyNumberFormat="1" applyFont="1" applyBorder="1" applyAlignment="1">
      <alignment horizontal="right" vertical="center" wrapText="1"/>
    </xf>
    <xf numFmtId="4" fontId="3" fillId="0" borderId="2" xfId="7" applyNumberFormat="1" applyFont="1" applyBorder="1" applyAlignment="1">
      <alignment vertical="center" wrapText="1"/>
    </xf>
    <xf numFmtId="4" fontId="6" fillId="0" borderId="2" xfId="7" applyNumberFormat="1" applyFont="1" applyBorder="1" applyAlignment="1">
      <alignment horizontal="justify" vertical="center" wrapText="1"/>
    </xf>
    <xf numFmtId="4" fontId="4" fillId="0" borderId="2" xfId="7" applyNumberFormat="1" applyFont="1" applyBorder="1" applyAlignment="1">
      <alignment horizontal="center" vertical="center"/>
    </xf>
    <xf numFmtId="4" fontId="4" fillId="0" borderId="2" xfId="7" applyNumberFormat="1" applyFont="1" applyBorder="1" applyAlignment="1">
      <alignment horizontal="center" vertical="center" wrapText="1"/>
    </xf>
    <xf numFmtId="4" fontId="4" fillId="0" borderId="2" xfId="7" applyNumberFormat="1" applyFont="1" applyBorder="1" applyAlignment="1">
      <alignment horizontal="right" vertical="center"/>
    </xf>
    <xf numFmtId="4" fontId="4" fillId="0" borderId="2" xfId="7" applyNumberFormat="1" applyFont="1" applyBorder="1" applyAlignment="1">
      <alignment vertical="center" wrapText="1"/>
    </xf>
    <xf numFmtId="4" fontId="6" fillId="0" borderId="2" xfId="7" applyNumberFormat="1" applyFont="1" applyBorder="1" applyAlignment="1">
      <alignment horizontal="center" vertical="center"/>
    </xf>
    <xf numFmtId="4" fontId="6" fillId="0" borderId="2" xfId="7" applyNumberFormat="1" applyFont="1" applyBorder="1" applyAlignment="1">
      <alignment horizontal="center" vertical="center" wrapText="1"/>
    </xf>
    <xf numFmtId="4" fontId="6" fillId="0" borderId="2" xfId="7" applyNumberFormat="1" applyFont="1" applyBorder="1" applyAlignment="1">
      <alignment horizontal="right" vertical="center"/>
    </xf>
    <xf numFmtId="4" fontId="6" fillId="0" borderId="2" xfId="7" applyNumberFormat="1" applyFont="1" applyBorder="1" applyAlignment="1">
      <alignment vertical="center" wrapText="1"/>
    </xf>
    <xf numFmtId="4" fontId="4" fillId="0" borderId="2" xfId="7" applyNumberFormat="1" applyFont="1" applyBorder="1" applyAlignment="1">
      <alignment horizontal="left" vertical="center" wrapText="1"/>
    </xf>
    <xf numFmtId="4" fontId="6" fillId="0" borderId="0" xfId="7" applyNumberFormat="1" applyFont="1"/>
    <xf numFmtId="3" fontId="3" fillId="0" borderId="2" xfId="3" applyNumberFormat="1" applyFont="1" applyBorder="1" applyAlignment="1">
      <alignment horizontal="center" vertical="center"/>
    </xf>
    <xf numFmtId="4" fontId="3" fillId="0" borderId="2" xfId="7" applyNumberFormat="1" applyFont="1" applyBorder="1" applyAlignment="1">
      <alignment horizontal="right" vertical="center"/>
    </xf>
    <xf numFmtId="3" fontId="6" fillId="0" borderId="2" xfId="3" applyNumberFormat="1" applyFont="1" applyBorder="1" applyAlignment="1">
      <alignment horizontal="center" vertical="center"/>
    </xf>
    <xf numFmtId="4" fontId="4" fillId="0" borderId="2" xfId="3" applyNumberFormat="1" applyFont="1" applyBorder="1" applyAlignment="1">
      <alignment horizontal="center" vertical="center"/>
    </xf>
    <xf numFmtId="0" fontId="3" fillId="0" borderId="2" xfId="3" applyFont="1" applyBorder="1" applyAlignment="1">
      <alignment horizontal="center" vertical="center"/>
    </xf>
    <xf numFmtId="4" fontId="3" fillId="0" borderId="2" xfId="6" applyNumberFormat="1" applyFont="1" applyBorder="1" applyAlignment="1">
      <alignment vertical="center" wrapText="1"/>
    </xf>
    <xf numFmtId="4" fontId="6" fillId="2" borderId="0" xfId="7" applyNumberFormat="1" applyFont="1" applyFill="1" applyAlignment="1">
      <alignment vertical="center"/>
    </xf>
    <xf numFmtId="4" fontId="6" fillId="0" borderId="0" xfId="7" applyNumberFormat="1" applyFont="1" applyAlignment="1">
      <alignment vertical="center" wrapText="1"/>
    </xf>
    <xf numFmtId="4" fontId="6" fillId="0" borderId="0" xfId="7" applyNumberFormat="1" applyFont="1" applyAlignment="1">
      <alignment vertical="center"/>
    </xf>
    <xf numFmtId="4" fontId="15" fillId="0" borderId="0" xfId="7" applyNumberFormat="1" applyFont="1"/>
    <xf numFmtId="4" fontId="4" fillId="0" borderId="0" xfId="7" applyNumberFormat="1" applyFont="1" applyAlignment="1">
      <alignment wrapText="1"/>
    </xf>
    <xf numFmtId="4" fontId="17" fillId="0" borderId="0" xfId="7" applyNumberFormat="1" applyFont="1" applyAlignment="1">
      <alignment horizontal="center"/>
    </xf>
    <xf numFmtId="4" fontId="17" fillId="0" borderId="0" xfId="7" applyNumberFormat="1" applyFont="1"/>
    <xf numFmtId="4" fontId="17" fillId="0" borderId="0" xfId="7" applyNumberFormat="1" applyFont="1" applyAlignment="1">
      <alignment horizontal="center" vertical="center"/>
    </xf>
    <xf numFmtId="4" fontId="16" fillId="0" borderId="0" xfId="7" applyNumberFormat="1" applyFont="1" applyAlignment="1">
      <alignment horizontal="center" wrapText="1"/>
    </xf>
    <xf numFmtId="4" fontId="17" fillId="0" borderId="0" xfId="7" applyNumberFormat="1" applyFont="1" applyAlignment="1">
      <alignment horizontal="center" wrapText="1"/>
    </xf>
    <xf numFmtId="4" fontId="17" fillId="0" borderId="0" xfId="7" applyNumberFormat="1" applyFont="1" applyAlignment="1">
      <alignment horizontal="right" wrapText="1"/>
    </xf>
    <xf numFmtId="165" fontId="19" fillId="0" borderId="2" xfId="5" applyNumberFormat="1" applyFont="1" applyBorder="1" applyAlignment="1">
      <alignment horizontal="center" vertical="center" wrapText="1"/>
    </xf>
    <xf numFmtId="165" fontId="19" fillId="0" borderId="0" xfId="7" applyNumberFormat="1" applyFont="1"/>
    <xf numFmtId="4" fontId="16" fillId="0" borderId="2" xfId="6" applyNumberFormat="1" applyFont="1" applyBorder="1" applyAlignment="1">
      <alignment horizontal="center" vertical="center"/>
    </xf>
    <xf numFmtId="4" fontId="16" fillId="0" borderId="2" xfId="6" applyNumberFormat="1" applyFont="1" applyBorder="1" applyAlignment="1">
      <alignment horizontal="center" vertical="center" wrapText="1"/>
    </xf>
    <xf numFmtId="4" fontId="3" fillId="0" borderId="2" xfId="8" applyNumberFormat="1" applyFont="1" applyBorder="1" applyAlignment="1">
      <alignment horizontal="right" vertical="center"/>
    </xf>
    <xf numFmtId="4" fontId="20" fillId="0" borderId="2" xfId="6" applyNumberFormat="1" applyFont="1" applyBorder="1" applyAlignment="1">
      <alignment horizontal="center" vertical="center"/>
    </xf>
    <xf numFmtId="4" fontId="20" fillId="0" borderId="2" xfId="6" applyNumberFormat="1" applyFont="1" applyBorder="1" applyAlignment="1">
      <alignment horizontal="left" vertical="center" wrapText="1"/>
    </xf>
    <xf numFmtId="4" fontId="20" fillId="0" borderId="2" xfId="6" applyNumberFormat="1" applyFont="1" applyBorder="1" applyAlignment="1">
      <alignment horizontal="center" vertical="center" wrapText="1"/>
    </xf>
    <xf numFmtId="4" fontId="10" fillId="0" borderId="2" xfId="8" applyNumberFormat="1" applyFont="1" applyBorder="1" applyAlignment="1">
      <alignment horizontal="right" vertical="center"/>
    </xf>
    <xf numFmtId="4" fontId="18" fillId="0" borderId="0" xfId="7" applyNumberFormat="1" applyFont="1"/>
    <xf numFmtId="4" fontId="18" fillId="0" borderId="2" xfId="6" applyNumberFormat="1" applyFont="1" applyBorder="1" applyAlignment="1">
      <alignment horizontal="center" vertical="center"/>
    </xf>
    <xf numFmtId="4" fontId="18" fillId="0" borderId="2" xfId="6" applyNumberFormat="1" applyFont="1" applyBorder="1" applyAlignment="1">
      <alignment horizontal="left" vertical="center" wrapText="1"/>
    </xf>
    <xf numFmtId="4" fontId="18" fillId="0" borderId="2" xfId="6" applyNumberFormat="1" applyFont="1" applyBorder="1" applyAlignment="1">
      <alignment horizontal="center" vertical="center" wrapText="1"/>
    </xf>
    <xf numFmtId="4" fontId="6" fillId="0" borderId="2" xfId="8" applyNumberFormat="1" applyFont="1" applyBorder="1" applyAlignment="1">
      <alignment horizontal="right" vertical="center"/>
    </xf>
    <xf numFmtId="4" fontId="17" fillId="0" borderId="2" xfId="6" applyNumberFormat="1" applyFont="1" applyBorder="1" applyAlignment="1">
      <alignment horizontal="center" vertical="center"/>
    </xf>
    <xf numFmtId="4" fontId="17" fillId="0" borderId="2" xfId="6" applyNumberFormat="1" applyFont="1" applyBorder="1" applyAlignment="1">
      <alignment vertical="center"/>
    </xf>
    <xf numFmtId="4" fontId="17" fillId="0" borderId="2" xfId="6" applyNumberFormat="1" applyFont="1" applyBorder="1" applyAlignment="1">
      <alignment horizontal="center" vertical="center" wrapText="1"/>
    </xf>
    <xf numFmtId="4" fontId="4" fillId="0" borderId="2" xfId="8" applyNumberFormat="1" applyFont="1" applyBorder="1" applyAlignment="1">
      <alignment horizontal="right" vertical="center"/>
    </xf>
    <xf numFmtId="4" fontId="18" fillId="0" borderId="2" xfId="6" applyNumberFormat="1" applyFont="1" applyBorder="1" applyAlignment="1">
      <alignment vertical="center" wrapText="1"/>
    </xf>
    <xf numFmtId="4" fontId="18" fillId="0" borderId="2" xfId="6" applyNumberFormat="1" applyFont="1" applyBorder="1" applyAlignment="1">
      <alignment vertical="center"/>
    </xf>
    <xf numFmtId="4" fontId="18" fillId="0" borderId="2" xfId="6" applyNumberFormat="1" applyFont="1" applyBorder="1" applyAlignment="1">
      <alignment horizontal="left" vertical="center"/>
    </xf>
    <xf numFmtId="4" fontId="17" fillId="0" borderId="2" xfId="6" applyNumberFormat="1" applyFont="1" applyBorder="1" applyAlignment="1">
      <alignment horizontal="left" vertical="center"/>
    </xf>
    <xf numFmtId="4" fontId="20" fillId="0" borderId="2" xfId="6" applyNumberFormat="1" applyFont="1" applyBorder="1" applyAlignment="1">
      <alignment horizontal="left" vertical="center"/>
    </xf>
    <xf numFmtId="4" fontId="17" fillId="0" borderId="2" xfId="6" applyNumberFormat="1" applyFont="1" applyBorder="1" applyAlignment="1">
      <alignment horizontal="left" vertical="center" wrapText="1"/>
    </xf>
    <xf numFmtId="4" fontId="17" fillId="0" borderId="2" xfId="6" applyNumberFormat="1" applyFont="1" applyBorder="1" applyAlignment="1">
      <alignment horizontal="justify" vertical="center" wrapText="1"/>
    </xf>
    <xf numFmtId="4" fontId="16" fillId="0" borderId="0" xfId="7" applyNumberFormat="1" applyFont="1" applyAlignment="1">
      <alignment vertical="center"/>
    </xf>
    <xf numFmtId="4" fontId="17" fillId="0" borderId="2" xfId="6" applyNumberFormat="1" applyFont="1" applyBorder="1" applyAlignment="1">
      <alignment vertical="center" wrapText="1"/>
    </xf>
    <xf numFmtId="4" fontId="4" fillId="0" borderId="0" xfId="7" applyNumberFormat="1" applyFont="1" applyAlignment="1">
      <alignment horizontal="center" wrapText="1"/>
    </xf>
    <xf numFmtId="165" fontId="7" fillId="0" borderId="2" xfId="5" applyNumberFormat="1" applyFont="1" applyBorder="1" applyAlignment="1">
      <alignment horizontal="center" vertical="center" wrapText="1"/>
    </xf>
    <xf numFmtId="165" fontId="7" fillId="0" borderId="0" xfId="7" applyNumberFormat="1" applyFont="1"/>
    <xf numFmtId="4" fontId="4" fillId="0" borderId="2" xfId="6" applyNumberFormat="1" applyFont="1" applyBorder="1"/>
    <xf numFmtId="4" fontId="21" fillId="0" borderId="0" xfId="4" applyNumberFormat="1" applyFont="1" applyAlignment="1">
      <alignment vertical="center"/>
    </xf>
    <xf numFmtId="4" fontId="7" fillId="0" borderId="0" xfId="4" applyNumberFormat="1" applyFont="1" applyAlignment="1">
      <alignment horizontal="center" vertical="center" wrapText="1"/>
    </xf>
    <xf numFmtId="4" fontId="21" fillId="0" borderId="2" xfId="4" applyNumberFormat="1" applyFont="1" applyBorder="1" applyAlignment="1">
      <alignment vertical="center"/>
    </xf>
    <xf numFmtId="4" fontId="7" fillId="0" borderId="0" xfId="4" applyNumberFormat="1" applyFont="1" applyAlignment="1">
      <alignment vertical="center" wrapText="1"/>
    </xf>
    <xf numFmtId="4" fontId="7" fillId="0" borderId="0" xfId="4" applyNumberFormat="1" applyFont="1" applyAlignment="1">
      <alignment vertical="center"/>
    </xf>
    <xf numFmtId="4" fontId="3" fillId="0" borderId="0" xfId="2" applyNumberFormat="1" applyFont="1" applyAlignment="1">
      <alignment horizontal="left" vertical="center"/>
    </xf>
    <xf numFmtId="166" fontId="4" fillId="0" borderId="2" xfId="2" applyNumberFormat="1" applyFont="1" applyBorder="1" applyAlignment="1">
      <alignment vertical="center"/>
    </xf>
    <xf numFmtId="166" fontId="6" fillId="0" borderId="2" xfId="2" applyNumberFormat="1" applyFont="1" applyBorder="1" applyAlignment="1">
      <alignment vertical="center"/>
    </xf>
    <xf numFmtId="166" fontId="3" fillId="0" borderId="2" xfId="3" applyNumberFormat="1" applyFont="1" applyBorder="1" applyAlignment="1">
      <alignment vertical="center"/>
    </xf>
    <xf numFmtId="166" fontId="3" fillId="0" borderId="2" xfId="1" applyNumberFormat="1" applyFont="1" applyFill="1" applyBorder="1" applyAlignment="1">
      <alignment horizontal="right" vertical="center" wrapText="1"/>
    </xf>
    <xf numFmtId="166" fontId="4" fillId="0" borderId="2" xfId="3" applyNumberFormat="1" applyFont="1" applyBorder="1" applyAlignment="1">
      <alignment vertical="center"/>
    </xf>
    <xf numFmtId="166" fontId="4" fillId="0" borderId="2" xfId="1" applyNumberFormat="1" applyFont="1" applyFill="1" applyBorder="1" applyAlignment="1">
      <alignment horizontal="right" vertical="center" wrapText="1"/>
    </xf>
    <xf numFmtId="166" fontId="6" fillId="0" borderId="2" xfId="3" applyNumberFormat="1" applyFont="1" applyBorder="1" applyAlignment="1">
      <alignment vertical="center"/>
    </xf>
    <xf numFmtId="166" fontId="6" fillId="0" borderId="2" xfId="1" applyNumberFormat="1" applyFont="1" applyFill="1" applyBorder="1" applyAlignment="1">
      <alignment horizontal="right" vertical="center" wrapText="1"/>
    </xf>
    <xf numFmtId="166" fontId="10" fillId="0" borderId="2" xfId="3" applyNumberFormat="1" applyFont="1" applyBorder="1" applyAlignment="1">
      <alignment vertical="center"/>
    </xf>
    <xf numFmtId="166" fontId="10" fillId="0" borderId="2" xfId="1" applyNumberFormat="1" applyFont="1" applyFill="1" applyBorder="1" applyAlignment="1">
      <alignment horizontal="right" vertical="center" wrapText="1"/>
    </xf>
    <xf numFmtId="4" fontId="7" fillId="0" borderId="2" xfId="2" applyNumberFormat="1" applyFont="1" applyBorder="1" applyAlignment="1">
      <alignment horizontal="center" vertical="center" wrapText="1"/>
    </xf>
    <xf numFmtId="4" fontId="7" fillId="0" borderId="2" xfId="2" applyNumberFormat="1" applyFont="1" applyBorder="1" applyAlignment="1">
      <alignment horizontal="left" vertical="center"/>
    </xf>
    <xf numFmtId="4" fontId="21" fillId="0" borderId="2" xfId="2" applyNumberFormat="1" applyFont="1" applyBorder="1" applyAlignment="1">
      <alignment horizontal="center" vertical="center"/>
    </xf>
    <xf numFmtId="4" fontId="22" fillId="0" borderId="2" xfId="2" applyNumberFormat="1" applyFont="1" applyBorder="1" applyAlignment="1">
      <alignment horizontal="left" vertical="center"/>
    </xf>
    <xf numFmtId="4" fontId="22" fillId="0" borderId="2" xfId="2" applyNumberFormat="1" applyFont="1" applyBorder="1" applyAlignment="1">
      <alignment horizontal="center" vertical="center" wrapText="1"/>
    </xf>
    <xf numFmtId="4" fontId="7" fillId="0" borderId="2" xfId="2" applyNumberFormat="1" applyFont="1" applyBorder="1" applyAlignment="1">
      <alignment vertical="center"/>
    </xf>
    <xf numFmtId="4" fontId="11" fillId="0" borderId="2" xfId="2" applyNumberFormat="1" applyFont="1" applyBorder="1" applyAlignment="1">
      <alignment vertical="center"/>
    </xf>
    <xf numFmtId="4" fontId="11" fillId="0" borderId="2" xfId="2" applyNumberFormat="1" applyFont="1" applyBorder="1" applyAlignment="1">
      <alignment horizontal="center" vertical="center" wrapText="1"/>
    </xf>
    <xf numFmtId="4" fontId="11" fillId="0" borderId="2" xfId="2" applyNumberFormat="1" applyFont="1" applyBorder="1" applyAlignment="1">
      <alignment horizontal="left" vertical="center"/>
    </xf>
    <xf numFmtId="4" fontId="11" fillId="0" borderId="2" xfId="2" applyNumberFormat="1" applyFont="1" applyBorder="1" applyAlignment="1">
      <alignment horizontal="center" vertical="center"/>
    </xf>
    <xf numFmtId="4" fontId="22" fillId="0" borderId="2" xfId="2" applyNumberFormat="1" applyFont="1" applyBorder="1" applyAlignment="1">
      <alignment horizontal="center" vertical="center"/>
    </xf>
    <xf numFmtId="4" fontId="7" fillId="0" borderId="2" xfId="2" applyNumberFormat="1" applyFont="1" applyBorder="1" applyAlignment="1">
      <alignment horizontal="center" vertical="center"/>
    </xf>
    <xf numFmtId="3" fontId="22" fillId="0" borderId="2" xfId="2" applyNumberFormat="1" applyFont="1" applyBorder="1" applyAlignment="1">
      <alignment horizontal="center" vertical="center"/>
    </xf>
    <xf numFmtId="166" fontId="4" fillId="0" borderId="0" xfId="3" applyNumberFormat="1" applyFont="1" applyAlignment="1">
      <alignment vertical="center"/>
    </xf>
    <xf numFmtId="4" fontId="3" fillId="0" borderId="0" xfId="3" applyNumberFormat="1" applyFont="1" applyAlignment="1">
      <alignment horizontal="center" vertical="center" wrapText="1"/>
    </xf>
    <xf numFmtId="0" fontId="0" fillId="0" borderId="0" xfId="0" applyAlignment="1">
      <alignment wrapText="1"/>
    </xf>
    <xf numFmtId="0" fontId="23" fillId="0" borderId="0" xfId="7" applyFont="1" applyAlignment="1">
      <alignment horizontal="left" vertical="center"/>
    </xf>
    <xf numFmtId="0" fontId="23" fillId="0" borderId="0" xfId="7" applyFont="1" applyAlignment="1">
      <alignment vertical="center" wrapText="1"/>
    </xf>
    <xf numFmtId="0" fontId="23" fillId="0" borderId="0" xfId="7" applyFont="1" applyAlignment="1">
      <alignment horizontal="center" vertical="center"/>
    </xf>
    <xf numFmtId="0" fontId="23" fillId="0" borderId="0" xfId="7" applyFont="1" applyAlignment="1">
      <alignment horizontal="center" vertical="center" wrapText="1"/>
    </xf>
    <xf numFmtId="0" fontId="24" fillId="0" borderId="0" xfId="0" applyFont="1" applyAlignment="1">
      <alignment horizontal="center" vertical="center"/>
    </xf>
    <xf numFmtId="0" fontId="24" fillId="0" borderId="0" xfId="0" applyFont="1" applyAlignment="1">
      <alignment vertical="center"/>
    </xf>
    <xf numFmtId="0" fontId="23" fillId="0" borderId="0" xfId="7" applyFont="1" applyAlignment="1">
      <alignment vertical="center"/>
    </xf>
    <xf numFmtId="0" fontId="23" fillId="0" borderId="2" xfId="0" applyFont="1" applyBorder="1" applyAlignment="1">
      <alignment horizontal="center" vertical="center" wrapText="1"/>
    </xf>
    <xf numFmtId="2" fontId="23" fillId="5" borderId="2" xfId="0" applyNumberFormat="1" applyFont="1" applyFill="1" applyBorder="1" applyAlignment="1">
      <alignment horizontal="center" vertical="center" wrapText="1"/>
    </xf>
    <xf numFmtId="4" fontId="23" fillId="0" borderId="2" xfId="5" applyNumberFormat="1" applyFont="1" applyBorder="1" applyAlignment="1">
      <alignment horizontal="center" vertical="center"/>
    </xf>
    <xf numFmtId="0" fontId="23" fillId="6" borderId="2" xfId="0" applyFont="1" applyFill="1" applyBorder="1" applyAlignment="1">
      <alignment horizontal="center" vertical="center" wrapText="1"/>
    </xf>
    <xf numFmtId="0" fontId="23" fillId="7" borderId="2" xfId="0" applyFont="1" applyFill="1" applyBorder="1" applyAlignment="1">
      <alignment horizontal="center" vertical="center" wrapText="1"/>
    </xf>
    <xf numFmtId="0" fontId="23" fillId="0" borderId="0" xfId="0" applyFont="1" applyAlignment="1">
      <alignment horizontal="center" vertical="center" wrapText="1"/>
    </xf>
    <xf numFmtId="4" fontId="23" fillId="6" borderId="2" xfId="10" applyNumberFormat="1" applyFont="1" applyFill="1" applyBorder="1" applyAlignment="1">
      <alignment horizontal="center" vertical="center" wrapText="1"/>
    </xf>
    <xf numFmtId="4" fontId="23" fillId="0" borderId="2" xfId="0" applyNumberFormat="1" applyFont="1" applyBorder="1" applyAlignment="1">
      <alignment horizontal="center" vertical="center" wrapText="1"/>
    </xf>
    <xf numFmtId="0" fontId="25" fillId="0" borderId="2" xfId="0" applyFont="1" applyBorder="1" applyAlignment="1">
      <alignment horizontal="center" vertical="center" wrapText="1"/>
    </xf>
    <xf numFmtId="2" fontId="25" fillId="5" borderId="2" xfId="0" applyNumberFormat="1" applyFont="1" applyFill="1" applyBorder="1" applyAlignment="1">
      <alignment horizontal="center" vertical="center" wrapText="1"/>
    </xf>
    <xf numFmtId="4" fontId="26" fillId="0" borderId="2" xfId="5" applyNumberFormat="1" applyFont="1" applyBorder="1" applyAlignment="1">
      <alignment horizontal="center" vertical="center" wrapText="1"/>
    </xf>
    <xf numFmtId="4" fontId="23" fillId="0" borderId="2" xfId="5" applyNumberFormat="1" applyFont="1" applyBorder="1" applyAlignment="1">
      <alignment horizontal="center" vertical="center" wrapText="1"/>
    </xf>
    <xf numFmtId="0" fontId="25" fillId="6"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1" fontId="23" fillId="4" borderId="2" xfId="0" applyNumberFormat="1" applyFont="1" applyFill="1" applyBorder="1" applyAlignment="1">
      <alignment horizontal="center" vertical="center" wrapText="1"/>
    </xf>
    <xf numFmtId="2" fontId="23" fillId="8" borderId="2" xfId="10" applyNumberFormat="1" applyFont="1" applyFill="1" applyBorder="1" applyAlignment="1">
      <alignment horizontal="center" vertical="center" wrapText="1"/>
    </xf>
    <xf numFmtId="2" fontId="23" fillId="6" borderId="2" xfId="5" applyNumberFormat="1" applyFont="1" applyFill="1" applyBorder="1" applyAlignment="1">
      <alignment horizontal="center" vertical="center" wrapText="1"/>
    </xf>
    <xf numFmtId="2" fontId="23" fillId="0" borderId="2" xfId="5" applyNumberFormat="1" applyFont="1" applyBorder="1" applyAlignment="1">
      <alignment horizontal="center" vertical="center" wrapText="1"/>
    </xf>
    <xf numFmtId="4" fontId="23" fillId="8" borderId="2" xfId="5" applyNumberFormat="1" applyFont="1" applyFill="1" applyBorder="1" applyAlignment="1">
      <alignment horizontal="center" vertical="center" wrapText="1"/>
    </xf>
    <xf numFmtId="4" fontId="23" fillId="5" borderId="2" xfId="5" applyNumberFormat="1" applyFont="1" applyFill="1" applyBorder="1" applyAlignment="1">
      <alignment horizontal="center" vertical="center" wrapText="1"/>
    </xf>
    <xf numFmtId="0" fontId="23" fillId="8" borderId="2" xfId="0" applyFont="1" applyFill="1" applyBorder="1" applyAlignment="1">
      <alignment horizontal="center" vertical="center" wrapText="1"/>
    </xf>
    <xf numFmtId="0" fontId="24" fillId="4" borderId="2" xfId="0" applyFont="1" applyFill="1" applyBorder="1" applyAlignment="1">
      <alignment horizontal="center" vertical="center"/>
    </xf>
    <xf numFmtId="0" fontId="24" fillId="0" borderId="2" xfId="0" applyFont="1" applyBorder="1" applyAlignment="1">
      <alignment vertical="center" wrapText="1"/>
    </xf>
    <xf numFmtId="2" fontId="24" fillId="6" borderId="2" xfId="0" applyNumberFormat="1" applyFont="1" applyFill="1" applyBorder="1" applyAlignment="1">
      <alignment horizontal="center" vertical="center"/>
    </xf>
    <xf numFmtId="2" fontId="24" fillId="0" borderId="2" xfId="0" applyNumberFormat="1" applyFont="1" applyBorder="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vertical="center"/>
    </xf>
    <xf numFmtId="0" fontId="24" fillId="5" borderId="2" xfId="0" applyFont="1" applyFill="1" applyBorder="1" applyAlignment="1">
      <alignment horizontal="center" vertical="center" wrapText="1"/>
    </xf>
    <xf numFmtId="0" fontId="27" fillId="0" borderId="2" xfId="0" applyFont="1" applyBorder="1" applyAlignment="1">
      <alignment horizontal="center" vertical="center" wrapText="1"/>
    </xf>
    <xf numFmtId="0" fontId="27" fillId="3" borderId="2" xfId="0" applyFont="1" applyFill="1" applyBorder="1" applyAlignment="1">
      <alignment horizontal="center" vertical="center"/>
    </xf>
    <xf numFmtId="0" fontId="27" fillId="3" borderId="2" xfId="0" applyFont="1" applyFill="1" applyBorder="1" applyAlignment="1">
      <alignment vertical="center" wrapText="1"/>
    </xf>
    <xf numFmtId="2" fontId="27" fillId="3" borderId="2" xfId="0" applyNumberFormat="1" applyFont="1" applyFill="1" applyBorder="1" applyAlignment="1">
      <alignment horizontal="center" vertical="center"/>
    </xf>
    <xf numFmtId="0" fontId="27" fillId="3" borderId="2" xfId="0" applyFont="1" applyFill="1" applyBorder="1" applyAlignment="1">
      <alignment horizontal="center" vertical="center" wrapText="1"/>
    </xf>
    <xf numFmtId="0" fontId="27" fillId="3" borderId="2" xfId="0" applyFont="1" applyFill="1" applyBorder="1" applyAlignment="1">
      <alignment vertical="center"/>
    </xf>
    <xf numFmtId="0" fontId="27" fillId="0" borderId="0" xfId="0" applyFont="1" applyAlignment="1">
      <alignment vertical="center"/>
    </xf>
    <xf numFmtId="0" fontId="24" fillId="0" borderId="0" xfId="0" applyFont="1" applyAlignment="1">
      <alignment vertical="center" wrapText="1"/>
    </xf>
    <xf numFmtId="0" fontId="24" fillId="0" borderId="0" xfId="0" applyFont="1" applyAlignment="1">
      <alignment horizontal="center" vertical="center" wrapText="1"/>
    </xf>
    <xf numFmtId="2" fontId="24" fillId="0" borderId="0" xfId="0" applyNumberFormat="1" applyFont="1" applyAlignment="1">
      <alignment vertical="center"/>
    </xf>
    <xf numFmtId="0" fontId="4" fillId="0" borderId="0" xfId="0" applyFont="1" applyAlignment="1">
      <alignment horizontal="center" vertical="center"/>
    </xf>
    <xf numFmtId="0" fontId="4" fillId="0" borderId="2" xfId="0" applyFont="1" applyBorder="1" applyAlignment="1">
      <alignment vertical="center" wrapText="1"/>
    </xf>
    <xf numFmtId="0" fontId="4" fillId="0" borderId="2" xfId="0" applyFont="1" applyBorder="1" applyAlignment="1">
      <alignment vertical="center"/>
    </xf>
    <xf numFmtId="0" fontId="7" fillId="0" borderId="0" xfId="0" applyFont="1" applyAlignment="1">
      <alignment horizontal="center" vertical="center"/>
    </xf>
    <xf numFmtId="2" fontId="4" fillId="0" borderId="2" xfId="0" applyNumberFormat="1" applyFont="1" applyBorder="1" applyAlignment="1">
      <alignment vertical="center"/>
    </xf>
    <xf numFmtId="0" fontId="4" fillId="0" borderId="0" xfId="0" applyFont="1" applyAlignment="1">
      <alignment vertical="center"/>
    </xf>
    <xf numFmtId="2" fontId="6" fillId="0" borderId="2" xfId="0" applyNumberFormat="1" applyFont="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165" fontId="28" fillId="0" borderId="2" xfId="0" applyNumberFormat="1" applyFont="1" applyBorder="1" applyAlignment="1">
      <alignment horizontal="center" vertical="center" wrapText="1"/>
    </xf>
    <xf numFmtId="2" fontId="3" fillId="0" borderId="2" xfId="0" applyNumberFormat="1" applyFont="1" applyBorder="1" applyAlignment="1">
      <alignment vertical="center"/>
    </xf>
    <xf numFmtId="0" fontId="3" fillId="0" borderId="0" xfId="0" applyFont="1" applyAlignment="1">
      <alignment vertical="center"/>
    </xf>
    <xf numFmtId="0" fontId="3" fillId="0" borderId="2" xfId="0" applyFont="1" applyBorder="1" applyAlignment="1">
      <alignment vertical="center" wrapText="1"/>
    </xf>
    <xf numFmtId="0" fontId="6" fillId="0" borderId="2" xfId="0" applyFont="1" applyBorder="1" applyAlignment="1">
      <alignment vertical="center" wrapText="1"/>
    </xf>
    <xf numFmtId="0" fontId="4" fillId="0" borderId="0" xfId="0" applyFont="1" applyAlignment="1">
      <alignment vertical="center" wrapText="1"/>
    </xf>
    <xf numFmtId="0" fontId="6" fillId="0" borderId="2" xfId="0" applyFont="1" applyBorder="1" applyAlignment="1">
      <alignment horizontal="center" vertical="center"/>
    </xf>
    <xf numFmtId="2" fontId="29" fillId="0" borderId="2" xfId="0" applyNumberFormat="1" applyFont="1" applyBorder="1" applyAlignment="1">
      <alignment horizontal="right" vertical="center" wrapText="1"/>
    </xf>
    <xf numFmtId="0" fontId="3" fillId="0" borderId="0" xfId="0" applyFont="1" applyAlignment="1">
      <alignment horizontal="left" vertical="center"/>
    </xf>
    <xf numFmtId="0" fontId="3" fillId="0" borderId="0" xfId="0" applyFont="1" applyAlignment="1">
      <alignment vertical="center" wrapText="1"/>
    </xf>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168" fontId="4" fillId="8" borderId="0" xfId="0" applyNumberFormat="1" applyFont="1" applyFill="1" applyAlignment="1">
      <alignment horizontal="center" vertical="center" wrapText="1"/>
    </xf>
    <xf numFmtId="4" fontId="4" fillId="0" borderId="0" xfId="0" applyNumberFormat="1" applyFont="1" applyAlignment="1">
      <alignment vertical="center" wrapText="1"/>
    </xf>
    <xf numFmtId="4" fontId="4" fillId="0" borderId="0" xfId="0" applyNumberFormat="1" applyFont="1" applyAlignment="1">
      <alignment horizontal="center" vertical="center"/>
    </xf>
    <xf numFmtId="4" fontId="6" fillId="0" borderId="0" xfId="0" applyNumberFormat="1" applyFont="1" applyAlignment="1">
      <alignment horizontal="center" vertical="center"/>
    </xf>
    <xf numFmtId="49" fontId="4" fillId="0" borderId="0" xfId="0" applyNumberFormat="1"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0" xfId="0" applyFont="1" applyAlignment="1">
      <alignment wrapText="1"/>
    </xf>
    <xf numFmtId="2" fontId="3" fillId="0" borderId="0" xfId="10" applyNumberFormat="1" applyFont="1" applyAlignment="1">
      <alignment horizontal="center" vertical="center" wrapText="1"/>
    </xf>
    <xf numFmtId="2" fontId="4" fillId="0" borderId="0" xfId="10" applyNumberFormat="1" applyFont="1" applyAlignment="1">
      <alignment horizontal="left" vertical="center"/>
    </xf>
    <xf numFmtId="168" fontId="3" fillId="8" borderId="0" xfId="10" applyNumberFormat="1" applyFont="1" applyFill="1" applyAlignment="1">
      <alignment horizontal="center" vertical="center" wrapText="1"/>
    </xf>
    <xf numFmtId="2" fontId="3" fillId="0" borderId="0" xfId="10" applyNumberFormat="1" applyFont="1" applyAlignment="1">
      <alignment horizontal="center" vertical="center"/>
    </xf>
    <xf numFmtId="2" fontId="10" fillId="0" borderId="0" xfId="10" applyNumberFormat="1" applyFont="1" applyAlignment="1">
      <alignment horizontal="center" vertical="center"/>
    </xf>
    <xf numFmtId="2" fontId="10" fillId="0" borderId="0" xfId="10" applyNumberFormat="1" applyFont="1" applyAlignment="1">
      <alignment horizontal="right" vertical="center" wrapText="1"/>
    </xf>
    <xf numFmtId="2" fontId="10" fillId="0" borderId="0" xfId="10" applyNumberFormat="1" applyFont="1" applyAlignment="1">
      <alignment horizontal="left" vertical="center"/>
    </xf>
    <xf numFmtId="168" fontId="3" fillId="8" borderId="2" xfId="0" applyNumberFormat="1" applyFont="1" applyFill="1" applyBorder="1" applyAlignment="1">
      <alignment horizontal="center" vertical="center" wrapText="1"/>
    </xf>
    <xf numFmtId="4" fontId="3" fillId="0" borderId="2" xfId="0" applyNumberFormat="1" applyFont="1" applyBorder="1" applyAlignment="1">
      <alignment horizontal="center" vertical="center" wrapText="1"/>
    </xf>
    <xf numFmtId="4" fontId="3" fillId="0" borderId="2" xfId="0" applyNumberFormat="1" applyFont="1" applyBorder="1" applyAlignment="1">
      <alignment vertical="center"/>
    </xf>
    <xf numFmtId="0" fontId="3" fillId="0" borderId="6" xfId="0" applyFont="1" applyBorder="1" applyAlignment="1">
      <alignment horizontal="center" vertical="center" wrapText="1"/>
    </xf>
    <xf numFmtId="0" fontId="3" fillId="0" borderId="2" xfId="0" applyFont="1" applyBorder="1" applyAlignment="1">
      <alignment horizontal="left" vertical="center"/>
    </xf>
    <xf numFmtId="2" fontId="3" fillId="0" borderId="2" xfId="10" applyNumberFormat="1" applyFont="1" applyBorder="1" applyAlignment="1">
      <alignment horizontal="center" vertical="center" wrapText="1"/>
    </xf>
    <xf numFmtId="4" fontId="3" fillId="0" borderId="2" xfId="0" applyNumberFormat="1" applyFont="1" applyBorder="1" applyAlignment="1">
      <alignment horizontal="center" vertical="center"/>
    </xf>
    <xf numFmtId="4" fontId="10" fillId="0" borderId="2" xfId="0" applyNumberFormat="1" applyFont="1" applyBorder="1" applyAlignment="1">
      <alignment horizontal="center" vertical="center"/>
    </xf>
    <xf numFmtId="4" fontId="27" fillId="0" borderId="2" xfId="2" applyNumberFormat="1" applyFont="1" applyBorder="1" applyAlignment="1">
      <alignment horizontal="center" vertical="center" wrapText="1"/>
    </xf>
    <xf numFmtId="1" fontId="4"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4" fontId="4" fillId="0" borderId="2" xfId="10" applyNumberFormat="1" applyFont="1" applyBorder="1" applyAlignment="1">
      <alignment horizontal="center" vertical="center" wrapText="1"/>
    </xf>
    <xf numFmtId="2" fontId="4" fillId="0" borderId="2" xfId="0" applyNumberFormat="1" applyFont="1" applyBorder="1" applyAlignment="1">
      <alignment horizontal="center" vertical="center" wrapText="1"/>
    </xf>
    <xf numFmtId="168" fontId="4" fillId="8" borderId="2" xfId="10" applyNumberFormat="1" applyFont="1" applyFill="1" applyBorder="1" applyAlignment="1">
      <alignment horizontal="center" vertical="center" wrapText="1"/>
    </xf>
    <xf numFmtId="4" fontId="4" fillId="0" borderId="2" xfId="0" applyNumberFormat="1" applyFont="1" applyBorder="1" applyAlignment="1">
      <alignment horizontal="center" vertical="center" wrapText="1"/>
    </xf>
    <xf numFmtId="4" fontId="4" fillId="0" borderId="2" xfId="10" applyNumberFormat="1" applyFont="1" applyBorder="1" applyAlignment="1">
      <alignment horizontal="center" vertical="center"/>
    </xf>
    <xf numFmtId="4" fontId="6" fillId="0" borderId="2" xfId="10" applyNumberFormat="1" applyFont="1" applyBorder="1" applyAlignment="1">
      <alignment horizontal="center" vertical="center"/>
    </xf>
    <xf numFmtId="49" fontId="4" fillId="0" borderId="2" xfId="10" applyNumberFormat="1" applyFont="1" applyBorder="1" applyAlignment="1">
      <alignment horizontal="center" vertical="center" wrapText="1"/>
    </xf>
    <xf numFmtId="0" fontId="4" fillId="0" borderId="6" xfId="0" applyFont="1" applyBorder="1" applyAlignment="1">
      <alignment horizontal="center" vertical="center" wrapText="1"/>
    </xf>
    <xf numFmtId="0" fontId="4" fillId="0" borderId="2" xfId="0" applyFont="1" applyBorder="1" applyAlignment="1">
      <alignment horizontal="left" vertical="center"/>
    </xf>
    <xf numFmtId="168" fontId="4" fillId="0" borderId="2" xfId="10" applyNumberFormat="1" applyFont="1" applyBorder="1" applyAlignment="1">
      <alignment horizontal="center" vertical="center"/>
    </xf>
    <xf numFmtId="0" fontId="4" fillId="7" borderId="2" xfId="0" applyFont="1" applyFill="1" applyBorder="1" applyAlignment="1">
      <alignment horizontal="left" vertical="center"/>
    </xf>
    <xf numFmtId="1" fontId="30" fillId="0" borderId="2" xfId="0" applyNumberFormat="1" applyFont="1" applyBorder="1" applyAlignment="1">
      <alignment horizontal="center" vertical="center" wrapText="1"/>
    </xf>
    <xf numFmtId="0" fontId="30" fillId="0" borderId="2" xfId="0" applyFont="1" applyBorder="1" applyAlignment="1">
      <alignment horizontal="left" vertical="center" wrapText="1"/>
    </xf>
    <xf numFmtId="0" fontId="30" fillId="0" borderId="2" xfId="0" applyFont="1" applyBorder="1" applyAlignment="1">
      <alignment horizontal="center" vertical="center" wrapText="1"/>
    </xf>
    <xf numFmtId="4" fontId="30" fillId="0" borderId="2" xfId="10" applyNumberFormat="1" applyFont="1" applyBorder="1" applyAlignment="1">
      <alignment horizontal="center" vertical="center" wrapText="1"/>
    </xf>
    <xf numFmtId="2" fontId="30" fillId="0" borderId="2" xfId="0" applyNumberFormat="1" applyFont="1" applyBorder="1" applyAlignment="1">
      <alignment horizontal="center" vertical="center" wrapText="1"/>
    </xf>
    <xf numFmtId="4" fontId="30" fillId="8" borderId="2" xfId="10" applyNumberFormat="1" applyFont="1" applyFill="1" applyBorder="1" applyAlignment="1">
      <alignment horizontal="center" vertical="center" wrapText="1"/>
    </xf>
    <xf numFmtId="4" fontId="30" fillId="0" borderId="2" xfId="0" applyNumberFormat="1" applyFont="1" applyBorder="1" applyAlignment="1">
      <alignment horizontal="center" vertical="center" wrapText="1"/>
    </xf>
    <xf numFmtId="4" fontId="30" fillId="0" borderId="2" xfId="10" applyNumberFormat="1" applyFont="1" applyBorder="1" applyAlignment="1">
      <alignment horizontal="center" vertical="center"/>
    </xf>
    <xf numFmtId="4" fontId="31" fillId="0" borderId="2" xfId="10" applyNumberFormat="1" applyFont="1" applyBorder="1" applyAlignment="1">
      <alignment horizontal="center" vertical="center"/>
    </xf>
    <xf numFmtId="168" fontId="30" fillId="0" borderId="2" xfId="10" applyNumberFormat="1" applyFont="1" applyBorder="1" applyAlignment="1">
      <alignment horizontal="center" vertical="center"/>
    </xf>
    <xf numFmtId="49" fontId="30" fillId="0" borderId="2" xfId="10" applyNumberFormat="1" applyFont="1" applyBorder="1" applyAlignment="1">
      <alignment horizontal="center" vertical="center" wrapText="1"/>
    </xf>
    <xf numFmtId="0" fontId="30" fillId="0" borderId="6" xfId="0" applyFont="1" applyBorder="1" applyAlignment="1">
      <alignment horizontal="center" vertical="center" wrapText="1"/>
    </xf>
    <xf numFmtId="0" fontId="30" fillId="0" borderId="0" xfId="0" applyFont="1" applyAlignment="1">
      <alignment wrapText="1"/>
    </xf>
    <xf numFmtId="0" fontId="4" fillId="0" borderId="2" xfId="7" applyFont="1" applyBorder="1" applyAlignment="1">
      <alignment horizontal="center" vertical="center" wrapText="1"/>
    </xf>
    <xf numFmtId="169" fontId="4" fillId="0" borderId="2" xfId="0" applyNumberFormat="1" applyFont="1" applyBorder="1" applyAlignment="1">
      <alignment horizontal="left" vertical="center" wrapText="1"/>
    </xf>
    <xf numFmtId="0" fontId="4" fillId="0" borderId="2" xfId="7" applyFont="1" applyBorder="1" applyAlignment="1">
      <alignment vertical="center" wrapText="1"/>
    </xf>
    <xf numFmtId="2" fontId="4" fillId="0" borderId="2" xfId="7" applyNumberFormat="1" applyFont="1" applyBorder="1" applyAlignment="1">
      <alignment horizontal="center" vertical="center" wrapText="1"/>
    </xf>
    <xf numFmtId="0" fontId="4" fillId="0" borderId="2" xfId="7" applyFont="1" applyBorder="1" applyAlignment="1">
      <alignment horizontal="left" vertical="center" wrapText="1"/>
    </xf>
    <xf numFmtId="2" fontId="4" fillId="0" borderId="2" xfId="10" applyNumberFormat="1" applyFont="1" applyBorder="1" applyAlignment="1">
      <alignment horizontal="center" vertical="center" wrapText="1"/>
    </xf>
    <xf numFmtId="168" fontId="6" fillId="0" borderId="2" xfId="10" applyNumberFormat="1" applyFont="1" applyBorder="1" applyAlignment="1">
      <alignment horizontal="center" vertical="center"/>
    </xf>
    <xf numFmtId="169" fontId="4" fillId="2" borderId="6" xfId="0" applyNumberFormat="1" applyFont="1" applyFill="1" applyBorder="1" applyAlignment="1">
      <alignment horizontal="center" vertical="center" wrapText="1"/>
    </xf>
    <xf numFmtId="49" fontId="4" fillId="0" borderId="2" xfId="7" applyNumberFormat="1" applyFont="1" applyBorder="1" applyAlignment="1">
      <alignment vertical="center" wrapText="1"/>
    </xf>
    <xf numFmtId="168" fontId="4" fillId="0" borderId="2" xfId="10" applyNumberFormat="1" applyFont="1" applyBorder="1" applyAlignment="1">
      <alignment horizontal="center" vertical="center" wrapText="1"/>
    </xf>
    <xf numFmtId="2" fontId="4" fillId="0" borderId="2" xfId="0" applyNumberFormat="1" applyFont="1" applyBorder="1" applyAlignment="1">
      <alignment vertical="center" wrapText="1"/>
    </xf>
    <xf numFmtId="0" fontId="4" fillId="0" borderId="0" xfId="0" applyFont="1" applyAlignment="1">
      <alignment horizontal="center" wrapText="1"/>
    </xf>
    <xf numFmtId="168" fontId="4" fillId="8" borderId="0" xfId="0" applyNumberFormat="1" applyFont="1" applyFill="1" applyAlignment="1">
      <alignment wrapText="1"/>
    </xf>
    <xf numFmtId="0" fontId="6" fillId="0" borderId="0" xfId="0" applyFont="1"/>
    <xf numFmtId="0" fontId="4" fillId="0" borderId="0" xfId="0" applyFont="1" applyAlignment="1">
      <alignment horizontal="left"/>
    </xf>
    <xf numFmtId="1" fontId="3" fillId="0" borderId="4" xfId="0" applyNumberFormat="1" applyFont="1" applyBorder="1" applyAlignment="1">
      <alignment horizontal="center" vertical="center" wrapText="1"/>
    </xf>
    <xf numFmtId="2" fontId="3" fillId="0" borderId="4" xfId="1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0" fillId="0" borderId="2" xfId="0" applyBorder="1" applyAlignment="1">
      <alignment wrapText="1"/>
    </xf>
    <xf numFmtId="0" fontId="33" fillId="0" borderId="2" xfId="0" applyFont="1" applyBorder="1" applyAlignment="1">
      <alignment horizontal="center" vertical="center" wrapText="1"/>
    </xf>
    <xf numFmtId="0" fontId="33" fillId="0" borderId="2" xfId="0" applyFont="1" applyBorder="1" applyAlignment="1">
      <alignment horizontal="right" vertical="center" wrapText="1"/>
    </xf>
    <xf numFmtId="0" fontId="34" fillId="0" borderId="2" xfId="0" applyFont="1" applyBorder="1" applyAlignment="1">
      <alignment horizontal="center" vertical="center" wrapText="1"/>
    </xf>
    <xf numFmtId="0" fontId="34" fillId="0" borderId="2" xfId="0" applyFont="1" applyBorder="1" applyAlignment="1">
      <alignment vertical="center" wrapText="1"/>
    </xf>
    <xf numFmtId="2" fontId="34" fillId="0" borderId="2" xfId="0" applyNumberFormat="1" applyFont="1" applyBorder="1" applyAlignment="1">
      <alignment horizontal="right" vertical="center" wrapText="1"/>
    </xf>
    <xf numFmtId="2" fontId="10" fillId="0" borderId="2" xfId="0" applyNumberFormat="1" applyFont="1" applyBorder="1" applyAlignment="1">
      <alignment vertical="center" wrapText="1"/>
    </xf>
    <xf numFmtId="0" fontId="29" fillId="0" borderId="2" xfId="0" applyFont="1" applyBorder="1" applyAlignment="1">
      <alignment horizontal="center" vertical="center" wrapText="1"/>
    </xf>
    <xf numFmtId="0" fontId="29" fillId="0" borderId="2" xfId="0" applyFont="1" applyBorder="1" applyAlignment="1">
      <alignment vertical="center" wrapText="1"/>
    </xf>
    <xf numFmtId="0" fontId="35" fillId="0" borderId="2" xfId="0" applyFont="1" applyBorder="1" applyAlignment="1">
      <alignment horizontal="center" vertical="center" wrapText="1"/>
    </xf>
    <xf numFmtId="0" fontId="35" fillId="0" borderId="2" xfId="0" applyFont="1" applyBorder="1" applyAlignment="1">
      <alignment vertical="center" wrapText="1"/>
    </xf>
    <xf numFmtId="2" fontId="35" fillId="0" borderId="2" xfId="0" applyNumberFormat="1" applyFont="1" applyBorder="1" applyAlignment="1">
      <alignment horizontal="right" vertical="center" wrapText="1"/>
    </xf>
    <xf numFmtId="2" fontId="29" fillId="0" borderId="2" xfId="0" applyNumberFormat="1" applyFont="1" applyBorder="1" applyAlignment="1">
      <alignment vertical="center" wrapText="1"/>
    </xf>
    <xf numFmtId="0" fontId="29" fillId="0" borderId="2" xfId="0" applyFont="1" applyBorder="1" applyAlignment="1">
      <alignment horizontal="justify" vertical="center" wrapText="1"/>
    </xf>
    <xf numFmtId="0" fontId="36" fillId="0" borderId="0" xfId="0" applyFont="1" applyAlignment="1">
      <alignment wrapText="1"/>
    </xf>
    <xf numFmtId="4" fontId="21" fillId="0" borderId="0" xfId="2" applyNumberFormat="1" applyFont="1" applyAlignment="1">
      <alignment horizontal="left" vertical="center"/>
    </xf>
    <xf numFmtId="4" fontId="21" fillId="0" borderId="0" xfId="3" applyNumberFormat="1" applyFont="1" applyAlignment="1">
      <alignment horizontal="center" vertical="center" wrapText="1"/>
    </xf>
    <xf numFmtId="4" fontId="7" fillId="0" borderId="0" xfId="3" applyNumberFormat="1" applyFont="1" applyAlignment="1">
      <alignment vertical="center" wrapText="1"/>
    </xf>
    <xf numFmtId="4" fontId="7" fillId="0" borderId="2" xfId="7" applyNumberFormat="1" applyFont="1" applyBorder="1" applyAlignment="1">
      <alignment horizontal="center" vertical="center" wrapText="1"/>
    </xf>
    <xf numFmtId="4" fontId="21" fillId="0" borderId="2" xfId="2" applyNumberFormat="1" applyFont="1" applyBorder="1" applyAlignment="1">
      <alignment horizontal="left" vertical="center" wrapText="1"/>
    </xf>
    <xf numFmtId="4" fontId="21" fillId="0" borderId="2" xfId="3" applyNumberFormat="1" applyFont="1" applyBorder="1" applyAlignment="1">
      <alignment vertical="center"/>
    </xf>
    <xf numFmtId="4" fontId="21" fillId="0" borderId="0" xfId="3" applyNumberFormat="1" applyFont="1" applyAlignment="1">
      <alignment vertical="center"/>
    </xf>
    <xf numFmtId="165" fontId="21" fillId="0" borderId="2" xfId="2" applyNumberFormat="1" applyFont="1" applyBorder="1" applyAlignment="1">
      <alignment horizontal="center" vertical="center" wrapText="1"/>
    </xf>
    <xf numFmtId="165" fontId="21" fillId="0" borderId="2" xfId="2" applyNumberFormat="1" applyFont="1" applyBorder="1" applyAlignment="1">
      <alignment horizontal="left" vertical="center" wrapText="1"/>
    </xf>
    <xf numFmtId="4" fontId="7" fillId="0" borderId="2" xfId="3" applyNumberFormat="1" applyFont="1" applyBorder="1" applyAlignment="1">
      <alignment vertical="center"/>
    </xf>
    <xf numFmtId="4" fontId="22" fillId="0" borderId="2" xfId="2" applyNumberFormat="1" applyFont="1" applyBorder="1" applyAlignment="1">
      <alignment horizontal="left" vertical="center" wrapText="1"/>
    </xf>
    <xf numFmtId="4" fontId="22" fillId="0" borderId="2" xfId="4" applyNumberFormat="1" applyFont="1" applyBorder="1" applyAlignment="1">
      <alignment horizontal="right" vertical="center"/>
    </xf>
    <xf numFmtId="4" fontId="22" fillId="0" borderId="2" xfId="3" applyNumberFormat="1" applyFont="1" applyBorder="1" applyAlignment="1">
      <alignment vertical="center"/>
    </xf>
    <xf numFmtId="4" fontId="22" fillId="0" borderId="0" xfId="3" applyNumberFormat="1" applyFont="1" applyAlignment="1">
      <alignment vertical="center"/>
    </xf>
    <xf numFmtId="4" fontId="11" fillId="0" borderId="2" xfId="2" applyNumberFormat="1" applyFont="1" applyBorder="1" applyAlignment="1">
      <alignment horizontal="left" vertical="center" wrapText="1"/>
    </xf>
    <xf numFmtId="4" fontId="11" fillId="0" borderId="2" xfId="4" applyNumberFormat="1" applyFont="1" applyBorder="1" applyAlignment="1">
      <alignment horizontal="right" vertical="center"/>
    </xf>
    <xf numFmtId="4" fontId="7" fillId="0" borderId="2" xfId="4" applyNumberFormat="1" applyFont="1" applyBorder="1" applyAlignment="1">
      <alignment horizontal="right" vertical="center"/>
    </xf>
    <xf numFmtId="4" fontId="7" fillId="0" borderId="2" xfId="4" applyNumberFormat="1" applyFont="1" applyBorder="1" applyAlignment="1">
      <alignment horizontal="right" vertical="center" wrapText="1"/>
    </xf>
    <xf numFmtId="4" fontId="38" fillId="0" borderId="2" xfId="3" applyNumberFormat="1" applyFont="1" applyBorder="1" applyAlignment="1">
      <alignment vertical="center"/>
    </xf>
    <xf numFmtId="4" fontId="11" fillId="0" borderId="2" xfId="2" applyNumberFormat="1" applyFont="1" applyBorder="1" applyAlignment="1">
      <alignment vertical="center" wrapText="1"/>
    </xf>
    <xf numFmtId="4" fontId="11" fillId="0" borderId="2" xfId="4" applyNumberFormat="1" applyFont="1" applyBorder="1" applyAlignment="1">
      <alignment horizontal="right" vertical="center" wrapText="1"/>
    </xf>
    <xf numFmtId="4" fontId="22" fillId="0" borderId="2" xfId="4" applyNumberFormat="1" applyFont="1" applyBorder="1" applyAlignment="1">
      <alignment horizontal="right" vertical="center" wrapText="1"/>
    </xf>
    <xf numFmtId="4" fontId="7" fillId="0" borderId="2" xfId="2" applyNumberFormat="1" applyFont="1" applyBorder="1" applyAlignment="1">
      <alignment horizontal="left" vertical="center" wrapText="1"/>
    </xf>
    <xf numFmtId="4" fontId="7" fillId="0" borderId="2" xfId="2" applyNumberFormat="1" applyFont="1" applyBorder="1" applyAlignment="1">
      <alignment horizontal="justify" vertical="center" wrapText="1"/>
    </xf>
    <xf numFmtId="4" fontId="7" fillId="0" borderId="2" xfId="2" applyNumberFormat="1" applyFont="1" applyBorder="1" applyAlignment="1">
      <alignment vertical="center" wrapText="1"/>
    </xf>
    <xf numFmtId="4" fontId="7" fillId="0" borderId="0" xfId="3" applyNumberFormat="1" applyFont="1" applyAlignment="1">
      <alignment horizontal="center" vertical="center"/>
    </xf>
    <xf numFmtId="4" fontId="38" fillId="0" borderId="2" xfId="4" applyNumberFormat="1" applyFont="1" applyBorder="1" applyAlignment="1">
      <alignment horizontal="right" vertical="center"/>
    </xf>
    <xf numFmtId="170" fontId="4" fillId="0" borderId="2" xfId="2" applyNumberFormat="1" applyFont="1" applyBorder="1" applyAlignment="1">
      <alignment vertical="center" wrapText="1"/>
    </xf>
    <xf numFmtId="165" fontId="7" fillId="0" borderId="18" xfId="4" applyNumberFormat="1" applyFont="1" applyBorder="1" applyAlignment="1">
      <alignment horizontal="center" vertical="center"/>
    </xf>
    <xf numFmtId="4" fontId="21" fillId="0" borderId="18" xfId="4" applyNumberFormat="1" applyFont="1" applyBorder="1" applyAlignment="1">
      <alignment vertical="center"/>
    </xf>
    <xf numFmtId="4" fontId="22" fillId="0" borderId="18" xfId="4" applyNumberFormat="1" applyFont="1" applyBorder="1" applyAlignment="1">
      <alignment vertical="center"/>
    </xf>
    <xf numFmtId="4" fontId="7" fillId="0" borderId="18" xfId="4" applyNumberFormat="1" applyFont="1" applyBorder="1" applyAlignment="1">
      <alignment vertical="center"/>
    </xf>
    <xf numFmtId="4" fontId="11" fillId="0" borderId="18" xfId="4" applyNumberFormat="1" applyFont="1" applyBorder="1" applyAlignment="1">
      <alignment vertical="center"/>
    </xf>
    <xf numFmtId="4" fontId="21" fillId="0" borderId="21" xfId="4" applyNumberFormat="1" applyFont="1" applyBorder="1" applyAlignment="1">
      <alignment vertical="center"/>
    </xf>
    <xf numFmtId="4" fontId="3" fillId="0" borderId="2" xfId="6" applyNumberFormat="1" applyFont="1" applyBorder="1" applyAlignment="1">
      <alignment horizontal="right" vertical="center"/>
    </xf>
    <xf numFmtId="166" fontId="10" fillId="0" borderId="2" xfId="6" applyNumberFormat="1" applyFont="1" applyBorder="1" applyAlignment="1">
      <alignment horizontal="right" vertical="center"/>
    </xf>
    <xf numFmtId="166" fontId="3" fillId="0" borderId="2" xfId="6" applyNumberFormat="1" applyFont="1" applyBorder="1" applyAlignment="1">
      <alignment horizontal="right" vertical="center"/>
    </xf>
    <xf numFmtId="166" fontId="4" fillId="0" borderId="2" xfId="6" applyNumberFormat="1" applyFont="1" applyBorder="1" applyAlignment="1">
      <alignment horizontal="right" vertical="center"/>
    </xf>
    <xf numFmtId="166" fontId="6" fillId="0" borderId="2" xfId="6" applyNumberFormat="1" applyFont="1" applyBorder="1" applyAlignment="1">
      <alignment horizontal="right" vertical="center"/>
    </xf>
    <xf numFmtId="4" fontId="40" fillId="0" borderId="2" xfId="2" applyNumberFormat="1" applyFont="1" applyBorder="1" applyAlignment="1">
      <alignment horizontal="center" vertical="center" wrapText="1"/>
    </xf>
    <xf numFmtId="165" fontId="4" fillId="0" borderId="2" xfId="2" applyNumberFormat="1" applyFont="1" applyBorder="1"/>
    <xf numFmtId="4" fontId="11" fillId="0" borderId="2" xfId="3" applyNumberFormat="1" applyFont="1" applyBorder="1" applyAlignment="1">
      <alignment vertical="center"/>
    </xf>
    <xf numFmtId="4" fontId="30" fillId="0" borderId="2" xfId="6" applyNumberFormat="1" applyFont="1" applyBorder="1" applyAlignment="1">
      <alignment horizontal="center" vertical="center"/>
    </xf>
    <xf numFmtId="4" fontId="30" fillId="0" borderId="2" xfId="6" applyNumberFormat="1" applyFont="1" applyBorder="1" applyAlignment="1">
      <alignment horizontal="center" vertical="center" wrapText="1"/>
    </xf>
    <xf numFmtId="166" fontId="30" fillId="0" borderId="2" xfId="6" applyNumberFormat="1" applyFont="1" applyBorder="1" applyAlignment="1">
      <alignment horizontal="right" vertical="center"/>
    </xf>
    <xf numFmtId="166" fontId="31" fillId="0" borderId="2" xfId="4" applyNumberFormat="1" applyFont="1" applyBorder="1" applyAlignment="1">
      <alignment horizontal="right" vertical="center"/>
    </xf>
    <xf numFmtId="166" fontId="30" fillId="0" borderId="2" xfId="4" applyNumberFormat="1" applyFont="1" applyBorder="1" applyAlignment="1">
      <alignment horizontal="right" vertical="center"/>
    </xf>
    <xf numFmtId="4" fontId="30" fillId="0" borderId="0" xfId="3" applyNumberFormat="1" applyFont="1" applyAlignment="1">
      <alignment vertical="center"/>
    </xf>
    <xf numFmtId="4" fontId="30" fillId="0" borderId="2" xfId="6" applyNumberFormat="1" applyFont="1" applyBorder="1" applyAlignment="1">
      <alignment horizontal="left" vertical="center" wrapText="1"/>
    </xf>
    <xf numFmtId="166" fontId="30" fillId="0" borderId="2" xfId="2" applyNumberFormat="1" applyFont="1" applyBorder="1" applyAlignment="1">
      <alignment vertical="center" wrapText="1"/>
    </xf>
    <xf numFmtId="4" fontId="30" fillId="0" borderId="2" xfId="6" applyNumberFormat="1" applyFont="1" applyBorder="1" applyAlignment="1">
      <alignment vertical="center" wrapText="1"/>
    </xf>
    <xf numFmtId="0" fontId="21" fillId="0" borderId="2" xfId="0" applyFont="1" applyBorder="1" applyAlignment="1">
      <alignment horizontal="center" vertical="center" wrapText="1"/>
    </xf>
    <xf numFmtId="4" fontId="4" fillId="0" borderId="2" xfId="7" applyNumberFormat="1" applyFont="1" applyBorder="1"/>
    <xf numFmtId="165" fontId="7" fillId="0" borderId="2" xfId="7" applyNumberFormat="1" applyFont="1" applyBorder="1"/>
    <xf numFmtId="165" fontId="19" fillId="0" borderId="2" xfId="7" applyNumberFormat="1" applyFont="1" applyBorder="1"/>
    <xf numFmtId="4" fontId="21" fillId="0" borderId="0" xfId="4" applyNumberFormat="1" applyFont="1" applyAlignment="1">
      <alignment horizontal="left" vertical="center"/>
    </xf>
    <xf numFmtId="4" fontId="7" fillId="0" borderId="0" xfId="4" applyNumberFormat="1" applyFont="1" applyAlignment="1">
      <alignment horizontal="center" vertical="center"/>
    </xf>
    <xf numFmtId="4" fontId="21" fillId="0" borderId="0" xfId="4" applyNumberFormat="1" applyFont="1" applyAlignment="1">
      <alignment horizontal="center" vertical="center" wrapText="1"/>
    </xf>
    <xf numFmtId="4" fontId="21" fillId="0" borderId="5" xfId="2" applyNumberFormat="1" applyFont="1" applyBorder="1" applyAlignment="1">
      <alignment horizontal="center" vertical="center" wrapText="1"/>
    </xf>
    <xf numFmtId="4" fontId="21" fillId="0" borderId="2" xfId="2" applyNumberFormat="1" applyFont="1" applyBorder="1" applyAlignment="1">
      <alignment horizontal="center" vertical="center" wrapText="1"/>
    </xf>
    <xf numFmtId="4" fontId="7" fillId="3" borderId="2" xfId="2" applyNumberFormat="1" applyFont="1" applyFill="1" applyBorder="1" applyAlignment="1">
      <alignment horizontal="center" vertical="center" wrapText="1"/>
    </xf>
    <xf numFmtId="4" fontId="21" fillId="0" borderId="6" xfId="2" applyNumberFormat="1" applyFont="1" applyBorder="1" applyAlignment="1">
      <alignment horizontal="center" vertical="center" wrapText="1"/>
    </xf>
    <xf numFmtId="165" fontId="7" fillId="0" borderId="17" xfId="4" applyNumberFormat="1" applyFont="1" applyBorder="1" applyAlignment="1">
      <alignment horizontal="center" vertical="center"/>
    </xf>
    <xf numFmtId="165" fontId="7" fillId="0" borderId="2" xfId="4" applyNumberFormat="1" applyFont="1" applyBorder="1" applyAlignment="1">
      <alignment horizontal="center" vertical="center"/>
    </xf>
    <xf numFmtId="165" fontId="21" fillId="0" borderId="5" xfId="4" applyNumberFormat="1" applyFont="1" applyBorder="1" applyAlignment="1">
      <alignment horizontal="center" vertical="center"/>
    </xf>
    <xf numFmtId="165" fontId="21" fillId="0" borderId="2" xfId="4" applyNumberFormat="1" applyFont="1" applyBorder="1" applyAlignment="1">
      <alignment horizontal="center" vertical="center"/>
    </xf>
    <xf numFmtId="165" fontId="21" fillId="0" borderId="6" xfId="4" applyNumberFormat="1" applyFont="1" applyBorder="1" applyAlignment="1">
      <alignment horizontal="center" vertical="center"/>
    </xf>
    <xf numFmtId="4" fontId="21" fillId="0" borderId="17" xfId="2" applyNumberFormat="1" applyFont="1" applyBorder="1" applyAlignment="1">
      <alignment horizontal="center" vertical="center"/>
    </xf>
    <xf numFmtId="4" fontId="21" fillId="0" borderId="5" xfId="1" applyNumberFormat="1" applyFont="1" applyFill="1" applyBorder="1" applyAlignment="1">
      <alignment vertical="center"/>
    </xf>
    <xf numFmtId="4" fontId="21" fillId="0" borderId="6" xfId="4" applyNumberFormat="1" applyFont="1" applyBorder="1" applyAlignment="1">
      <alignment vertical="center"/>
    </xf>
    <xf numFmtId="4" fontId="21" fillId="0" borderId="17" xfId="4" applyNumberFormat="1" applyFont="1" applyBorder="1" applyAlignment="1">
      <alignment vertical="center"/>
    </xf>
    <xf numFmtId="4" fontId="21" fillId="0" borderId="2" xfId="4" applyNumberFormat="1" applyFont="1" applyBorder="1" applyAlignment="1">
      <alignment vertical="center" wrapText="1"/>
    </xf>
    <xf numFmtId="4" fontId="21" fillId="0" borderId="18" xfId="4" applyNumberFormat="1" applyFont="1" applyBorder="1" applyAlignment="1">
      <alignment vertical="center" wrapText="1"/>
    </xf>
    <xf numFmtId="4" fontId="22" fillId="0" borderId="17" xfId="2" applyNumberFormat="1" applyFont="1" applyBorder="1" applyAlignment="1">
      <alignment horizontal="center" vertical="center"/>
    </xf>
    <xf numFmtId="4" fontId="22" fillId="3" borderId="5" xfId="4" applyNumberFormat="1" applyFont="1" applyFill="1" applyBorder="1" applyAlignment="1">
      <alignment vertical="center"/>
    </xf>
    <xf numFmtId="4" fontId="22" fillId="0" borderId="2" xfId="4" applyNumberFormat="1" applyFont="1" applyBorder="1" applyAlignment="1">
      <alignment vertical="center"/>
    </xf>
    <xf numFmtId="4" fontId="22" fillId="3" borderId="2" xfId="4" applyNumberFormat="1" applyFont="1" applyFill="1" applyBorder="1" applyAlignment="1">
      <alignment vertical="center"/>
    </xf>
    <xf numFmtId="4" fontId="22" fillId="0" borderId="6" xfId="4" applyNumberFormat="1" applyFont="1" applyBorder="1" applyAlignment="1">
      <alignment vertical="center"/>
    </xf>
    <xf numFmtId="4" fontId="22" fillId="0" borderId="17" xfId="4" applyNumberFormat="1" applyFont="1" applyBorder="1" applyAlignment="1">
      <alignment vertical="center"/>
    </xf>
    <xf numFmtId="4" fontId="22" fillId="0" borderId="2" xfId="4" applyNumberFormat="1" applyFont="1" applyBorder="1" applyAlignment="1">
      <alignment vertical="center" wrapText="1"/>
    </xf>
    <xf numFmtId="4" fontId="22" fillId="0" borderId="18" xfId="4" applyNumberFormat="1" applyFont="1" applyBorder="1" applyAlignment="1">
      <alignment vertical="center" wrapText="1"/>
    </xf>
    <xf numFmtId="4" fontId="22" fillId="0" borderId="0" xfId="4" applyNumberFormat="1" applyFont="1" applyAlignment="1">
      <alignment vertical="center"/>
    </xf>
    <xf numFmtId="4" fontId="7" fillId="0" borderId="17" xfId="2" applyNumberFormat="1" applyFont="1" applyBorder="1" applyAlignment="1">
      <alignment horizontal="center" vertical="center"/>
    </xf>
    <xf numFmtId="4" fontId="21" fillId="0" borderId="5" xfId="4" applyNumberFormat="1" applyFont="1" applyBorder="1" applyAlignment="1">
      <alignment vertical="center"/>
    </xf>
    <xf numFmtId="4" fontId="7" fillId="0" borderId="2" xfId="4" applyNumberFormat="1" applyFont="1" applyBorder="1" applyAlignment="1">
      <alignment vertical="center"/>
    </xf>
    <xf numFmtId="4" fontId="7" fillId="3" borderId="2" xfId="4" applyNumberFormat="1" applyFont="1" applyFill="1" applyBorder="1" applyAlignment="1">
      <alignment vertical="center"/>
    </xf>
    <xf numFmtId="4" fontId="7" fillId="0" borderId="17" xfId="4" applyNumberFormat="1" applyFont="1" applyBorder="1" applyAlignment="1">
      <alignment vertical="center"/>
    </xf>
    <xf numFmtId="4" fontId="7" fillId="0" borderId="2" xfId="4" applyNumberFormat="1" applyFont="1" applyBorder="1" applyAlignment="1">
      <alignment vertical="center" wrapText="1"/>
    </xf>
    <xf numFmtId="4" fontId="7" fillId="0" borderId="18" xfId="4" applyNumberFormat="1" applyFont="1" applyBorder="1" applyAlignment="1">
      <alignment vertical="center" wrapText="1"/>
    </xf>
    <xf numFmtId="4" fontId="11" fillId="0" borderId="17" xfId="2" applyNumberFormat="1" applyFont="1" applyBorder="1" applyAlignment="1">
      <alignment horizontal="center" vertical="center"/>
    </xf>
    <xf numFmtId="4" fontId="22" fillId="0" borderId="5" xfId="4" applyNumberFormat="1" applyFont="1" applyBorder="1" applyAlignment="1">
      <alignment vertical="center"/>
    </xf>
    <xf numFmtId="4" fontId="11" fillId="0" borderId="2" xfId="4" applyNumberFormat="1" applyFont="1" applyBorder="1" applyAlignment="1">
      <alignment vertical="center"/>
    </xf>
    <xf numFmtId="4" fontId="11" fillId="3" borderId="2" xfId="4" applyNumberFormat="1" applyFont="1" applyFill="1" applyBorder="1" applyAlignment="1">
      <alignment vertical="center"/>
    </xf>
    <xf numFmtId="4" fontId="11" fillId="0" borderId="17" xfId="4" applyNumberFormat="1" applyFont="1" applyBorder="1" applyAlignment="1">
      <alignment vertical="center"/>
    </xf>
    <xf numFmtId="4" fontId="11" fillId="0" borderId="2" xfId="4" applyNumberFormat="1" applyFont="1" applyBorder="1" applyAlignment="1">
      <alignment vertical="center" wrapText="1"/>
    </xf>
    <xf numFmtId="4" fontId="11" fillId="0" borderId="18" xfId="4" applyNumberFormat="1" applyFont="1" applyBorder="1" applyAlignment="1">
      <alignment vertical="center" wrapText="1"/>
    </xf>
    <xf numFmtId="4" fontId="11" fillId="0" borderId="0" xfId="4" applyNumberFormat="1" applyFont="1" applyAlignment="1">
      <alignment vertical="center"/>
    </xf>
    <xf numFmtId="3" fontId="22" fillId="0" borderId="17" xfId="2" applyNumberFormat="1" applyFont="1" applyBorder="1" applyAlignment="1">
      <alignment horizontal="center" vertical="center"/>
    </xf>
    <xf numFmtId="4" fontId="22" fillId="3" borderId="6" xfId="4" applyNumberFormat="1" applyFont="1" applyFill="1" applyBorder="1" applyAlignment="1">
      <alignment vertical="center"/>
    </xf>
    <xf numFmtId="4" fontId="21" fillId="0" borderId="2" xfId="4" applyNumberFormat="1" applyFont="1" applyBorder="1" applyAlignment="1">
      <alignment horizontal="center" vertical="center"/>
    </xf>
    <xf numFmtId="4" fontId="21" fillId="0" borderId="2" xfId="9" applyNumberFormat="1" applyFont="1" applyBorder="1" applyAlignment="1">
      <alignment horizontal="center" vertical="center" wrapText="1"/>
    </xf>
    <xf numFmtId="4" fontId="21" fillId="0" borderId="19" xfId="4" applyNumberFormat="1" applyFont="1" applyBorder="1" applyAlignment="1">
      <alignment horizontal="center" vertical="center"/>
    </xf>
    <xf numFmtId="4" fontId="21" fillId="0" borderId="20" xfId="9" applyNumberFormat="1" applyFont="1" applyBorder="1" applyAlignment="1">
      <alignment horizontal="center" vertical="center" wrapText="1"/>
    </xf>
    <xf numFmtId="4" fontId="21" fillId="0" borderId="22" xfId="4" applyNumberFormat="1" applyFont="1" applyBorder="1" applyAlignment="1">
      <alignment vertical="center"/>
    </xf>
    <xf numFmtId="4" fontId="21" fillId="0" borderId="20" xfId="4" applyNumberFormat="1" applyFont="1" applyBorder="1" applyAlignment="1">
      <alignment vertical="center"/>
    </xf>
    <xf numFmtId="4" fontId="21" fillId="0" borderId="23" xfId="4" applyNumberFormat="1" applyFont="1" applyBorder="1" applyAlignment="1">
      <alignment vertical="center"/>
    </xf>
    <xf numFmtId="4" fontId="21" fillId="0" borderId="19" xfId="4" applyNumberFormat="1" applyFont="1" applyBorder="1" applyAlignment="1">
      <alignment vertical="center"/>
    </xf>
    <xf numFmtId="4" fontId="21" fillId="0" borderId="0" xfId="4" applyNumberFormat="1" applyFont="1" applyAlignment="1">
      <alignment vertical="center" wrapText="1"/>
    </xf>
    <xf numFmtId="166" fontId="7" fillId="0" borderId="0" xfId="4" applyNumberFormat="1" applyFont="1" applyAlignment="1">
      <alignment horizontal="justify" vertical="center" wrapText="1"/>
    </xf>
    <xf numFmtId="4" fontId="7" fillId="0" borderId="0" xfId="4" applyNumberFormat="1" applyFont="1" applyAlignment="1">
      <alignment horizontal="justify" vertical="center" wrapText="1"/>
    </xf>
    <xf numFmtId="166" fontId="7" fillId="0" borderId="0" xfId="4" applyNumberFormat="1" applyFont="1" applyAlignment="1">
      <alignment vertical="center"/>
    </xf>
    <xf numFmtId="166" fontId="21" fillId="0" borderId="0" xfId="4" applyNumberFormat="1" applyFont="1" applyAlignment="1">
      <alignment vertical="center"/>
    </xf>
    <xf numFmtId="4" fontId="22" fillId="0" borderId="1" xfId="3" applyNumberFormat="1" applyFont="1" applyBorder="1" applyAlignment="1">
      <alignment vertical="center" wrapText="1"/>
    </xf>
    <xf numFmtId="4" fontId="21" fillId="0" borderId="2" xfId="7" applyNumberFormat="1" applyFont="1" applyBorder="1" applyAlignment="1">
      <alignment horizontal="right" vertical="center"/>
    </xf>
    <xf numFmtId="4" fontId="37" fillId="0" borderId="2" xfId="3" applyNumberFormat="1" applyFont="1" applyBorder="1" applyAlignment="1">
      <alignment vertical="center"/>
    </xf>
    <xf numFmtId="4" fontId="4" fillId="0" borderId="0" xfId="5" applyNumberFormat="1" applyFont="1"/>
    <xf numFmtId="4" fontId="3" fillId="0" borderId="0" xfId="5" applyNumberFormat="1" applyFont="1"/>
    <xf numFmtId="4" fontId="3" fillId="0" borderId="0" xfId="5" applyNumberFormat="1" applyFont="1" applyAlignment="1">
      <alignment horizontal="center" wrapText="1"/>
    </xf>
    <xf numFmtId="165" fontId="7" fillId="0" borderId="2" xfId="5" applyNumberFormat="1" applyFont="1" applyBorder="1" applyAlignment="1">
      <alignment horizontal="center" vertical="center"/>
    </xf>
    <xf numFmtId="165" fontId="7" fillId="0" borderId="0" xfId="5" applyNumberFormat="1" applyFont="1" applyAlignment="1">
      <alignment horizontal="center" vertical="center"/>
    </xf>
    <xf numFmtId="4" fontId="3" fillId="0" borderId="2" xfId="5" applyNumberFormat="1" applyFont="1" applyBorder="1" applyAlignment="1">
      <alignment horizontal="left" vertical="center" wrapText="1"/>
    </xf>
    <xf numFmtId="0" fontId="39" fillId="0" borderId="0" xfId="0" applyFont="1" applyAlignment="1">
      <alignment vertical="center"/>
    </xf>
    <xf numFmtId="0" fontId="39" fillId="0" borderId="0" xfId="0" applyFont="1"/>
    <xf numFmtId="165" fontId="3" fillId="0" borderId="2" xfId="5" applyNumberFormat="1" applyFont="1" applyBorder="1" applyAlignment="1">
      <alignment horizontal="left" vertical="center" wrapText="1"/>
    </xf>
    <xf numFmtId="165" fontId="3" fillId="0" borderId="0" xfId="5" applyNumberFormat="1" applyFont="1" applyAlignment="1">
      <alignment vertical="center"/>
    </xf>
    <xf numFmtId="4" fontId="10" fillId="0" borderId="0" xfId="5" applyNumberFormat="1" applyFont="1" applyAlignment="1">
      <alignment vertical="center"/>
    </xf>
    <xf numFmtId="4" fontId="6" fillId="0" borderId="2" xfId="5" applyNumberFormat="1" applyFont="1" applyBorder="1" applyAlignment="1">
      <alignment horizontal="left" vertical="center" wrapText="1"/>
    </xf>
    <xf numFmtId="4" fontId="6" fillId="0" borderId="0" xfId="5" applyNumberFormat="1" applyFont="1" applyAlignment="1">
      <alignment vertical="center"/>
    </xf>
    <xf numFmtId="4" fontId="4" fillId="0" borderId="0" xfId="5" applyNumberFormat="1" applyFont="1" applyAlignment="1">
      <alignment vertical="center"/>
    </xf>
    <xf numFmtId="4" fontId="6" fillId="0" borderId="2" xfId="5" applyNumberFormat="1" applyFont="1" applyBorder="1" applyAlignment="1">
      <alignment vertical="center" wrapText="1"/>
    </xf>
    <xf numFmtId="0" fontId="41" fillId="0" borderId="0" xfId="0" applyFont="1"/>
    <xf numFmtId="4" fontId="4" fillId="0" borderId="2" xfId="5" applyNumberFormat="1" applyFont="1" applyBorder="1" applyAlignment="1">
      <alignment horizontal="left" vertical="center" wrapText="1"/>
    </xf>
    <xf numFmtId="4" fontId="4" fillId="0" borderId="2" xfId="5" applyNumberFormat="1" applyFont="1" applyBorder="1" applyAlignment="1">
      <alignment horizontal="justify" vertical="center" wrapText="1"/>
    </xf>
    <xf numFmtId="4" fontId="4" fillId="0" borderId="2" xfId="5" applyNumberFormat="1" applyFont="1" applyBorder="1" applyAlignment="1">
      <alignment horizontal="center" vertical="center"/>
    </xf>
    <xf numFmtId="4" fontId="4" fillId="0" borderId="2" xfId="5" applyNumberFormat="1" applyFont="1" applyBorder="1" applyAlignment="1">
      <alignment vertical="center" wrapText="1"/>
    </xf>
    <xf numFmtId="4" fontId="4" fillId="0" borderId="0" xfId="5" applyNumberFormat="1" applyFont="1" applyAlignment="1">
      <alignment horizontal="center"/>
    </xf>
    <xf numFmtId="4" fontId="10" fillId="9" borderId="2" xfId="6" applyNumberFormat="1" applyFont="1" applyFill="1" applyBorder="1" applyAlignment="1">
      <alignment horizontal="center" vertical="center"/>
    </xf>
    <xf numFmtId="4" fontId="10" fillId="9" borderId="2" xfId="6" applyNumberFormat="1" applyFont="1" applyFill="1" applyBorder="1" applyAlignment="1">
      <alignment horizontal="left" vertical="center" wrapText="1"/>
    </xf>
    <xf numFmtId="4" fontId="10" fillId="9" borderId="2" xfId="6" applyNumberFormat="1" applyFont="1" applyFill="1" applyBorder="1" applyAlignment="1">
      <alignment horizontal="center" vertical="center" wrapText="1"/>
    </xf>
    <xf numFmtId="171" fontId="27" fillId="9" borderId="2" xfId="0" applyNumberFormat="1" applyFont="1" applyFill="1" applyBorder="1" applyAlignment="1">
      <alignment horizontal="right" vertical="center" wrapText="1"/>
    </xf>
    <xf numFmtId="166" fontId="10" fillId="9" borderId="2" xfId="4" applyNumberFormat="1" applyFont="1" applyFill="1" applyBorder="1" applyAlignment="1">
      <alignment horizontal="right" vertical="center"/>
    </xf>
    <xf numFmtId="4" fontId="4" fillId="9" borderId="2" xfId="6" applyNumberFormat="1" applyFont="1" applyFill="1" applyBorder="1" applyAlignment="1">
      <alignment horizontal="center" vertical="center"/>
    </xf>
    <xf numFmtId="4" fontId="4" fillId="9" borderId="2" xfId="6" applyNumberFormat="1" applyFont="1" applyFill="1" applyBorder="1" applyAlignment="1">
      <alignment vertical="center"/>
    </xf>
    <xf numFmtId="4" fontId="4" fillId="9" borderId="2" xfId="6" applyNumberFormat="1" applyFont="1" applyFill="1" applyBorder="1" applyAlignment="1">
      <alignment horizontal="center" vertical="center" wrapText="1"/>
    </xf>
    <xf numFmtId="171" fontId="46" fillId="9" borderId="2" xfId="0" applyNumberFormat="1" applyFont="1" applyFill="1" applyBorder="1" applyAlignment="1">
      <alignment horizontal="right" vertical="center" wrapText="1"/>
    </xf>
    <xf numFmtId="4" fontId="6" fillId="9" borderId="2" xfId="6" applyNumberFormat="1" applyFont="1" applyFill="1" applyBorder="1" applyAlignment="1">
      <alignment horizontal="center" vertical="center"/>
    </xf>
    <xf numFmtId="4" fontId="6" fillId="9" borderId="2" xfId="6" applyNumberFormat="1" applyFont="1" applyFill="1" applyBorder="1" applyAlignment="1">
      <alignment vertical="center" wrapText="1"/>
    </xf>
    <xf numFmtId="4" fontId="6" fillId="9" borderId="2" xfId="6" applyNumberFormat="1" applyFont="1" applyFill="1" applyBorder="1" applyAlignment="1">
      <alignment horizontal="center" vertical="center" wrapText="1"/>
    </xf>
    <xf numFmtId="4" fontId="4" fillId="9" borderId="2" xfId="6" applyNumberFormat="1" applyFont="1" applyFill="1" applyBorder="1" applyAlignment="1">
      <alignment horizontal="left" vertical="center"/>
    </xf>
    <xf numFmtId="166" fontId="4" fillId="9" borderId="2" xfId="4" applyNumberFormat="1" applyFont="1" applyFill="1" applyBorder="1" applyAlignment="1">
      <alignment horizontal="right" vertical="center"/>
    </xf>
    <xf numFmtId="166" fontId="6" fillId="9" borderId="2" xfId="4" applyNumberFormat="1" applyFont="1" applyFill="1" applyBorder="1" applyAlignment="1">
      <alignment horizontal="right" vertical="center"/>
    </xf>
    <xf numFmtId="4" fontId="10" fillId="9" borderId="2" xfId="6" applyNumberFormat="1" applyFont="1" applyFill="1" applyBorder="1" applyAlignment="1">
      <alignment horizontal="left" vertical="center"/>
    </xf>
    <xf numFmtId="166" fontId="10" fillId="9" borderId="2" xfId="4" applyNumberFormat="1" applyFont="1" applyFill="1" applyBorder="1" applyAlignment="1">
      <alignment horizontal="right" vertical="center" wrapText="1"/>
    </xf>
    <xf numFmtId="4" fontId="4" fillId="9" borderId="2" xfId="6" applyNumberFormat="1" applyFont="1" applyFill="1" applyBorder="1" applyAlignment="1">
      <alignment horizontal="left" vertical="center" wrapText="1"/>
    </xf>
    <xf numFmtId="4" fontId="4" fillId="9" borderId="2" xfId="6" applyNumberFormat="1" applyFont="1" applyFill="1" applyBorder="1" applyAlignment="1">
      <alignment vertical="center" wrapText="1"/>
    </xf>
    <xf numFmtId="4" fontId="4" fillId="9" borderId="2" xfId="6" applyNumberFormat="1" applyFont="1" applyFill="1" applyBorder="1" applyAlignment="1">
      <alignment horizontal="justify" vertical="center" wrapText="1"/>
    </xf>
    <xf numFmtId="4" fontId="6" fillId="9" borderId="0" xfId="3" applyNumberFormat="1" applyFont="1" applyFill="1" applyAlignment="1">
      <alignment vertical="center"/>
    </xf>
    <xf numFmtId="3" fontId="3" fillId="9" borderId="2" xfId="6" applyNumberFormat="1" applyFont="1" applyFill="1" applyBorder="1" applyAlignment="1">
      <alignment horizontal="center" vertical="center"/>
    </xf>
    <xf numFmtId="4" fontId="3" fillId="9" borderId="2" xfId="6" applyNumberFormat="1" applyFont="1" applyFill="1" applyBorder="1" applyAlignment="1">
      <alignment horizontal="left" vertical="center"/>
    </xf>
    <xf numFmtId="4" fontId="3" fillId="9" borderId="2" xfId="6" applyNumberFormat="1" applyFont="1" applyFill="1" applyBorder="1" applyAlignment="1">
      <alignment horizontal="center" vertical="center" wrapText="1"/>
    </xf>
    <xf numFmtId="171" fontId="48" fillId="9" borderId="2" xfId="0" applyNumberFormat="1" applyFont="1" applyFill="1" applyBorder="1" applyAlignment="1">
      <alignment horizontal="right" vertical="center" wrapText="1"/>
    </xf>
    <xf numFmtId="4" fontId="3" fillId="9" borderId="2" xfId="6" applyNumberFormat="1" applyFont="1" applyFill="1" applyBorder="1" applyAlignment="1">
      <alignment horizontal="center" vertical="center"/>
    </xf>
    <xf numFmtId="166" fontId="3" fillId="9" borderId="2" xfId="4" applyNumberFormat="1" applyFont="1" applyFill="1" applyBorder="1" applyAlignment="1">
      <alignment horizontal="right" vertical="center"/>
    </xf>
    <xf numFmtId="166" fontId="3" fillId="9" borderId="2" xfId="2" applyNumberFormat="1" applyFont="1" applyFill="1" applyBorder="1" applyAlignment="1">
      <alignment vertical="center" wrapText="1"/>
    </xf>
    <xf numFmtId="4" fontId="4" fillId="9" borderId="0" xfId="3" applyNumberFormat="1" applyFont="1" applyFill="1" applyAlignment="1">
      <alignment vertical="center"/>
    </xf>
    <xf numFmtId="3" fontId="10" fillId="9" borderId="2" xfId="2" applyNumberFormat="1" applyFont="1" applyFill="1" applyBorder="1" applyAlignment="1">
      <alignment horizontal="center" vertical="center"/>
    </xf>
    <xf numFmtId="4" fontId="10" fillId="9" borderId="3" xfId="2" applyNumberFormat="1" applyFont="1" applyFill="1" applyBorder="1" applyAlignment="1">
      <alignment vertical="center" wrapText="1"/>
    </xf>
    <xf numFmtId="0" fontId="10" fillId="9" borderId="2" xfId="0" applyFont="1" applyFill="1" applyBorder="1" applyAlignment="1">
      <alignment horizontal="center" vertical="center" wrapText="1"/>
    </xf>
    <xf numFmtId="166" fontId="10" fillId="9" borderId="2" xfId="2" applyNumberFormat="1" applyFont="1" applyFill="1" applyBorder="1" applyAlignment="1">
      <alignment vertical="center"/>
    </xf>
    <xf numFmtId="4" fontId="10" fillId="9" borderId="0" xfId="2" applyNumberFormat="1" applyFont="1" applyFill="1" applyAlignment="1">
      <alignment vertical="center"/>
    </xf>
    <xf numFmtId="0" fontId="10" fillId="9" borderId="2" xfId="0" applyFont="1" applyFill="1" applyBorder="1" applyAlignment="1">
      <alignment vertical="center" wrapText="1"/>
    </xf>
    <xf numFmtId="4" fontId="6" fillId="9" borderId="0" xfId="2" applyNumberFormat="1" applyFont="1" applyFill="1" applyAlignment="1">
      <alignment vertical="center"/>
    </xf>
    <xf numFmtId="166" fontId="4" fillId="9" borderId="2" xfId="2" applyNumberFormat="1" applyFont="1" applyFill="1" applyBorder="1" applyAlignment="1">
      <alignment vertical="center" wrapText="1"/>
    </xf>
    <xf numFmtId="4" fontId="3" fillId="9" borderId="0" xfId="3" applyNumberFormat="1" applyFont="1" applyFill="1" applyAlignment="1">
      <alignment vertical="center"/>
    </xf>
    <xf numFmtId="166" fontId="4" fillId="9" borderId="2" xfId="4" applyNumberFormat="1" applyFont="1" applyFill="1" applyBorder="1" applyAlignment="1">
      <alignment horizontal="right" vertical="center" wrapText="1"/>
    </xf>
    <xf numFmtId="166" fontId="6" fillId="9" borderId="2" xfId="4" applyNumberFormat="1" applyFont="1" applyFill="1" applyBorder="1" applyAlignment="1">
      <alignment horizontal="right" vertical="center" wrapText="1"/>
    </xf>
    <xf numFmtId="4" fontId="10" fillId="9" borderId="0" xfId="3" applyNumberFormat="1" applyFont="1" applyFill="1" applyAlignment="1">
      <alignment vertical="center"/>
    </xf>
    <xf numFmtId="4" fontId="6" fillId="10" borderId="2" xfId="6" applyNumberFormat="1" applyFont="1" applyFill="1" applyBorder="1" applyAlignment="1">
      <alignment horizontal="center" vertical="center"/>
    </xf>
    <xf numFmtId="4" fontId="6" fillId="10" borderId="2" xfId="6" applyNumberFormat="1" applyFont="1" applyFill="1" applyBorder="1" applyAlignment="1">
      <alignment horizontal="left" vertical="center" wrapText="1"/>
    </xf>
    <xf numFmtId="4" fontId="6" fillId="10" borderId="2" xfId="6" applyNumberFormat="1" applyFont="1" applyFill="1" applyBorder="1" applyAlignment="1">
      <alignment horizontal="center" vertical="center" wrapText="1"/>
    </xf>
    <xf numFmtId="171" fontId="47" fillId="10" borderId="2" xfId="0" applyNumberFormat="1" applyFont="1" applyFill="1" applyBorder="1" applyAlignment="1">
      <alignment horizontal="right" vertical="center" wrapText="1"/>
    </xf>
    <xf numFmtId="166" fontId="6" fillId="10" borderId="2" xfId="4" applyNumberFormat="1" applyFont="1" applyFill="1" applyBorder="1" applyAlignment="1">
      <alignment horizontal="right" vertical="center"/>
    </xf>
    <xf numFmtId="166" fontId="6" fillId="10" borderId="2" xfId="4" applyNumberFormat="1" applyFont="1" applyFill="1" applyBorder="1" applyAlignment="1">
      <alignment horizontal="right" vertical="center" wrapText="1"/>
    </xf>
    <xf numFmtId="4" fontId="4" fillId="10" borderId="0" xfId="3" applyNumberFormat="1" applyFont="1" applyFill="1" applyAlignment="1">
      <alignment vertical="center"/>
    </xf>
    <xf numFmtId="4" fontId="4" fillId="10" borderId="2" xfId="6" applyNumberFormat="1" applyFont="1" applyFill="1" applyBorder="1" applyAlignment="1">
      <alignment horizontal="center" vertical="center"/>
    </xf>
    <xf numFmtId="4" fontId="4" fillId="10" borderId="2" xfId="6" applyNumberFormat="1" applyFont="1" applyFill="1" applyBorder="1" applyAlignment="1">
      <alignment horizontal="left" vertical="center"/>
    </xf>
    <xf numFmtId="4" fontId="4" fillId="10" borderId="2" xfId="6" applyNumberFormat="1" applyFont="1" applyFill="1" applyBorder="1" applyAlignment="1">
      <alignment horizontal="center" vertical="center" wrapText="1"/>
    </xf>
    <xf numFmtId="171" fontId="46" fillId="10" borderId="2" xfId="0" applyNumberFormat="1" applyFont="1" applyFill="1" applyBorder="1" applyAlignment="1">
      <alignment horizontal="right" vertical="center" wrapText="1"/>
    </xf>
    <xf numFmtId="166" fontId="4" fillId="10" borderId="2" xfId="4" applyNumberFormat="1" applyFont="1" applyFill="1" applyBorder="1" applyAlignment="1">
      <alignment horizontal="right" vertical="center"/>
    </xf>
    <xf numFmtId="166" fontId="4" fillId="10" borderId="2" xfId="4" applyNumberFormat="1" applyFont="1" applyFill="1" applyBorder="1" applyAlignment="1">
      <alignment horizontal="right" vertical="center" wrapText="1"/>
    </xf>
    <xf numFmtId="4" fontId="4" fillId="10" borderId="2" xfId="6" applyNumberFormat="1" applyFont="1" applyFill="1" applyBorder="1" applyAlignment="1">
      <alignment horizontal="left" vertical="center" wrapText="1"/>
    </xf>
    <xf numFmtId="166" fontId="4" fillId="10" borderId="2" xfId="2" applyNumberFormat="1" applyFont="1" applyFill="1" applyBorder="1" applyAlignment="1">
      <alignment vertical="center" wrapText="1"/>
    </xf>
    <xf numFmtId="4" fontId="4" fillId="10" borderId="2" xfId="6" applyNumberFormat="1" applyFont="1" applyFill="1" applyBorder="1" applyAlignment="1">
      <alignment horizontal="justify" vertical="center" wrapText="1"/>
    </xf>
    <xf numFmtId="4" fontId="3" fillId="10" borderId="0" xfId="3" applyNumberFormat="1" applyFont="1" applyFill="1" applyAlignment="1">
      <alignment vertical="center"/>
    </xf>
    <xf numFmtId="3" fontId="10" fillId="10" borderId="2" xfId="6" applyNumberFormat="1" applyFont="1" applyFill="1" applyBorder="1" applyAlignment="1">
      <alignment horizontal="center" vertical="center"/>
    </xf>
    <xf numFmtId="4" fontId="10" fillId="10" borderId="2" xfId="6" applyNumberFormat="1" applyFont="1" applyFill="1" applyBorder="1" applyAlignment="1">
      <alignment horizontal="left" vertical="center"/>
    </xf>
    <xf numFmtId="4" fontId="10" fillId="10" borderId="2" xfId="6" applyNumberFormat="1" applyFont="1" applyFill="1" applyBorder="1" applyAlignment="1">
      <alignment horizontal="center" vertical="center" wrapText="1"/>
    </xf>
    <xf numFmtId="171" fontId="27" fillId="10" borderId="2" xfId="0" applyNumberFormat="1" applyFont="1" applyFill="1" applyBorder="1" applyAlignment="1">
      <alignment horizontal="right" vertical="center" wrapText="1"/>
    </xf>
    <xf numFmtId="166" fontId="10" fillId="10" borderId="2" xfId="4" applyNumberFormat="1" applyFont="1" applyFill="1" applyBorder="1" applyAlignment="1">
      <alignment horizontal="right" vertical="center"/>
    </xf>
    <xf numFmtId="166" fontId="10" fillId="10" borderId="2" xfId="2" applyNumberFormat="1" applyFont="1" applyFill="1" applyBorder="1" applyAlignment="1">
      <alignment vertical="center" wrapText="1"/>
    </xf>
    <xf numFmtId="4" fontId="6" fillId="10" borderId="0" xfId="3" applyNumberFormat="1" applyFont="1" applyFill="1" applyAlignment="1">
      <alignment vertical="center"/>
    </xf>
    <xf numFmtId="4" fontId="10" fillId="9" borderId="2" xfId="6" applyNumberFormat="1" applyFont="1" applyFill="1" applyBorder="1" applyAlignment="1">
      <alignment horizontal="right" vertical="center"/>
    </xf>
    <xf numFmtId="4" fontId="4" fillId="9" borderId="2" xfId="6" applyNumberFormat="1" applyFont="1" applyFill="1" applyBorder="1" applyAlignment="1">
      <alignment horizontal="right" vertical="center"/>
    </xf>
    <xf numFmtId="4" fontId="6" fillId="9" borderId="2" xfId="6" applyNumberFormat="1" applyFont="1" applyFill="1" applyBorder="1" applyAlignment="1">
      <alignment horizontal="right" vertical="center"/>
    </xf>
    <xf numFmtId="4" fontId="4" fillId="0" borderId="2" xfId="6" applyNumberFormat="1" applyFont="1" applyBorder="1" applyAlignment="1">
      <alignment horizontal="right" vertical="center"/>
    </xf>
    <xf numFmtId="4" fontId="4" fillId="10" borderId="2" xfId="6" applyNumberFormat="1" applyFont="1" applyFill="1" applyBorder="1" applyAlignment="1">
      <alignment horizontal="right" vertical="center"/>
    </xf>
    <xf numFmtId="4" fontId="10" fillId="10" borderId="2" xfId="6" applyNumberFormat="1" applyFont="1" applyFill="1" applyBorder="1" applyAlignment="1">
      <alignment horizontal="right" vertical="center"/>
    </xf>
    <xf numFmtId="4" fontId="3" fillId="0" borderId="2" xfId="5" applyNumberFormat="1" applyFont="1" applyBorder="1" applyAlignment="1">
      <alignment horizontal="center" vertical="center"/>
    </xf>
    <xf numFmtId="171" fontId="6" fillId="10" borderId="2" xfId="4" applyNumberFormat="1" applyFont="1" applyFill="1" applyBorder="1" applyAlignment="1">
      <alignment horizontal="right" vertical="center"/>
    </xf>
    <xf numFmtId="43" fontId="46" fillId="9" borderId="2" xfId="0" applyNumberFormat="1" applyFont="1" applyFill="1" applyBorder="1" applyAlignment="1">
      <alignment horizontal="right" vertical="center" wrapText="1"/>
    </xf>
    <xf numFmtId="43" fontId="47" fillId="9" borderId="2" xfId="0" applyNumberFormat="1" applyFont="1" applyFill="1" applyBorder="1" applyAlignment="1">
      <alignment horizontal="right" vertical="center" wrapText="1"/>
    </xf>
    <xf numFmtId="4" fontId="6" fillId="0" borderId="1" xfId="5" applyNumberFormat="1" applyFont="1" applyBorder="1" applyAlignment="1">
      <alignment vertical="center" wrapText="1"/>
    </xf>
    <xf numFmtId="4" fontId="6" fillId="0" borderId="1" xfId="5" applyNumberFormat="1" applyFont="1" applyBorder="1" applyAlignment="1">
      <alignment vertical="center"/>
    </xf>
    <xf numFmtId="165" fontId="3" fillId="0" borderId="2" xfId="5" applyNumberFormat="1" applyFont="1" applyBorder="1" applyAlignment="1">
      <alignment horizontal="center" vertical="center"/>
    </xf>
    <xf numFmtId="4" fontId="3" fillId="0" borderId="2" xfId="5" applyNumberFormat="1" applyFont="1" applyBorder="1" applyAlignment="1">
      <alignment horizontal="right" vertical="center"/>
    </xf>
    <xf numFmtId="4" fontId="6" fillId="0" borderId="2" xfId="5" applyNumberFormat="1" applyFont="1" applyBorder="1" applyAlignment="1">
      <alignment horizontal="center" vertical="center"/>
    </xf>
    <xf numFmtId="4" fontId="4" fillId="0" borderId="0" xfId="5" applyNumberFormat="1" applyFont="1" applyAlignment="1">
      <alignment wrapText="1"/>
    </xf>
    <xf numFmtId="4" fontId="6" fillId="0" borderId="1" xfId="5" applyNumberFormat="1" applyFont="1" applyBorder="1" applyAlignment="1">
      <alignment horizontal="center" vertical="center"/>
    </xf>
    <xf numFmtId="172" fontId="10" fillId="9" borderId="2" xfId="4" applyNumberFormat="1" applyFont="1" applyFill="1" applyBorder="1" applyAlignment="1">
      <alignment horizontal="right" vertical="center"/>
    </xf>
    <xf numFmtId="4" fontId="4" fillId="9" borderId="2" xfId="5" applyNumberFormat="1" applyFont="1" applyFill="1" applyBorder="1" applyAlignment="1">
      <alignment horizontal="center" vertical="center"/>
    </xf>
    <xf numFmtId="4" fontId="4" fillId="9" borderId="2" xfId="5" applyNumberFormat="1" applyFont="1" applyFill="1" applyBorder="1" applyAlignment="1">
      <alignment vertical="center" wrapText="1"/>
    </xf>
    <xf numFmtId="4" fontId="4" fillId="9" borderId="2" xfId="4" applyNumberFormat="1" applyFont="1" applyFill="1" applyBorder="1" applyAlignment="1">
      <alignment horizontal="right" vertical="center"/>
    </xf>
    <xf numFmtId="4" fontId="4" fillId="9" borderId="2" xfId="5" applyNumberFormat="1" applyFont="1" applyFill="1" applyBorder="1" applyAlignment="1">
      <alignment horizontal="justify" vertical="center" wrapText="1"/>
    </xf>
    <xf numFmtId="3" fontId="10" fillId="9" borderId="2" xfId="5" applyNumberFormat="1" applyFont="1" applyFill="1" applyBorder="1" applyAlignment="1">
      <alignment horizontal="center" vertical="center"/>
    </xf>
    <xf numFmtId="4" fontId="10" fillId="9" borderId="2" xfId="5" applyNumberFormat="1" applyFont="1" applyFill="1" applyBorder="1" applyAlignment="1">
      <alignment horizontal="left" vertical="center" wrapText="1"/>
    </xf>
    <xf numFmtId="4" fontId="10" fillId="9" borderId="2" xfId="5" applyNumberFormat="1" applyFont="1" applyFill="1" applyBorder="1" applyAlignment="1">
      <alignment horizontal="center" vertical="center"/>
    </xf>
    <xf numFmtId="4" fontId="10" fillId="9" borderId="2" xfId="4" applyNumberFormat="1" applyFont="1" applyFill="1" applyBorder="1" applyAlignment="1">
      <alignment horizontal="right" vertical="center"/>
    </xf>
    <xf numFmtId="4" fontId="6" fillId="9" borderId="2" xfId="5" applyNumberFormat="1" applyFont="1" applyFill="1" applyBorder="1" applyAlignment="1">
      <alignment horizontal="center" vertical="center"/>
    </xf>
    <xf numFmtId="4" fontId="6" fillId="9" borderId="2" xfId="5" applyNumberFormat="1" applyFont="1" applyFill="1" applyBorder="1" applyAlignment="1">
      <alignment vertical="center" wrapText="1"/>
    </xf>
    <xf numFmtId="4" fontId="6" fillId="9" borderId="2" xfId="4" applyNumberFormat="1" applyFont="1" applyFill="1" applyBorder="1" applyAlignment="1">
      <alignment horizontal="right" vertical="center"/>
    </xf>
    <xf numFmtId="4" fontId="4" fillId="9" borderId="2" xfId="5" applyNumberFormat="1" applyFont="1" applyFill="1" applyBorder="1" applyAlignment="1">
      <alignment horizontal="left" vertical="center" wrapText="1"/>
    </xf>
    <xf numFmtId="4" fontId="6" fillId="9" borderId="2" xfId="5" applyNumberFormat="1" applyFont="1" applyFill="1" applyBorder="1" applyAlignment="1">
      <alignment horizontal="left" vertical="center" wrapText="1"/>
    </xf>
    <xf numFmtId="0" fontId="1" fillId="0" borderId="0" xfId="0" applyFont="1"/>
    <xf numFmtId="0" fontId="1" fillId="0" borderId="0" xfId="0" applyFont="1" applyAlignment="1">
      <alignment horizontal="center" vertical="center"/>
    </xf>
    <xf numFmtId="0" fontId="49" fillId="0" borderId="0" xfId="0" applyFont="1" applyAlignment="1">
      <alignment vertical="center"/>
    </xf>
    <xf numFmtId="0" fontId="49" fillId="0" borderId="0" xfId="0" applyFont="1"/>
    <xf numFmtId="0" fontId="1" fillId="0" borderId="0" xfId="0" applyFont="1" applyAlignment="1">
      <alignment vertical="center"/>
    </xf>
    <xf numFmtId="0" fontId="50" fillId="0" borderId="0" xfId="0" applyFont="1" applyAlignment="1">
      <alignment vertical="center"/>
    </xf>
    <xf numFmtId="0" fontId="50" fillId="0" borderId="0" xfId="0" applyFont="1"/>
    <xf numFmtId="4" fontId="21" fillId="0" borderId="2" xfId="3" applyNumberFormat="1" applyFont="1" applyBorder="1" applyAlignment="1">
      <alignment horizontal="center" vertical="center" wrapText="1"/>
    </xf>
    <xf numFmtId="4" fontId="7" fillId="0" borderId="0" xfId="2" applyNumberFormat="1" applyFont="1" applyAlignment="1">
      <alignment horizontal="left" vertical="center"/>
    </xf>
    <xf numFmtId="4" fontId="21" fillId="0" borderId="0" xfId="2" applyNumberFormat="1" applyFont="1" applyAlignment="1">
      <alignment horizontal="right" vertical="center"/>
    </xf>
    <xf numFmtId="167" fontId="21" fillId="0" borderId="0" xfId="2" applyNumberFormat="1" applyFont="1" applyAlignment="1">
      <alignment vertical="center"/>
    </xf>
    <xf numFmtId="4" fontId="21" fillId="0" borderId="0" xfId="2" applyNumberFormat="1" applyFont="1" applyAlignment="1">
      <alignment vertical="center"/>
    </xf>
    <xf numFmtId="4" fontId="7" fillId="0" borderId="0" xfId="3" applyNumberFormat="1" applyFont="1" applyAlignment="1">
      <alignment horizontal="center" vertical="center" wrapText="1"/>
    </xf>
    <xf numFmtId="4" fontId="21" fillId="0" borderId="0" xfId="3" applyNumberFormat="1" applyFont="1" applyAlignment="1">
      <alignment horizontal="right" vertical="center" wrapText="1"/>
    </xf>
    <xf numFmtId="167" fontId="21" fillId="0" borderId="2" xfId="3" applyNumberFormat="1" applyFont="1" applyBorder="1" applyAlignment="1">
      <alignment horizontal="center" vertical="center" wrapText="1"/>
    </xf>
    <xf numFmtId="167" fontId="7" fillId="0" borderId="2" xfId="1" applyNumberFormat="1" applyFont="1" applyFill="1" applyBorder="1" applyAlignment="1">
      <alignment horizontal="center" vertical="center" wrapText="1"/>
    </xf>
    <xf numFmtId="165" fontId="7" fillId="0" borderId="2" xfId="1" applyNumberFormat="1" applyFont="1" applyFill="1" applyBorder="1" applyAlignment="1">
      <alignment horizontal="center" vertical="center" wrapText="1"/>
    </xf>
    <xf numFmtId="4" fontId="21" fillId="0" borderId="2" xfId="4" applyNumberFormat="1" applyFont="1" applyBorder="1" applyAlignment="1">
      <alignment horizontal="right" vertical="center"/>
    </xf>
    <xf numFmtId="4" fontId="21" fillId="0" borderId="2" xfId="4" applyNumberFormat="1" applyFont="1" applyBorder="1" applyAlignment="1">
      <alignment horizontal="right" vertical="center" wrapText="1"/>
    </xf>
    <xf numFmtId="4" fontId="21" fillId="0" borderId="2" xfId="1" applyNumberFormat="1" applyFont="1" applyFill="1" applyBorder="1" applyAlignment="1">
      <alignment horizontal="right" vertical="center" wrapText="1"/>
    </xf>
    <xf numFmtId="4" fontId="22" fillId="0" borderId="2" xfId="1" applyNumberFormat="1" applyFont="1" applyFill="1" applyBorder="1" applyAlignment="1">
      <alignment horizontal="right" vertical="center" wrapText="1"/>
    </xf>
    <xf numFmtId="4" fontId="7" fillId="0" borderId="2" xfId="1" applyNumberFormat="1" applyFont="1" applyFill="1" applyBorder="1" applyAlignment="1">
      <alignment horizontal="right" vertical="center" wrapText="1"/>
    </xf>
    <xf numFmtId="4" fontId="11" fillId="0" borderId="2" xfId="0" applyNumberFormat="1" applyFont="1" applyBorder="1" applyAlignment="1">
      <alignment horizontal="right" vertical="center"/>
    </xf>
    <xf numFmtId="4" fontId="11" fillId="0" borderId="2" xfId="2" quotePrefix="1" applyNumberFormat="1" applyFont="1" applyBorder="1" applyAlignment="1">
      <alignment horizontal="center" vertical="center"/>
    </xf>
    <xf numFmtId="4" fontId="11" fillId="0" borderId="2" xfId="1" applyNumberFormat="1" applyFont="1" applyFill="1" applyBorder="1" applyAlignment="1">
      <alignment horizontal="right" vertical="center" wrapText="1"/>
    </xf>
    <xf numFmtId="4" fontId="7" fillId="0" borderId="2" xfId="2" quotePrefix="1" applyNumberFormat="1" applyFont="1" applyBorder="1" applyAlignment="1">
      <alignment horizontal="center" vertical="center"/>
    </xf>
    <xf numFmtId="3" fontId="21" fillId="0" borderId="2" xfId="2" applyNumberFormat="1" applyFont="1" applyBorder="1" applyAlignment="1">
      <alignment horizontal="center" vertical="center"/>
    </xf>
    <xf numFmtId="4" fontId="21" fillId="0" borderId="2" xfId="2" applyNumberFormat="1" applyFont="1" applyBorder="1" applyAlignment="1">
      <alignment horizontal="left" vertical="center"/>
    </xf>
    <xf numFmtId="4" fontId="21" fillId="0" borderId="2" xfId="2" applyNumberFormat="1" applyFont="1" applyBorder="1" applyAlignment="1">
      <alignment vertical="center"/>
    </xf>
    <xf numFmtId="4" fontId="7" fillId="0" borderId="0" xfId="3" applyNumberFormat="1" applyFont="1" applyAlignment="1">
      <alignment horizontal="right" vertical="center"/>
    </xf>
    <xf numFmtId="167" fontId="7" fillId="0" borderId="0" xfId="3" applyNumberFormat="1" applyFont="1" applyAlignment="1">
      <alignment horizontal="center" vertical="center"/>
    </xf>
    <xf numFmtId="0" fontId="51" fillId="0" borderId="2" xfId="0" applyFont="1" applyBorder="1" applyAlignment="1">
      <alignment horizontal="center" vertical="center"/>
    </xf>
    <xf numFmtId="0" fontId="51" fillId="0" borderId="2" xfId="0" applyFont="1" applyBorder="1" applyAlignment="1">
      <alignment vertical="center" wrapText="1"/>
    </xf>
    <xf numFmtId="3" fontId="4" fillId="0" borderId="0" xfId="0" applyNumberFormat="1" applyFont="1" applyAlignment="1">
      <alignment wrapText="1"/>
    </xf>
    <xf numFmtId="2" fontId="4" fillId="0" borderId="0" xfId="0" applyNumberFormat="1" applyFont="1" applyAlignment="1">
      <alignment wrapText="1"/>
    </xf>
    <xf numFmtId="0" fontId="3" fillId="0" borderId="0" xfId="0" applyFont="1" applyAlignment="1">
      <alignment wrapText="1"/>
    </xf>
    <xf numFmtId="3" fontId="3" fillId="0" borderId="2" xfId="0" applyNumberFormat="1" applyFont="1" applyBorder="1" applyAlignment="1">
      <alignment horizontal="center" vertical="center" wrapText="1"/>
    </xf>
    <xf numFmtId="4" fontId="4" fillId="0" borderId="2" xfId="0" applyNumberFormat="1" applyFont="1" applyBorder="1" applyAlignment="1">
      <alignment vertical="center" wrapText="1"/>
    </xf>
    <xf numFmtId="3" fontId="54" fillId="0" borderId="2"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0" fontId="52" fillId="0" borderId="2" xfId="13" applyFont="1" applyBorder="1" applyAlignment="1">
      <alignment horizontal="justify" vertical="center" wrapText="1"/>
    </xf>
    <xf numFmtId="0" fontId="55" fillId="0" borderId="2" xfId="13" applyFont="1" applyBorder="1" applyAlignment="1">
      <alignment horizontal="right" vertical="center" wrapText="1"/>
    </xf>
    <xf numFmtId="4" fontId="52" fillId="0" borderId="2" xfId="13" applyNumberFormat="1" applyFont="1" applyBorder="1" applyAlignment="1">
      <alignment horizontal="right" vertical="center" wrapText="1"/>
    </xf>
    <xf numFmtId="0" fontId="55" fillId="0" borderId="2" xfId="13" applyFont="1" applyBorder="1" applyAlignment="1">
      <alignment horizontal="justify" vertical="center" wrapText="1"/>
    </xf>
    <xf numFmtId="4" fontId="55" fillId="0" borderId="2" xfId="13" applyNumberFormat="1" applyFont="1" applyBorder="1" applyAlignment="1">
      <alignment horizontal="right" vertical="center" wrapText="1"/>
    </xf>
    <xf numFmtId="3" fontId="55" fillId="0" borderId="2" xfId="13" applyNumberFormat="1" applyFont="1" applyBorder="1" applyAlignment="1">
      <alignment horizontal="right" vertical="center" wrapText="1"/>
    </xf>
    <xf numFmtId="4" fontId="55" fillId="0" borderId="2" xfId="11" applyNumberFormat="1" applyFont="1" applyBorder="1" applyAlignment="1">
      <alignment horizontal="right" vertical="center" wrapText="1"/>
    </xf>
    <xf numFmtId="0" fontId="52" fillId="0" borderId="2" xfId="13" applyFont="1" applyBorder="1" applyAlignment="1">
      <alignment horizontal="right" vertical="center" wrapText="1"/>
    </xf>
    <xf numFmtId="0" fontId="3" fillId="0" borderId="2" xfId="0" applyFont="1" applyBorder="1" applyAlignment="1">
      <alignment horizontal="left" vertical="center" wrapText="1"/>
    </xf>
    <xf numFmtId="4" fontId="3" fillId="0" borderId="2" xfId="0" applyNumberFormat="1" applyFont="1" applyBorder="1" applyAlignment="1">
      <alignment vertical="center" wrapText="1"/>
    </xf>
    <xf numFmtId="3" fontId="3" fillId="0" borderId="2" xfId="0" applyNumberFormat="1" applyFont="1" applyBorder="1" applyAlignment="1">
      <alignment vertical="center" wrapText="1"/>
    </xf>
    <xf numFmtId="3" fontId="3" fillId="0" borderId="2" xfId="0" applyNumberFormat="1" applyFont="1" applyBorder="1" applyAlignment="1">
      <alignment horizontal="right" vertical="center" wrapText="1"/>
    </xf>
    <xf numFmtId="4" fontId="56" fillId="0" borderId="2" xfId="0" applyNumberFormat="1" applyFont="1" applyBorder="1" applyAlignment="1">
      <alignment horizontal="right" vertical="center" wrapText="1"/>
    </xf>
    <xf numFmtId="4" fontId="4" fillId="0" borderId="2" xfId="0" applyNumberFormat="1" applyFont="1" applyBorder="1" applyAlignment="1">
      <alignment horizontal="right" vertical="center" wrapText="1"/>
    </xf>
    <xf numFmtId="3" fontId="4" fillId="3" borderId="2" xfId="0" applyNumberFormat="1" applyFont="1" applyFill="1" applyBorder="1" applyAlignment="1">
      <alignment horizontal="right" vertical="center" wrapText="1"/>
    </xf>
    <xf numFmtId="0" fontId="3" fillId="0" borderId="2" xfId="0" applyFont="1" applyBorder="1" applyAlignment="1">
      <alignment horizontal="justify" vertical="center" wrapText="1"/>
    </xf>
    <xf numFmtId="4" fontId="3" fillId="0" borderId="2" xfId="0" applyNumberFormat="1" applyFont="1" applyBorder="1" applyAlignment="1">
      <alignment horizontal="right" vertical="center" wrapText="1"/>
    </xf>
    <xf numFmtId="3" fontId="3" fillId="0" borderId="0" xfId="0" applyNumberFormat="1" applyFont="1" applyAlignment="1">
      <alignment horizontal="center" vertical="center" wrapText="1"/>
    </xf>
    <xf numFmtId="0" fontId="4" fillId="0" borderId="2" xfId="0" applyFont="1" applyBorder="1" applyAlignment="1">
      <alignment wrapText="1"/>
    </xf>
    <xf numFmtId="0" fontId="3" fillId="0" borderId="2" xfId="0" applyFont="1" applyBorder="1" applyAlignment="1">
      <alignment wrapText="1"/>
    </xf>
    <xf numFmtId="3" fontId="3" fillId="0" borderId="2" xfId="0" applyNumberFormat="1" applyFont="1" applyBorder="1" applyAlignment="1">
      <alignment wrapText="1"/>
    </xf>
    <xf numFmtId="173" fontId="7" fillId="0" borderId="0" xfId="3" applyNumberFormat="1" applyFont="1" applyAlignment="1">
      <alignment vertical="center"/>
    </xf>
    <xf numFmtId="173" fontId="7" fillId="0" borderId="2" xfId="7" applyNumberFormat="1" applyFont="1" applyBorder="1" applyAlignment="1">
      <alignment horizontal="center" vertical="center" wrapText="1"/>
    </xf>
    <xf numFmtId="173" fontId="21" fillId="0" borderId="2" xfId="3" applyNumberFormat="1" applyFont="1" applyBorder="1" applyAlignment="1">
      <alignment vertical="center"/>
    </xf>
    <xf numFmtId="173" fontId="7" fillId="0" borderId="2" xfId="3" applyNumberFormat="1" applyFont="1" applyBorder="1" applyAlignment="1">
      <alignment vertical="center"/>
    </xf>
    <xf numFmtId="168" fontId="11" fillId="0" borderId="2" xfId="4" applyNumberFormat="1" applyFont="1" applyBorder="1" applyAlignment="1">
      <alignment vertical="center"/>
    </xf>
    <xf numFmtId="166" fontId="6" fillId="0" borderId="1" xfId="5" applyNumberFormat="1" applyFont="1" applyBorder="1" applyAlignment="1">
      <alignment vertical="center"/>
    </xf>
    <xf numFmtId="166" fontId="6" fillId="0" borderId="1" xfId="5" applyNumberFormat="1" applyFont="1" applyBorder="1" applyAlignment="1">
      <alignment vertical="center" wrapText="1"/>
    </xf>
    <xf numFmtId="166" fontId="4" fillId="0" borderId="0" xfId="5" applyNumberFormat="1" applyFont="1"/>
    <xf numFmtId="166" fontId="3" fillId="0" borderId="2" xfId="5" applyNumberFormat="1" applyFont="1" applyBorder="1" applyAlignment="1">
      <alignment horizontal="center" vertical="center" wrapText="1"/>
    </xf>
    <xf numFmtId="166" fontId="3" fillId="0" borderId="2" xfId="5" quotePrefix="1" applyNumberFormat="1" applyFont="1" applyBorder="1" applyAlignment="1">
      <alignment horizontal="center" vertical="center" wrapText="1"/>
    </xf>
    <xf numFmtId="166" fontId="7" fillId="0" borderId="2" xfId="5" applyNumberFormat="1" applyFont="1" applyBorder="1" applyAlignment="1">
      <alignment horizontal="center" vertical="center"/>
    </xf>
    <xf numFmtId="166" fontId="7" fillId="0" borderId="2" xfId="5" applyNumberFormat="1" applyFont="1" applyBorder="1" applyAlignment="1">
      <alignment horizontal="center" vertical="center" wrapText="1"/>
    </xf>
    <xf numFmtId="166" fontId="3" fillId="0" borderId="2" xfId="12" applyNumberFormat="1" applyFont="1" applyBorder="1" applyAlignment="1">
      <alignment horizontal="right" vertical="center" wrapText="1"/>
    </xf>
    <xf numFmtId="166" fontId="3" fillId="0" borderId="2" xfId="5" applyNumberFormat="1" applyFont="1" applyBorder="1" applyAlignment="1">
      <alignment vertical="center"/>
    </xf>
    <xf numFmtId="166" fontId="4" fillId="0" borderId="2" xfId="5" applyNumberFormat="1" applyFont="1" applyBorder="1" applyAlignment="1">
      <alignment vertical="center"/>
    </xf>
    <xf numFmtId="166" fontId="3" fillId="9" borderId="2" xfId="12" applyNumberFormat="1" applyFont="1" applyFill="1" applyBorder="1" applyAlignment="1">
      <alignment horizontal="right" vertical="center" wrapText="1"/>
    </xf>
    <xf numFmtId="166" fontId="3" fillId="9" borderId="2" xfId="5" applyNumberFormat="1" applyFont="1" applyFill="1" applyBorder="1" applyAlignment="1">
      <alignment vertical="center"/>
    </xf>
    <xf numFmtId="166" fontId="4" fillId="9" borderId="2" xfId="12" applyNumberFormat="1" applyFont="1" applyFill="1" applyBorder="1" applyAlignment="1">
      <alignment horizontal="right" vertical="center" wrapText="1"/>
    </xf>
    <xf numFmtId="166" fontId="4" fillId="9" borderId="2" xfId="5" applyNumberFormat="1" applyFont="1" applyFill="1" applyBorder="1" applyAlignment="1">
      <alignment vertical="center"/>
    </xf>
    <xf numFmtId="166" fontId="4" fillId="0" borderId="2" xfId="12" applyNumberFormat="1" applyFont="1" applyBorder="1" applyAlignment="1">
      <alignment horizontal="right" vertical="center" wrapText="1"/>
    </xf>
    <xf numFmtId="166" fontId="4" fillId="0" borderId="0" xfId="5" applyNumberFormat="1" applyFont="1" applyAlignment="1">
      <alignment wrapText="1"/>
    </xf>
    <xf numFmtId="4" fontId="6" fillId="0" borderId="0" xfId="2" applyNumberFormat="1" applyFont="1" applyAlignment="1">
      <alignment horizontal="left" vertical="center" wrapText="1"/>
    </xf>
    <xf numFmtId="4" fontId="57" fillId="0" borderId="2" xfId="2" applyNumberFormat="1" applyFont="1" applyBorder="1" applyAlignment="1">
      <alignment horizontal="left" vertical="center"/>
    </xf>
    <xf numFmtId="4" fontId="57" fillId="0" borderId="2" xfId="2" applyNumberFormat="1" applyFont="1" applyBorder="1" applyAlignment="1">
      <alignment horizontal="center" vertical="center" wrapText="1"/>
    </xf>
    <xf numFmtId="4" fontId="57" fillId="0" borderId="2" xfId="2" applyNumberFormat="1" applyFont="1" applyBorder="1" applyAlignment="1">
      <alignment horizontal="center" vertical="center"/>
    </xf>
    <xf numFmtId="4" fontId="57" fillId="0" borderId="2" xfId="4" applyNumberFormat="1" applyFont="1" applyBorder="1" applyAlignment="1">
      <alignment horizontal="right" vertical="center"/>
    </xf>
    <xf numFmtId="4" fontId="57" fillId="0" borderId="0" xfId="2" applyNumberFormat="1" applyFont="1"/>
    <xf numFmtId="4" fontId="57" fillId="0" borderId="2" xfId="2" applyNumberFormat="1" applyFont="1" applyBorder="1" applyAlignment="1">
      <alignment horizontal="left" vertical="center" wrapText="1"/>
    </xf>
    <xf numFmtId="4" fontId="58" fillId="0" borderId="2" xfId="2" applyNumberFormat="1" applyFont="1" applyBorder="1" applyAlignment="1">
      <alignment horizontal="left" vertical="center"/>
    </xf>
    <xf numFmtId="4" fontId="58" fillId="0" borderId="2" xfId="2" applyNumberFormat="1" applyFont="1" applyBorder="1" applyAlignment="1">
      <alignment horizontal="left" vertical="center" wrapText="1"/>
    </xf>
    <xf numFmtId="4" fontId="58" fillId="0" borderId="2" xfId="2" applyNumberFormat="1" applyFont="1" applyBorder="1" applyAlignment="1">
      <alignment horizontal="center" vertical="center" wrapText="1"/>
    </xf>
    <xf numFmtId="4" fontId="58" fillId="0" borderId="2" xfId="4" applyNumberFormat="1" applyFont="1" applyBorder="1" applyAlignment="1">
      <alignment horizontal="right" vertical="center"/>
    </xf>
    <xf numFmtId="4" fontId="58" fillId="0" borderId="0" xfId="2" applyNumberFormat="1" applyFont="1"/>
    <xf numFmtId="4" fontId="30" fillId="0" borderId="2" xfId="2" applyNumberFormat="1" applyFont="1" applyBorder="1" applyAlignment="1">
      <alignment horizontal="left" vertical="center"/>
    </xf>
    <xf numFmtId="4" fontId="30" fillId="0" borderId="2" xfId="2" applyNumberFormat="1" applyFont="1" applyBorder="1" applyAlignment="1">
      <alignment vertical="center"/>
    </xf>
    <xf numFmtId="4" fontId="30" fillId="0" borderId="2" xfId="2" applyNumberFormat="1" applyFont="1" applyBorder="1" applyAlignment="1">
      <alignment horizontal="center" vertical="center" wrapText="1"/>
    </xf>
    <xf numFmtId="4" fontId="30" fillId="0" borderId="2" xfId="4" applyNumberFormat="1" applyFont="1" applyBorder="1" applyAlignment="1">
      <alignment horizontal="right" vertical="center"/>
    </xf>
    <xf numFmtId="4" fontId="30" fillId="0" borderId="2" xfId="4" applyNumberFormat="1" applyFont="1" applyBorder="1" applyAlignment="1">
      <alignment horizontal="right" vertical="center" wrapText="1"/>
    </xf>
    <xf numFmtId="4" fontId="30" fillId="0" borderId="0" xfId="2" applyNumberFormat="1" applyFont="1"/>
    <xf numFmtId="4" fontId="58" fillId="0" borderId="2" xfId="4" applyNumberFormat="1" applyFont="1" applyBorder="1" applyAlignment="1">
      <alignment horizontal="right" vertical="center" wrapText="1"/>
    </xf>
    <xf numFmtId="4" fontId="4" fillId="0" borderId="0" xfId="2" applyNumberFormat="1" applyFont="1" applyAlignment="1">
      <alignment vertical="center"/>
    </xf>
    <xf numFmtId="4" fontId="30" fillId="0" borderId="2" xfId="2" applyNumberFormat="1" applyFont="1" applyBorder="1" applyAlignment="1">
      <alignment horizontal="left" vertical="center" wrapText="1"/>
    </xf>
    <xf numFmtId="3" fontId="58" fillId="0" borderId="2" xfId="2" applyNumberFormat="1" applyFont="1" applyBorder="1" applyAlignment="1">
      <alignment horizontal="left" vertical="center"/>
    </xf>
    <xf numFmtId="4" fontId="58" fillId="0" borderId="2" xfId="2" applyNumberFormat="1" applyFont="1" applyBorder="1" applyAlignment="1">
      <alignment vertical="center" wrapText="1"/>
    </xf>
    <xf numFmtId="4" fontId="4" fillId="0" borderId="0" xfId="2" applyNumberFormat="1" applyFont="1" applyAlignment="1">
      <alignment horizontal="left"/>
    </xf>
    <xf numFmtId="4" fontId="14" fillId="0" borderId="0" xfId="2" applyNumberFormat="1" applyFont="1" applyAlignment="1">
      <alignment horizontal="left"/>
    </xf>
    <xf numFmtId="4" fontId="14" fillId="0" borderId="0" xfId="2" applyNumberFormat="1" applyFont="1" applyAlignment="1">
      <alignment wrapText="1"/>
    </xf>
    <xf numFmtId="167" fontId="21" fillId="0" borderId="2" xfId="3" quotePrefix="1" applyNumberFormat="1" applyFont="1" applyBorder="1" applyAlignment="1">
      <alignment horizontal="center" vertical="center" wrapText="1"/>
    </xf>
    <xf numFmtId="4" fontId="10" fillId="0" borderId="2" xfId="2" applyNumberFormat="1" applyFont="1" applyBorder="1" applyAlignment="1">
      <alignment vertical="center" wrapText="1"/>
    </xf>
    <xf numFmtId="173" fontId="3" fillId="0" borderId="2" xfId="6" applyNumberFormat="1" applyFont="1" applyBorder="1" applyAlignment="1">
      <alignment horizontal="center" vertical="center"/>
    </xf>
    <xf numFmtId="173" fontId="3" fillId="0" borderId="2" xfId="6" applyNumberFormat="1" applyFont="1" applyBorder="1" applyAlignment="1">
      <alignment horizontal="right" vertical="center"/>
    </xf>
    <xf numFmtId="172" fontId="6" fillId="10" borderId="2" xfId="4" applyNumberFormat="1" applyFont="1" applyFill="1" applyBorder="1" applyAlignment="1">
      <alignment horizontal="right" vertical="center"/>
    </xf>
    <xf numFmtId="166" fontId="3" fillId="0" borderId="0" xfId="2" applyNumberFormat="1" applyFont="1" applyAlignment="1">
      <alignment horizontal="left"/>
    </xf>
    <xf numFmtId="166" fontId="4" fillId="0" borderId="0" xfId="2" applyNumberFormat="1" applyFont="1"/>
    <xf numFmtId="166" fontId="3" fillId="0" borderId="0" xfId="2" applyNumberFormat="1" applyFont="1" applyAlignment="1">
      <alignment horizontal="left" vertical="center" wrapText="1"/>
    </xf>
    <xf numFmtId="166" fontId="3" fillId="0" borderId="0" xfId="2" applyNumberFormat="1" applyFont="1" applyAlignment="1">
      <alignment horizontal="center" vertical="center"/>
    </xf>
    <xf numFmtId="166" fontId="4" fillId="0" borderId="0" xfId="2" applyNumberFormat="1" applyFont="1" applyAlignment="1">
      <alignment horizontal="center" vertical="center"/>
    </xf>
    <xf numFmtId="166" fontId="3" fillId="0" borderId="2" xfId="2" applyNumberFormat="1" applyFont="1" applyBorder="1" applyAlignment="1">
      <alignment horizontal="center" vertical="center"/>
    </xf>
    <xf numFmtId="166" fontId="3" fillId="0" borderId="2" xfId="2" applyNumberFormat="1" applyFont="1" applyBorder="1" applyAlignment="1">
      <alignment horizontal="center" vertical="center" wrapText="1"/>
    </xf>
    <xf numFmtId="166" fontId="3" fillId="0" borderId="0" xfId="2" applyNumberFormat="1" applyFont="1"/>
    <xf numFmtId="166" fontId="3" fillId="0" borderId="2" xfId="2" applyNumberFormat="1" applyFont="1" applyBorder="1" applyAlignment="1">
      <alignment horizontal="left" vertical="center"/>
    </xf>
    <xf numFmtId="166" fontId="3" fillId="0" borderId="2" xfId="4" applyNumberFormat="1" applyFont="1" applyBorder="1" applyAlignment="1">
      <alignment vertical="center"/>
    </xf>
    <xf numFmtId="166" fontId="3" fillId="0" borderId="2" xfId="2" applyNumberFormat="1" applyFont="1" applyBorder="1" applyAlignment="1">
      <alignment horizontal="left" vertical="center" wrapText="1"/>
    </xf>
    <xf numFmtId="166" fontId="6" fillId="0" borderId="2" xfId="2" applyNumberFormat="1" applyFont="1" applyBorder="1" applyAlignment="1">
      <alignment horizontal="left" vertical="center" wrapText="1"/>
    </xf>
    <xf numFmtId="166" fontId="4" fillId="0" borderId="2" xfId="2" applyNumberFormat="1" applyFont="1" applyBorder="1" applyAlignment="1">
      <alignment horizontal="center" vertical="center" wrapText="1"/>
    </xf>
    <xf numFmtId="166" fontId="4" fillId="0" borderId="2" xfId="2" applyNumberFormat="1" applyFont="1" applyBorder="1" applyAlignment="1">
      <alignment horizontal="left" vertical="center"/>
    </xf>
    <xf numFmtId="166" fontId="4" fillId="0" borderId="2" xfId="4" applyNumberFormat="1" applyFont="1" applyBorder="1" applyAlignment="1">
      <alignment vertical="center"/>
    </xf>
    <xf numFmtId="166" fontId="6" fillId="0" borderId="2" xfId="2" applyNumberFormat="1" applyFont="1" applyBorder="1" applyAlignment="1">
      <alignment horizontal="left" vertical="center"/>
    </xf>
    <xf numFmtId="166" fontId="6" fillId="0" borderId="2" xfId="2" applyNumberFormat="1" applyFont="1" applyBorder="1" applyAlignment="1">
      <alignment horizontal="center" vertical="center" wrapText="1"/>
    </xf>
    <xf numFmtId="166" fontId="6" fillId="0" borderId="2" xfId="4" applyNumberFormat="1" applyFont="1" applyBorder="1" applyAlignment="1">
      <alignment vertical="center"/>
    </xf>
    <xf numFmtId="166" fontId="6" fillId="0" borderId="2" xfId="0" applyNumberFormat="1" applyFont="1" applyBorder="1" applyAlignment="1">
      <alignment horizontal="right" vertical="center"/>
    </xf>
    <xf numFmtId="166" fontId="6" fillId="0" borderId="0" xfId="2" applyNumberFormat="1" applyFont="1"/>
    <xf numFmtId="166" fontId="4" fillId="0" borderId="2" xfId="0" applyNumberFormat="1" applyFont="1" applyBorder="1" applyAlignment="1">
      <alignment horizontal="right" vertical="center"/>
    </xf>
    <xf numFmtId="166" fontId="4" fillId="0" borderId="2" xfId="2" applyNumberFormat="1" applyFont="1" applyBorder="1" applyAlignment="1">
      <alignment horizontal="right" vertical="center" wrapText="1"/>
    </xf>
    <xf numFmtId="166" fontId="3" fillId="0" borderId="2" xfId="4" applyNumberFormat="1" applyFont="1" applyBorder="1" applyAlignment="1">
      <alignment vertical="center" wrapText="1"/>
    </xf>
    <xf numFmtId="166" fontId="4" fillId="0" borderId="2" xfId="0" applyNumberFormat="1" applyFont="1" applyBorder="1" applyAlignment="1">
      <alignment vertical="center" wrapText="1"/>
    </xf>
    <xf numFmtId="166" fontId="4" fillId="0" borderId="2" xfId="2" applyNumberFormat="1" applyFont="1" applyBorder="1" applyAlignment="1">
      <alignment horizontal="justify" vertical="center" wrapText="1"/>
    </xf>
    <xf numFmtId="166" fontId="6" fillId="0" borderId="2" xfId="2" applyNumberFormat="1" applyFont="1" applyBorder="1" applyAlignment="1">
      <alignment horizontal="justify" vertical="center" wrapText="1"/>
    </xf>
    <xf numFmtId="166" fontId="6" fillId="0" borderId="2" xfId="0" applyNumberFormat="1" applyFont="1" applyBorder="1" applyAlignment="1">
      <alignment vertical="center" wrapText="1"/>
    </xf>
    <xf numFmtId="166" fontId="6" fillId="0" borderId="2" xfId="2" applyNumberFormat="1" applyFont="1" applyBorder="1" applyAlignment="1">
      <alignment vertical="center" wrapText="1"/>
    </xf>
    <xf numFmtId="0" fontId="3" fillId="0" borderId="2" xfId="2" applyFont="1" applyBorder="1" applyAlignment="1">
      <alignment horizontal="left" vertical="center"/>
    </xf>
    <xf numFmtId="166" fontId="3" fillId="0" borderId="2" xfId="0" applyNumberFormat="1" applyFont="1" applyBorder="1" applyAlignment="1">
      <alignment horizontal="right" vertical="center"/>
    </xf>
    <xf numFmtId="166" fontId="6" fillId="0" borderId="0" xfId="2" applyNumberFormat="1" applyFont="1" applyAlignment="1">
      <alignment horizontal="left"/>
    </xf>
    <xf numFmtId="166" fontId="4" fillId="0" borderId="0" xfId="2" applyNumberFormat="1" applyFont="1" applyAlignment="1">
      <alignment horizontal="center" wrapText="1"/>
    </xf>
    <xf numFmtId="166" fontId="4" fillId="0" borderId="0" xfId="0" applyNumberFormat="1" applyFont="1" applyAlignment="1">
      <alignment horizontal="right"/>
    </xf>
    <xf numFmtId="166" fontId="15" fillId="0" borderId="0" xfId="2" applyNumberFormat="1" applyFont="1" applyAlignment="1">
      <alignment horizontal="left"/>
    </xf>
    <xf numFmtId="166" fontId="4" fillId="0" borderId="0" xfId="2" applyNumberFormat="1" applyFont="1" applyAlignment="1">
      <alignment horizontal="right" vertical="center" wrapText="1"/>
    </xf>
    <xf numFmtId="166" fontId="15" fillId="0" borderId="0" xfId="2" applyNumberFormat="1" applyFont="1" applyAlignment="1">
      <alignment wrapText="1"/>
    </xf>
    <xf numFmtId="166" fontId="3" fillId="0" borderId="0" xfId="0" applyNumberFormat="1" applyFont="1" applyAlignment="1">
      <alignment horizontal="right"/>
    </xf>
    <xf numFmtId="166" fontId="4" fillId="0" borderId="0" xfId="2" applyNumberFormat="1" applyFont="1" applyAlignment="1">
      <alignment horizontal="left"/>
    </xf>
    <xf numFmtId="166" fontId="4" fillId="0" borderId="0" xfId="0" applyNumberFormat="1" applyFont="1" applyAlignment="1">
      <alignment horizontal="right" vertical="center"/>
    </xf>
    <xf numFmtId="4" fontId="4" fillId="0" borderId="0" xfId="5" applyNumberFormat="1" applyFont="1" applyAlignment="1">
      <alignment horizontal="center" vertical="center"/>
    </xf>
    <xf numFmtId="166" fontId="3" fillId="0" borderId="0" xfId="2" applyNumberFormat="1" applyFont="1" applyAlignment="1">
      <alignment horizontal="center" vertical="center" wrapText="1"/>
    </xf>
    <xf numFmtId="0" fontId="52" fillId="0" borderId="2" xfId="13" applyFont="1" applyBorder="1" applyAlignment="1">
      <alignment horizontal="center" vertical="center" wrapText="1"/>
    </xf>
    <xf numFmtId="174" fontId="4" fillId="0" borderId="2" xfId="4" applyNumberFormat="1" applyFont="1" applyBorder="1" applyAlignment="1">
      <alignment horizontal="right" vertical="center"/>
    </xf>
    <xf numFmtId="175" fontId="4" fillId="0" borderId="2" xfId="4" applyNumberFormat="1" applyFont="1" applyBorder="1" applyAlignment="1">
      <alignment horizontal="right" vertical="center"/>
    </xf>
    <xf numFmtId="166" fontId="4" fillId="0" borderId="0" xfId="2" applyNumberFormat="1" applyFont="1" applyAlignment="1">
      <alignment wrapText="1"/>
    </xf>
    <xf numFmtId="166" fontId="4" fillId="0" borderId="2" xfId="2" applyNumberFormat="1" applyFont="1" applyBorder="1" applyAlignment="1">
      <alignment horizontal="left" vertical="center" wrapText="1"/>
    </xf>
    <xf numFmtId="166" fontId="4" fillId="0" borderId="2" xfId="2" applyNumberFormat="1" applyFont="1" applyBorder="1" applyAlignment="1">
      <alignment wrapText="1"/>
    </xf>
    <xf numFmtId="166" fontId="3" fillId="0" borderId="2" xfId="2" applyNumberFormat="1" applyFont="1" applyBorder="1" applyAlignment="1">
      <alignment horizontal="right" vertical="center"/>
    </xf>
    <xf numFmtId="166" fontId="4" fillId="0" borderId="2" xfId="2" applyNumberFormat="1" applyFont="1" applyBorder="1" applyAlignment="1">
      <alignment horizontal="right" vertical="center"/>
    </xf>
    <xf numFmtId="0" fontId="52" fillId="0" borderId="0" xfId="0" applyFont="1" applyAlignment="1">
      <alignment vertical="center" wrapText="1"/>
    </xf>
    <xf numFmtId="0" fontId="42" fillId="0" borderId="0" xfId="0" applyFont="1" applyAlignment="1">
      <alignment vertical="center"/>
    </xf>
    <xf numFmtId="176" fontId="47" fillId="0" borderId="1" xfId="0" applyNumberFormat="1" applyFont="1" applyBorder="1" applyAlignment="1">
      <alignment vertical="center"/>
    </xf>
    <xf numFmtId="176" fontId="47" fillId="0" borderId="1" xfId="0" applyNumberFormat="1" applyFont="1" applyBorder="1" applyAlignment="1">
      <alignment horizontal="right" vertical="center"/>
    </xf>
    <xf numFmtId="0" fontId="52" fillId="0" borderId="0" xfId="0" applyFont="1" applyAlignment="1">
      <alignment vertical="center"/>
    </xf>
    <xf numFmtId="176" fontId="27" fillId="0" borderId="2" xfId="20" applyNumberFormat="1" applyFont="1" applyBorder="1" applyAlignment="1">
      <alignment horizontal="center" vertical="center" wrapText="1"/>
    </xf>
    <xf numFmtId="176" fontId="27" fillId="0" borderId="2" xfId="0" applyNumberFormat="1" applyFont="1" applyBorder="1" applyAlignment="1">
      <alignment horizontal="center" vertical="center" wrapText="1"/>
    </xf>
    <xf numFmtId="0" fontId="40" fillId="0" borderId="0" xfId="0" applyFont="1" applyAlignment="1">
      <alignment vertical="center" wrapText="1"/>
    </xf>
    <xf numFmtId="176" fontId="46" fillId="0" borderId="2" xfId="20" quotePrefix="1" applyNumberFormat="1" applyFont="1" applyBorder="1" applyAlignment="1">
      <alignment horizontal="center" vertical="center" wrapText="1"/>
    </xf>
    <xf numFmtId="49" fontId="46" fillId="0" borderId="2" xfId="20" quotePrefix="1" applyNumberFormat="1" applyFont="1" applyBorder="1" applyAlignment="1">
      <alignment horizontal="center" vertical="center" wrapText="1"/>
    </xf>
    <xf numFmtId="0" fontId="61" fillId="0" borderId="0" xfId="0" applyFont="1" applyAlignment="1">
      <alignment vertical="center" wrapText="1"/>
    </xf>
    <xf numFmtId="176" fontId="27" fillId="0" borderId="2" xfId="20" applyNumberFormat="1" applyFont="1" applyBorder="1" applyAlignment="1">
      <alignment horizontal="left" vertical="center" wrapText="1"/>
    </xf>
    <xf numFmtId="171" fontId="27" fillId="0" borderId="2" xfId="0" applyNumberFormat="1" applyFont="1" applyBorder="1" applyAlignment="1">
      <alignment horizontal="center" vertical="center" wrapText="1"/>
    </xf>
    <xf numFmtId="171" fontId="27" fillId="0" borderId="2" xfId="0" applyNumberFormat="1" applyFont="1" applyBorder="1" applyAlignment="1">
      <alignment horizontal="right" vertical="center" wrapText="1"/>
    </xf>
    <xf numFmtId="0" fontId="62" fillId="0" borderId="0" xfId="0" applyFont="1" applyAlignment="1">
      <alignment vertical="center" wrapText="1"/>
    </xf>
    <xf numFmtId="0" fontId="27" fillId="0" borderId="2" xfId="20" applyFont="1" applyBorder="1" applyAlignment="1">
      <alignment horizontal="center" vertical="center" wrapText="1"/>
    </xf>
    <xf numFmtId="176" fontId="27" fillId="0" borderId="2" xfId="0" applyNumberFormat="1" applyFont="1" applyBorder="1" applyAlignment="1">
      <alignment vertical="center" wrapText="1"/>
    </xf>
    <xf numFmtId="176" fontId="27" fillId="0" borderId="2" xfId="0" applyNumberFormat="1" applyFont="1" applyBorder="1" applyAlignment="1">
      <alignment horizontal="center" vertical="center"/>
    </xf>
    <xf numFmtId="171" fontId="27" fillId="0" borderId="2" xfId="0" applyNumberFormat="1" applyFont="1" applyBorder="1" applyAlignment="1">
      <alignment horizontal="center" vertical="center"/>
    </xf>
    <xf numFmtId="176" fontId="47" fillId="0" borderId="2" xfId="0" applyNumberFormat="1" applyFont="1" applyBorder="1" applyAlignment="1">
      <alignment horizontal="center" vertical="center"/>
    </xf>
    <xf numFmtId="176" fontId="47" fillId="0" borderId="2" xfId="0" applyNumberFormat="1" applyFont="1" applyBorder="1" applyAlignment="1">
      <alignment vertical="center" wrapText="1"/>
    </xf>
    <xf numFmtId="171" fontId="47" fillId="0" borderId="2" xfId="0" applyNumberFormat="1" applyFont="1" applyBorder="1" applyAlignment="1">
      <alignment horizontal="center" vertical="center"/>
    </xf>
    <xf numFmtId="171" fontId="47" fillId="0" borderId="2" xfId="0" applyNumberFormat="1" applyFont="1" applyBorder="1" applyAlignment="1">
      <alignment horizontal="right" vertical="center" wrapText="1"/>
    </xf>
    <xf numFmtId="0" fontId="63" fillId="0" borderId="0" xfId="0" applyFont="1" applyAlignment="1">
      <alignment vertical="center" wrapText="1"/>
    </xf>
    <xf numFmtId="176" fontId="46" fillId="0" borderId="2" xfId="0" applyNumberFormat="1" applyFont="1" applyBorder="1" applyAlignment="1">
      <alignment horizontal="center" vertical="center"/>
    </xf>
    <xf numFmtId="176" fontId="46" fillId="0" borderId="2" xfId="0" applyNumberFormat="1" applyFont="1" applyBorder="1" applyAlignment="1">
      <alignment vertical="center" wrapText="1"/>
    </xf>
    <xf numFmtId="171" fontId="46" fillId="0" borderId="2" xfId="0" applyNumberFormat="1" applyFont="1" applyBorder="1" applyAlignment="1">
      <alignment horizontal="center" vertical="center"/>
    </xf>
    <xf numFmtId="171" fontId="46" fillId="0" borderId="2" xfId="0" applyNumberFormat="1" applyFont="1" applyBorder="1" applyAlignment="1">
      <alignment horizontal="right" vertical="center" wrapText="1"/>
    </xf>
    <xf numFmtId="176" fontId="47" fillId="0" borderId="2" xfId="0" applyNumberFormat="1" applyFont="1" applyBorder="1" applyAlignment="1">
      <alignment horizontal="left" vertical="center" wrapText="1"/>
    </xf>
    <xf numFmtId="0" fontId="27" fillId="0" borderId="2" xfId="0" applyFont="1" applyBorder="1" applyAlignment="1">
      <alignment horizontal="center" vertical="center"/>
    </xf>
    <xf numFmtId="43" fontId="61" fillId="0" borderId="0" xfId="0" applyNumberFormat="1" applyFont="1" applyAlignment="1">
      <alignment vertical="center" wrapText="1"/>
    </xf>
    <xf numFmtId="176" fontId="46" fillId="0" borderId="2" xfId="0" applyNumberFormat="1" applyFont="1" applyBorder="1" applyAlignment="1">
      <alignment horizontal="left" vertical="center" wrapText="1"/>
    </xf>
    <xf numFmtId="176" fontId="46" fillId="0" borderId="2" xfId="0" applyNumberFormat="1" applyFont="1" applyBorder="1" applyAlignment="1">
      <alignment horizontal="center" vertical="center" wrapText="1"/>
    </xf>
    <xf numFmtId="171" fontId="46" fillId="0" borderId="2" xfId="0" applyNumberFormat="1" applyFont="1" applyBorder="1" applyAlignment="1">
      <alignment horizontal="center" vertical="center" wrapText="1"/>
    </xf>
    <xf numFmtId="0" fontId="64" fillId="0" borderId="0" xfId="0" applyFont="1" applyAlignment="1">
      <alignment vertical="center" wrapText="1"/>
    </xf>
    <xf numFmtId="176" fontId="46" fillId="2" borderId="2" xfId="0" applyNumberFormat="1" applyFont="1" applyFill="1" applyBorder="1" applyAlignment="1">
      <alignment horizontal="left" vertical="center" wrapText="1"/>
    </xf>
    <xf numFmtId="176" fontId="46" fillId="2" borderId="2" xfId="0" applyNumberFormat="1" applyFont="1" applyFill="1" applyBorder="1" applyAlignment="1">
      <alignment horizontal="center" vertical="center" wrapText="1"/>
    </xf>
    <xf numFmtId="171" fontId="46" fillId="2" borderId="2" xfId="0" applyNumberFormat="1" applyFont="1" applyFill="1" applyBorder="1" applyAlignment="1">
      <alignment horizontal="center" vertical="center" wrapText="1"/>
    </xf>
    <xf numFmtId="176" fontId="46" fillId="2" borderId="2" xfId="0" applyNumberFormat="1" applyFont="1" applyFill="1" applyBorder="1" applyAlignment="1">
      <alignment vertical="center" wrapText="1"/>
    </xf>
    <xf numFmtId="176" fontId="46" fillId="2" borderId="2" xfId="0" applyNumberFormat="1" applyFont="1" applyFill="1" applyBorder="1" applyAlignment="1">
      <alignment horizontal="center" vertical="center"/>
    </xf>
    <xf numFmtId="171" fontId="46" fillId="2" borderId="2" xfId="0" applyNumberFormat="1" applyFont="1" applyFill="1" applyBorder="1" applyAlignment="1">
      <alignment horizontal="center" vertical="center"/>
    </xf>
    <xf numFmtId="176" fontId="27" fillId="0" borderId="2" xfId="0" applyNumberFormat="1" applyFont="1" applyBorder="1" applyAlignment="1">
      <alignment horizontal="left" vertical="center" wrapText="1"/>
    </xf>
    <xf numFmtId="0" fontId="65" fillId="0" borderId="0" xfId="0" applyFont="1" applyAlignment="1">
      <alignment vertical="center" wrapText="1"/>
    </xf>
    <xf numFmtId="171" fontId="27" fillId="0" borderId="2" xfId="0" applyNumberFormat="1" applyFont="1" applyBorder="1" applyAlignment="1">
      <alignment vertical="center" wrapText="1"/>
    </xf>
    <xf numFmtId="1" fontId="48" fillId="0" borderId="2" xfId="0" applyNumberFormat="1" applyFont="1" applyBorder="1" applyAlignment="1">
      <alignment horizontal="center" vertical="center" wrapText="1"/>
    </xf>
    <xf numFmtId="176" fontId="48" fillId="0" borderId="2" xfId="0" applyNumberFormat="1" applyFont="1" applyBorder="1" applyAlignment="1">
      <alignment vertical="center" wrapText="1"/>
    </xf>
    <xf numFmtId="176" fontId="48" fillId="0" borderId="2" xfId="0" applyNumberFormat="1" applyFont="1" applyBorder="1" applyAlignment="1">
      <alignment horizontal="center" vertical="center" wrapText="1"/>
    </xf>
    <xf numFmtId="171" fontId="48" fillId="0" borderId="2" xfId="0" applyNumberFormat="1" applyFont="1" applyBorder="1" applyAlignment="1">
      <alignment horizontal="center" vertical="center" wrapText="1"/>
    </xf>
    <xf numFmtId="171" fontId="48" fillId="0" borderId="2" xfId="0" applyNumberFormat="1" applyFont="1" applyBorder="1" applyAlignment="1">
      <alignment horizontal="right" vertical="center" wrapText="1"/>
    </xf>
    <xf numFmtId="0" fontId="22" fillId="0" borderId="0" xfId="0" applyFont="1" applyAlignment="1">
      <alignment vertical="center" wrapText="1"/>
    </xf>
    <xf numFmtId="176" fontId="61" fillId="0" borderId="0" xfId="0" applyNumberFormat="1" applyFont="1" applyAlignment="1">
      <alignment horizontal="center" vertical="center" wrapText="1"/>
    </xf>
    <xf numFmtId="176" fontId="61" fillId="0" borderId="0" xfId="0" applyNumberFormat="1" applyFont="1" applyAlignment="1">
      <alignment vertical="center" wrapText="1"/>
    </xf>
    <xf numFmtId="0" fontId="61" fillId="0" borderId="0" xfId="0" applyFont="1" applyAlignment="1">
      <alignment horizontal="center" vertical="center" wrapText="1"/>
    </xf>
    <xf numFmtId="166" fontId="3" fillId="0" borderId="2" xfId="5" applyNumberFormat="1" applyFont="1" applyBorder="1" applyAlignment="1">
      <alignment horizontal="right" vertical="center" wrapText="1"/>
    </xf>
    <xf numFmtId="166" fontId="7" fillId="0" borderId="2" xfId="4" applyNumberFormat="1" applyFont="1" applyBorder="1" applyAlignment="1">
      <alignment horizontal="center" vertical="center"/>
    </xf>
    <xf numFmtId="166" fontId="21" fillId="0" borderId="2" xfId="4" applyNumberFormat="1" applyFont="1" applyBorder="1" applyAlignment="1">
      <alignment vertical="center" wrapText="1"/>
    </xf>
    <xf numFmtId="166" fontId="22" fillId="0" borderId="2" xfId="4" applyNumberFormat="1" applyFont="1" applyBorder="1" applyAlignment="1">
      <alignment vertical="center" wrapText="1"/>
    </xf>
    <xf numFmtId="166" fontId="7" fillId="0" borderId="2" xfId="4" applyNumberFormat="1" applyFont="1" applyBorder="1" applyAlignment="1">
      <alignment vertical="center" wrapText="1"/>
    </xf>
    <xf numFmtId="166" fontId="7" fillId="0" borderId="2" xfId="4" applyNumberFormat="1" applyFont="1" applyBorder="1" applyAlignment="1">
      <alignment vertical="center"/>
    </xf>
    <xf numFmtId="166" fontId="11" fillId="0" borderId="2" xfId="4" applyNumberFormat="1" applyFont="1" applyBorder="1" applyAlignment="1">
      <alignment vertical="center" wrapText="1"/>
    </xf>
    <xf numFmtId="166" fontId="22" fillId="0" borderId="2" xfId="4" applyNumberFormat="1" applyFont="1" applyBorder="1" applyAlignment="1">
      <alignment vertical="center"/>
    </xf>
    <xf numFmtId="166" fontId="21" fillId="0" borderId="2" xfId="4" applyNumberFormat="1" applyFont="1" applyBorder="1" applyAlignment="1">
      <alignment vertical="center"/>
    </xf>
    <xf numFmtId="166" fontId="21" fillId="0" borderId="20" xfId="4" applyNumberFormat="1" applyFont="1" applyBorder="1" applyAlignment="1">
      <alignment vertical="center"/>
    </xf>
    <xf numFmtId="166" fontId="4" fillId="8" borderId="2" xfId="4" applyNumberFormat="1" applyFont="1" applyFill="1" applyBorder="1" applyAlignment="1">
      <alignment horizontal="right" vertical="center" wrapText="1"/>
    </xf>
    <xf numFmtId="166" fontId="4" fillId="3" borderId="2" xfId="4" applyNumberFormat="1" applyFont="1" applyFill="1" applyBorder="1" applyAlignment="1">
      <alignment horizontal="right" vertical="center" wrapText="1"/>
    </xf>
    <xf numFmtId="166" fontId="30" fillId="8" borderId="2" xfId="2" applyNumberFormat="1" applyFont="1" applyFill="1" applyBorder="1" applyAlignment="1">
      <alignment vertical="center" wrapText="1"/>
    </xf>
    <xf numFmtId="166" fontId="30" fillId="3" borderId="2" xfId="2" applyNumberFormat="1" applyFont="1" applyFill="1" applyBorder="1" applyAlignment="1">
      <alignment vertical="center" wrapText="1"/>
    </xf>
    <xf numFmtId="166" fontId="4" fillId="8" borderId="2" xfId="2" applyNumberFormat="1" applyFont="1" applyFill="1" applyBorder="1" applyAlignment="1">
      <alignment vertical="center" wrapText="1"/>
    </xf>
    <xf numFmtId="166" fontId="4" fillId="3" borderId="2" xfId="2" applyNumberFormat="1" applyFont="1" applyFill="1" applyBorder="1" applyAlignment="1">
      <alignment vertical="center" wrapText="1"/>
    </xf>
    <xf numFmtId="4" fontId="3" fillId="0" borderId="2" xfId="5" quotePrefix="1" applyNumberFormat="1" applyFont="1" applyBorder="1" applyAlignment="1">
      <alignment horizontal="center" vertical="center" wrapText="1"/>
    </xf>
    <xf numFmtId="4" fontId="7" fillId="0" borderId="2" xfId="5" applyNumberFormat="1" applyFont="1" applyBorder="1" applyAlignment="1">
      <alignment horizontal="center" vertical="center"/>
    </xf>
    <xf numFmtId="4" fontId="3" fillId="0" borderId="2" xfId="12" applyNumberFormat="1" applyFont="1" applyBorder="1" applyAlignment="1">
      <alignment horizontal="right" vertical="center" wrapText="1"/>
    </xf>
    <xf numFmtId="4" fontId="3" fillId="0" borderId="2" xfId="5" applyNumberFormat="1" applyFont="1" applyBorder="1" applyAlignment="1">
      <alignment vertical="center"/>
    </xf>
    <xf numFmtId="4" fontId="3" fillId="9" borderId="2" xfId="12" applyNumberFormat="1" applyFont="1" applyFill="1" applyBorder="1" applyAlignment="1">
      <alignment horizontal="right" vertical="center" wrapText="1"/>
    </xf>
    <xf numFmtId="4" fontId="4" fillId="9" borderId="2" xfId="12" applyNumberFormat="1" applyFont="1" applyFill="1" applyBorder="1" applyAlignment="1">
      <alignment horizontal="right" vertical="center" wrapText="1"/>
    </xf>
    <xf numFmtId="4" fontId="4" fillId="0" borderId="2" xfId="12" applyNumberFormat="1" applyFont="1" applyBorder="1" applyAlignment="1">
      <alignment horizontal="right" vertical="center" wrapText="1"/>
    </xf>
    <xf numFmtId="166" fontId="3" fillId="0" borderId="6" xfId="2" applyNumberFormat="1" applyFont="1" applyBorder="1" applyAlignment="1">
      <alignment vertical="center" wrapText="1"/>
    </xf>
    <xf numFmtId="166" fontId="3" fillId="0" borderId="11" xfId="2" applyNumberFormat="1" applyFont="1" applyBorder="1" applyAlignment="1">
      <alignment vertical="center" wrapText="1"/>
    </xf>
    <xf numFmtId="166" fontId="21" fillId="0" borderId="0" xfId="2" applyNumberFormat="1" applyFont="1" applyAlignment="1">
      <alignment vertical="center"/>
    </xf>
    <xf numFmtId="166" fontId="21" fillId="0" borderId="0" xfId="2" applyNumberFormat="1" applyFont="1" applyAlignment="1">
      <alignment horizontal="left" vertical="center"/>
    </xf>
    <xf numFmtId="166" fontId="7" fillId="0" borderId="0" xfId="3" applyNumberFormat="1" applyFont="1" applyAlignment="1">
      <alignment vertical="center" wrapText="1"/>
    </xf>
    <xf numFmtId="166" fontId="21" fillId="0" borderId="2" xfId="3" quotePrefix="1" applyNumberFormat="1" applyFont="1" applyBorder="1" applyAlignment="1">
      <alignment horizontal="center" vertical="center" wrapText="1"/>
    </xf>
    <xf numFmtId="166" fontId="7" fillId="0" borderId="2" xfId="1" applyNumberFormat="1" applyFont="1" applyFill="1" applyBorder="1" applyAlignment="1">
      <alignment horizontal="center" vertical="center" wrapText="1"/>
    </xf>
    <xf numFmtId="166" fontId="7" fillId="0" borderId="2" xfId="2" applyNumberFormat="1" applyFont="1" applyBorder="1" applyAlignment="1">
      <alignment horizontal="center" vertical="center" wrapText="1"/>
    </xf>
    <xf numFmtId="166" fontId="21" fillId="0" borderId="2" xfId="4" applyNumberFormat="1" applyFont="1" applyBorder="1" applyAlignment="1">
      <alignment horizontal="right" vertical="center"/>
    </xf>
    <xf numFmtId="166" fontId="21" fillId="0" borderId="2" xfId="1" applyNumberFormat="1" applyFont="1" applyFill="1" applyBorder="1" applyAlignment="1">
      <alignment horizontal="right" vertical="center" wrapText="1"/>
    </xf>
    <xf numFmtId="166" fontId="21" fillId="0" borderId="2" xfId="4" applyNumberFormat="1" applyFont="1" applyBorder="1" applyAlignment="1">
      <alignment horizontal="right" vertical="center" wrapText="1"/>
    </xf>
    <xf numFmtId="166" fontId="22" fillId="0" borderId="2" xfId="4" applyNumberFormat="1" applyFont="1" applyBorder="1" applyAlignment="1">
      <alignment horizontal="right" vertical="center"/>
    </xf>
    <xf numFmtId="166" fontId="22" fillId="0" borderId="2" xfId="1" applyNumberFormat="1" applyFont="1" applyFill="1" applyBorder="1" applyAlignment="1">
      <alignment horizontal="right" vertical="center" wrapText="1"/>
    </xf>
    <xf numFmtId="166" fontId="22" fillId="0" borderId="2" xfId="4" applyNumberFormat="1" applyFont="1" applyBorder="1" applyAlignment="1">
      <alignment horizontal="right" vertical="center" wrapText="1"/>
    </xf>
    <xf numFmtId="166" fontId="7" fillId="0" borderId="2" xfId="4" applyNumberFormat="1" applyFont="1" applyBorder="1" applyAlignment="1">
      <alignment horizontal="right" vertical="center"/>
    </xf>
    <xf numFmtId="166" fontId="7" fillId="0" borderId="2" xfId="1" applyNumberFormat="1" applyFont="1" applyFill="1" applyBorder="1" applyAlignment="1">
      <alignment horizontal="right" vertical="center" wrapText="1"/>
    </xf>
    <xf numFmtId="166" fontId="7" fillId="0" borderId="2" xfId="4" applyNumberFormat="1" applyFont="1" applyBorder="1" applyAlignment="1">
      <alignment horizontal="right" vertical="center" wrapText="1"/>
    </xf>
    <xf numFmtId="166" fontId="11" fillId="0" borderId="2" xfId="4" applyNumberFormat="1" applyFont="1" applyBorder="1" applyAlignment="1">
      <alignment horizontal="right" vertical="center"/>
    </xf>
    <xf numFmtId="166" fontId="11" fillId="0" borderId="2" xfId="1" applyNumberFormat="1" applyFont="1" applyFill="1" applyBorder="1" applyAlignment="1">
      <alignment horizontal="right" vertical="center" wrapText="1"/>
    </xf>
    <xf numFmtId="166" fontId="7" fillId="0" borderId="0" xfId="3" applyNumberFormat="1" applyFont="1" applyAlignment="1">
      <alignment horizontal="center" vertical="center"/>
    </xf>
    <xf numFmtId="166" fontId="7" fillId="0" borderId="0" xfId="3" applyNumberFormat="1" applyFont="1" applyAlignment="1">
      <alignment vertical="center"/>
    </xf>
    <xf numFmtId="177" fontId="3" fillId="0" borderId="2" xfId="6" applyNumberFormat="1" applyFont="1" applyBorder="1" applyAlignment="1">
      <alignment horizontal="right" vertical="center"/>
    </xf>
    <xf numFmtId="4" fontId="7" fillId="3" borderId="17" xfId="2" applyNumberFormat="1" applyFont="1" applyFill="1" applyBorder="1" applyAlignment="1">
      <alignment horizontal="center" vertical="center"/>
    </xf>
    <xf numFmtId="4" fontId="7" fillId="3" borderId="2" xfId="2" applyNumberFormat="1" applyFont="1" applyFill="1" applyBorder="1" applyAlignment="1">
      <alignment horizontal="left" vertical="center"/>
    </xf>
    <xf numFmtId="4" fontId="7" fillId="3" borderId="18" xfId="4" applyNumberFormat="1" applyFont="1" applyFill="1" applyBorder="1" applyAlignment="1">
      <alignment vertical="center"/>
    </xf>
    <xf numFmtId="4" fontId="21" fillId="3" borderId="5" xfId="4" applyNumberFormat="1" applyFont="1" applyFill="1" applyBorder="1" applyAlignment="1">
      <alignment vertical="center"/>
    </xf>
    <xf numFmtId="4" fontId="21" fillId="3" borderId="2" xfId="4" applyNumberFormat="1" applyFont="1" applyFill="1" applyBorder="1" applyAlignment="1">
      <alignment vertical="center"/>
    </xf>
    <xf numFmtId="4" fontId="7" fillId="3" borderId="17" xfId="4" applyNumberFormat="1" applyFont="1" applyFill="1" applyBorder="1" applyAlignment="1">
      <alignment vertical="center"/>
    </xf>
    <xf numFmtId="166" fontId="11" fillId="3" borderId="2" xfId="4" applyNumberFormat="1" applyFont="1" applyFill="1" applyBorder="1" applyAlignment="1">
      <alignment vertical="center" wrapText="1"/>
    </xf>
    <xf numFmtId="4" fontId="7" fillId="3" borderId="18" xfId="4" applyNumberFormat="1" applyFont="1" applyFill="1" applyBorder="1" applyAlignment="1">
      <alignment vertical="center" wrapText="1"/>
    </xf>
    <xf numFmtId="4" fontId="7" fillId="3" borderId="0" xfId="4" applyNumberFormat="1" applyFont="1" applyFill="1" applyAlignment="1">
      <alignment vertical="center"/>
    </xf>
    <xf numFmtId="4" fontId="21" fillId="3" borderId="6" xfId="4" applyNumberFormat="1" applyFont="1" applyFill="1" applyBorder="1" applyAlignment="1">
      <alignment vertical="center"/>
    </xf>
    <xf numFmtId="166" fontId="7" fillId="3" borderId="2" xfId="4" applyNumberFormat="1" applyFont="1" applyFill="1" applyBorder="1" applyAlignment="1">
      <alignment vertical="center" wrapText="1"/>
    </xf>
    <xf numFmtId="4" fontId="22" fillId="3" borderId="17" xfId="2" applyNumberFormat="1" applyFont="1" applyFill="1" applyBorder="1" applyAlignment="1">
      <alignment horizontal="center" vertical="center"/>
    </xf>
    <xf numFmtId="4" fontId="22" fillId="3" borderId="2" xfId="2" applyNumberFormat="1" applyFont="1" applyFill="1" applyBorder="1" applyAlignment="1">
      <alignment horizontal="left" vertical="center"/>
    </xf>
    <xf numFmtId="4" fontId="22" fillId="3" borderId="2" xfId="2" applyNumberFormat="1" applyFont="1" applyFill="1" applyBorder="1" applyAlignment="1">
      <alignment horizontal="center" vertical="center" wrapText="1"/>
    </xf>
    <xf numFmtId="4" fontId="22" fillId="3" borderId="18" xfId="4" applyNumberFormat="1" applyFont="1" applyFill="1" applyBorder="1" applyAlignment="1">
      <alignment vertical="center"/>
    </xf>
    <xf numFmtId="4" fontId="22" fillId="3" borderId="17" xfId="4" applyNumberFormat="1" applyFont="1" applyFill="1" applyBorder="1" applyAlignment="1">
      <alignment vertical="center"/>
    </xf>
    <xf numFmtId="166" fontId="22" fillId="3" borderId="2" xfId="4" applyNumberFormat="1" applyFont="1" applyFill="1" applyBorder="1" applyAlignment="1">
      <alignment vertical="center" wrapText="1"/>
    </xf>
    <xf numFmtId="4" fontId="22" fillId="3" borderId="18" xfId="4" applyNumberFormat="1" applyFont="1" applyFill="1" applyBorder="1" applyAlignment="1">
      <alignment vertical="center" wrapText="1"/>
    </xf>
    <xf numFmtId="4" fontId="22" fillId="3" borderId="0" xfId="4" applyNumberFormat="1" applyFont="1" applyFill="1" applyAlignment="1">
      <alignment vertical="center"/>
    </xf>
    <xf numFmtId="168" fontId="7" fillId="0" borderId="2" xfId="4" applyNumberFormat="1" applyFont="1" applyBorder="1" applyAlignment="1">
      <alignment vertical="center"/>
    </xf>
    <xf numFmtId="4" fontId="4" fillId="3" borderId="2" xfId="0" applyNumberFormat="1" applyFont="1" applyFill="1" applyBorder="1" applyAlignment="1">
      <alignment vertical="center" wrapText="1"/>
    </xf>
    <xf numFmtId="166" fontId="3" fillId="0" borderId="2" xfId="5" applyNumberFormat="1" applyFont="1" applyBorder="1" applyAlignment="1">
      <alignment horizontal="center" vertical="center"/>
    </xf>
    <xf numFmtId="166" fontId="3" fillId="0" borderId="2" xfId="5" applyNumberFormat="1" applyFont="1" applyBorder="1" applyAlignment="1">
      <alignment horizontal="right" vertical="center"/>
    </xf>
    <xf numFmtId="4" fontId="3" fillId="0" borderId="2" xfId="5" applyNumberFormat="1" applyFont="1" applyBorder="1" applyAlignment="1">
      <alignment horizontal="center" vertical="center" wrapText="1"/>
    </xf>
    <xf numFmtId="168" fontId="3" fillId="0" borderId="2" xfId="6" applyNumberFormat="1" applyFont="1" applyBorder="1" applyAlignment="1">
      <alignment horizontal="right" vertical="center"/>
    </xf>
    <xf numFmtId="0" fontId="68" fillId="0" borderId="0" xfId="0" applyFont="1"/>
    <xf numFmtId="0" fontId="68" fillId="0" borderId="2" xfId="0" applyFont="1" applyBorder="1" applyAlignment="1">
      <alignment vertical="center" wrapText="1"/>
    </xf>
    <xf numFmtId="0" fontId="9" fillId="0" borderId="2" xfId="0" applyFont="1" applyBorder="1" applyAlignment="1">
      <alignment wrapText="1"/>
    </xf>
    <xf numFmtId="0" fontId="9" fillId="0" borderId="2" xfId="0" applyFont="1" applyBorder="1" applyAlignment="1">
      <alignment vertical="center" wrapText="1"/>
    </xf>
    <xf numFmtId="0" fontId="9" fillId="0" borderId="0" xfId="0" applyFont="1"/>
    <xf numFmtId="0" fontId="9" fillId="0" borderId="0" xfId="0" applyFont="1" applyAlignment="1">
      <alignment wrapText="1"/>
    </xf>
    <xf numFmtId="4" fontId="10" fillId="0" borderId="2" xfId="5" applyNumberFormat="1" applyFont="1" applyBorder="1" applyAlignment="1">
      <alignment horizontal="center" vertical="center"/>
    </xf>
    <xf numFmtId="4" fontId="10" fillId="0" borderId="2" xfId="5" applyNumberFormat="1" applyFont="1" applyBorder="1" applyAlignment="1">
      <alignment horizontal="left" vertical="center" wrapText="1"/>
    </xf>
    <xf numFmtId="3" fontId="10" fillId="0" borderId="2" xfId="5" applyNumberFormat="1" applyFont="1" applyBorder="1" applyAlignment="1">
      <alignment horizontal="center" vertical="center"/>
    </xf>
    <xf numFmtId="4" fontId="6" fillId="0" borderId="0" xfId="5" applyNumberFormat="1" applyFont="1" applyAlignment="1">
      <alignment horizontal="center" vertical="center"/>
    </xf>
    <xf numFmtId="4" fontId="21" fillId="0" borderId="6" xfId="3" applyNumberFormat="1" applyFont="1" applyBorder="1" applyAlignment="1">
      <alignment horizontal="center" vertical="center" wrapText="1"/>
    </xf>
    <xf numFmtId="4" fontId="21" fillId="0" borderId="2" xfId="3" quotePrefix="1" applyNumberFormat="1" applyFont="1" applyBorder="1" applyAlignment="1">
      <alignment horizontal="center" vertical="center" wrapText="1"/>
    </xf>
    <xf numFmtId="4" fontId="7" fillId="0" borderId="2" xfId="1" applyNumberFormat="1" applyFont="1" applyFill="1" applyBorder="1" applyAlignment="1">
      <alignment horizontal="center" vertical="center" wrapText="1"/>
    </xf>
    <xf numFmtId="37" fontId="7" fillId="0" borderId="2" xfId="2" applyNumberFormat="1" applyFont="1" applyBorder="1" applyAlignment="1">
      <alignment horizontal="center" vertical="center" wrapText="1"/>
    </xf>
    <xf numFmtId="0" fontId="8" fillId="0" borderId="1" xfId="0" applyFont="1" applyBorder="1" applyAlignment="1">
      <alignment horizontal="center" vertical="center" wrapText="1"/>
    </xf>
    <xf numFmtId="4" fontId="27" fillId="0" borderId="0" xfId="2" applyNumberFormat="1" applyFont="1" applyAlignment="1">
      <alignment horizontal="center" vertical="center" wrapText="1"/>
    </xf>
    <xf numFmtId="4" fontId="3" fillId="0" borderId="2" xfId="2" applyNumberFormat="1" applyFont="1" applyBorder="1" applyAlignment="1">
      <alignment horizontal="center" vertical="center"/>
    </xf>
    <xf numFmtId="4" fontId="3" fillId="0" borderId="2" xfId="2" applyNumberFormat="1" applyFont="1" applyBorder="1" applyAlignment="1">
      <alignment horizontal="center" vertical="center" wrapText="1"/>
    </xf>
    <xf numFmtId="4" fontId="6" fillId="0" borderId="1" xfId="3" applyNumberFormat="1" applyFont="1" applyBorder="1" applyAlignment="1">
      <alignment horizontal="right" vertical="center" wrapText="1"/>
    </xf>
    <xf numFmtId="4" fontId="3" fillId="0" borderId="0" xfId="2" applyNumberFormat="1" applyFont="1" applyAlignment="1">
      <alignment horizontal="center" vertical="center" wrapText="1"/>
    </xf>
    <xf numFmtId="4" fontId="3" fillId="0" borderId="2" xfId="2" applyNumberFormat="1" applyFont="1" applyBorder="1" applyAlignment="1">
      <alignment horizontal="left" vertical="center"/>
    </xf>
    <xf numFmtId="4" fontId="3" fillId="0" borderId="6" xfId="2" applyNumberFormat="1" applyFont="1" applyBorder="1" applyAlignment="1">
      <alignment horizontal="center" vertical="center" wrapText="1"/>
    </xf>
    <xf numFmtId="4" fontId="3" fillId="0" borderId="11" xfId="2" applyNumberFormat="1" applyFont="1" applyBorder="1" applyAlignment="1">
      <alignment horizontal="center" vertical="center" wrapText="1"/>
    </xf>
    <xf numFmtId="4" fontId="3" fillId="0" borderId="5" xfId="2" applyNumberFormat="1" applyFont="1" applyBorder="1" applyAlignment="1">
      <alignment horizontal="center" vertical="center" wrapText="1"/>
    </xf>
    <xf numFmtId="4" fontId="21" fillId="0" borderId="2" xfId="2" applyNumberFormat="1" applyFont="1" applyBorder="1" applyAlignment="1">
      <alignment horizontal="center" vertical="center" wrapText="1"/>
    </xf>
    <xf numFmtId="4" fontId="21" fillId="0" borderId="2" xfId="3" applyNumberFormat="1" applyFont="1" applyBorder="1" applyAlignment="1">
      <alignment horizontal="center" vertical="center" wrapText="1"/>
    </xf>
    <xf numFmtId="4" fontId="21" fillId="0" borderId="0" xfId="2" applyNumberFormat="1" applyFont="1" applyAlignment="1">
      <alignment horizontal="left" vertical="center"/>
    </xf>
    <xf numFmtId="4" fontId="21" fillId="0" borderId="0" xfId="3" applyNumberFormat="1" applyFont="1" applyAlignment="1">
      <alignment horizontal="center" vertical="center" wrapText="1"/>
    </xf>
    <xf numFmtId="167" fontId="7" fillId="0" borderId="1" xfId="3" applyNumberFormat="1" applyFont="1" applyBorder="1" applyAlignment="1">
      <alignment horizontal="right" vertical="center" wrapText="1"/>
    </xf>
    <xf numFmtId="4" fontId="21" fillId="0" borderId="2" xfId="2" applyNumberFormat="1" applyFont="1" applyBorder="1" applyAlignment="1">
      <alignment horizontal="center" vertical="center"/>
    </xf>
    <xf numFmtId="4" fontId="7" fillId="0" borderId="24" xfId="3" applyNumberFormat="1" applyFont="1" applyBorder="1" applyAlignment="1">
      <alignment horizontal="center" vertical="center"/>
    </xf>
    <xf numFmtId="4" fontId="7" fillId="0" borderId="0" xfId="3" applyNumberFormat="1" applyFont="1" applyAlignment="1">
      <alignment horizontal="center" vertical="center"/>
    </xf>
    <xf numFmtId="4" fontId="3" fillId="0" borderId="3" xfId="3" applyNumberFormat="1" applyFont="1" applyBorder="1" applyAlignment="1">
      <alignment horizontal="center" vertical="center" wrapText="1"/>
    </xf>
    <xf numFmtId="4" fontId="3" fillId="0" borderId="4" xfId="3" applyNumberFormat="1" applyFont="1" applyBorder="1" applyAlignment="1">
      <alignment horizontal="center" vertical="center" wrapText="1"/>
    </xf>
    <xf numFmtId="4" fontId="3" fillId="0" borderId="3" xfId="5" applyNumberFormat="1" applyFont="1" applyBorder="1" applyAlignment="1">
      <alignment horizontal="center" vertical="center" wrapText="1"/>
    </xf>
    <xf numFmtId="4" fontId="3" fillId="0" borderId="4" xfId="5" applyNumberFormat="1" applyFont="1" applyBorder="1" applyAlignment="1">
      <alignment horizontal="center" vertical="center" wrapText="1"/>
    </xf>
    <xf numFmtId="4" fontId="3" fillId="0" borderId="0" xfId="3" applyNumberFormat="1" applyFont="1" applyAlignment="1">
      <alignment horizontal="center" vertical="center" wrapText="1"/>
    </xf>
    <xf numFmtId="4" fontId="6" fillId="0" borderId="1" xfId="3" applyNumberFormat="1" applyFont="1" applyBorder="1" applyAlignment="1">
      <alignment horizontal="right" vertical="center"/>
    </xf>
    <xf numFmtId="4" fontId="3" fillId="0" borderId="6" xfId="3" applyNumberFormat="1" applyFont="1" applyBorder="1" applyAlignment="1">
      <alignment horizontal="center" vertical="center" wrapText="1"/>
    </xf>
    <xf numFmtId="4" fontId="3" fillId="0" borderId="11" xfId="3" applyNumberFormat="1" applyFont="1" applyBorder="1" applyAlignment="1">
      <alignment horizontal="center" vertical="center" wrapText="1"/>
    </xf>
    <xf numFmtId="4" fontId="3" fillId="0" borderId="5" xfId="3" applyNumberFormat="1" applyFont="1" applyBorder="1" applyAlignment="1">
      <alignment horizontal="center" vertical="center" wrapText="1"/>
    </xf>
    <xf numFmtId="4" fontId="3" fillId="0" borderId="0" xfId="5" applyNumberFormat="1" applyFont="1" applyAlignment="1">
      <alignment horizontal="left" vertical="center"/>
    </xf>
    <xf numFmtId="4" fontId="3" fillId="0" borderId="3" xfId="5" applyNumberFormat="1" applyFont="1" applyBorder="1" applyAlignment="1">
      <alignment horizontal="center" vertical="center"/>
    </xf>
    <xf numFmtId="4" fontId="3" fillId="0" borderId="4" xfId="5" applyNumberFormat="1" applyFont="1" applyBorder="1" applyAlignment="1">
      <alignment horizontal="center" vertical="center"/>
    </xf>
    <xf numFmtId="4" fontId="27" fillId="0" borderId="0" xfId="7" applyNumberFormat="1" applyFont="1" applyAlignment="1">
      <alignment horizontal="center" vertical="center" wrapText="1"/>
    </xf>
    <xf numFmtId="4" fontId="6" fillId="0" borderId="1" xfId="7" applyNumberFormat="1" applyFont="1" applyBorder="1" applyAlignment="1">
      <alignment horizontal="right"/>
    </xf>
    <xf numFmtId="4" fontId="3" fillId="0" borderId="3" xfId="7" applyNumberFormat="1" applyFont="1" applyBorder="1" applyAlignment="1">
      <alignment horizontal="center" vertical="center" wrapText="1"/>
    </xf>
    <xf numFmtId="4" fontId="3" fillId="0" borderId="4" xfId="7" applyNumberFormat="1" applyFont="1" applyBorder="1" applyAlignment="1">
      <alignment horizontal="center" vertical="center" wrapText="1"/>
    </xf>
    <xf numFmtId="4" fontId="3" fillId="0" borderId="6" xfId="7" applyNumberFormat="1" applyFont="1" applyBorder="1" applyAlignment="1">
      <alignment horizontal="center" vertical="center" wrapText="1"/>
    </xf>
    <xf numFmtId="4" fontId="3" fillId="0" borderId="11" xfId="7" applyNumberFormat="1" applyFont="1" applyBorder="1" applyAlignment="1">
      <alignment horizontal="center" vertical="center" wrapText="1"/>
    </xf>
    <xf numFmtId="4" fontId="3" fillId="0" borderId="5" xfId="7" applyNumberFormat="1" applyFont="1" applyBorder="1" applyAlignment="1">
      <alignment horizontal="center" vertical="center" wrapText="1"/>
    </xf>
    <xf numFmtId="4" fontId="3" fillId="0" borderId="0" xfId="7" applyNumberFormat="1" applyFont="1" applyAlignment="1">
      <alignment horizontal="center" vertical="center" wrapText="1"/>
    </xf>
    <xf numFmtId="4" fontId="3" fillId="0" borderId="0" xfId="7" applyNumberFormat="1" applyFont="1" applyAlignment="1">
      <alignment horizontal="left"/>
    </xf>
    <xf numFmtId="4" fontId="3" fillId="0" borderId="2" xfId="5" applyNumberFormat="1" applyFont="1" applyBorder="1" applyAlignment="1">
      <alignment horizontal="center" vertical="center"/>
    </xf>
    <xf numFmtId="4" fontId="3" fillId="0" borderId="2" xfId="5" applyNumberFormat="1" applyFont="1" applyBorder="1" applyAlignment="1">
      <alignment horizontal="center" vertical="center" wrapText="1"/>
    </xf>
    <xf numFmtId="4" fontId="3" fillId="0" borderId="2" xfId="3" applyNumberFormat="1" applyFont="1" applyBorder="1" applyAlignment="1">
      <alignment horizontal="center" vertical="center" wrapText="1"/>
    </xf>
    <xf numFmtId="4" fontId="16" fillId="0" borderId="0" xfId="7" applyNumberFormat="1" applyFont="1" applyAlignment="1">
      <alignment horizontal="left"/>
    </xf>
    <xf numFmtId="4" fontId="18" fillId="0" borderId="1" xfId="7" applyNumberFormat="1" applyFont="1" applyBorder="1" applyAlignment="1">
      <alignment horizontal="right"/>
    </xf>
    <xf numFmtId="4" fontId="16" fillId="0" borderId="2" xfId="5" applyNumberFormat="1" applyFont="1" applyBorder="1" applyAlignment="1">
      <alignment horizontal="center" vertical="center"/>
    </xf>
    <xf numFmtId="4" fontId="16" fillId="0" borderId="2" xfId="5" applyNumberFormat="1" applyFont="1" applyBorder="1" applyAlignment="1">
      <alignment horizontal="center" vertical="center" wrapText="1"/>
    </xf>
    <xf numFmtId="4" fontId="16" fillId="0" borderId="6" xfId="5" applyNumberFormat="1" applyFont="1" applyBorder="1" applyAlignment="1">
      <alignment horizontal="center" vertical="center" wrapText="1"/>
    </xf>
    <xf numFmtId="4" fontId="16" fillId="0" borderId="11" xfId="5" applyNumberFormat="1" applyFont="1" applyBorder="1" applyAlignment="1">
      <alignment horizontal="center" vertical="center" wrapText="1"/>
    </xf>
    <xf numFmtId="4" fontId="16" fillId="0" borderId="5" xfId="5" applyNumberFormat="1" applyFont="1" applyBorder="1" applyAlignment="1">
      <alignment horizontal="center" vertical="center" wrapText="1"/>
    </xf>
    <xf numFmtId="4" fontId="16" fillId="0" borderId="0" xfId="7" applyNumberFormat="1" applyFont="1" applyAlignment="1">
      <alignment horizontal="center" vertical="center" wrapText="1"/>
    </xf>
    <xf numFmtId="4" fontId="21" fillId="0" borderId="6" xfId="3" applyNumberFormat="1" applyFont="1" applyBorder="1" applyAlignment="1">
      <alignment horizontal="center" vertical="center" wrapText="1"/>
    </xf>
    <xf numFmtId="4" fontId="21" fillId="0" borderId="5" xfId="3" applyNumberFormat="1" applyFont="1" applyBorder="1" applyAlignment="1">
      <alignment horizontal="center" vertical="center" wrapText="1"/>
    </xf>
    <xf numFmtId="4" fontId="21" fillId="0" borderId="6" xfId="7" applyNumberFormat="1" applyFont="1" applyBorder="1" applyAlignment="1">
      <alignment horizontal="center" vertical="center" wrapText="1"/>
    </xf>
    <xf numFmtId="4" fontId="21" fillId="0" borderId="5" xfId="7" applyNumberFormat="1" applyFont="1" applyBorder="1" applyAlignment="1">
      <alignment horizontal="center" vertical="center" wrapText="1"/>
    </xf>
    <xf numFmtId="4" fontId="21" fillId="0" borderId="2" xfId="7" applyNumberFormat="1" applyFont="1" applyBorder="1" applyAlignment="1">
      <alignment horizontal="center" vertical="center" wrapText="1"/>
    </xf>
    <xf numFmtId="4" fontId="22" fillId="0" borderId="1" xfId="3" applyNumberFormat="1" applyFont="1" applyBorder="1" applyAlignment="1">
      <alignment horizontal="right" vertical="center" wrapText="1"/>
    </xf>
    <xf numFmtId="4" fontId="21" fillId="0" borderId="14" xfId="4" applyNumberFormat="1" applyFont="1" applyBorder="1" applyAlignment="1">
      <alignment horizontal="center" vertical="center" wrapText="1"/>
    </xf>
    <xf numFmtId="4" fontId="21" fillId="0" borderId="18" xfId="4" applyNumberFormat="1" applyFont="1" applyBorder="1" applyAlignment="1">
      <alignment horizontal="center" vertical="center" wrapText="1"/>
    </xf>
    <xf numFmtId="4" fontId="43" fillId="0" borderId="0" xfId="4" applyNumberFormat="1" applyFont="1" applyAlignment="1">
      <alignment horizontal="left" vertical="center"/>
    </xf>
    <xf numFmtId="4" fontId="21" fillId="0" borderId="0" xfId="4" applyNumberFormat="1" applyFont="1" applyAlignment="1">
      <alignment horizontal="left" vertical="center"/>
    </xf>
    <xf numFmtId="4" fontId="21" fillId="0" borderId="0" xfId="4" applyNumberFormat="1" applyFont="1" applyAlignment="1">
      <alignment horizontal="center" vertical="center" wrapText="1"/>
    </xf>
    <xf numFmtId="4" fontId="7" fillId="0" borderId="0" xfId="9" applyNumberFormat="1" applyFont="1" applyAlignment="1" applyProtection="1">
      <alignment horizontal="center" vertical="center"/>
      <protection locked="0" hidden="1"/>
    </xf>
    <xf numFmtId="4" fontId="21" fillId="0" borderId="12" xfId="4" applyNumberFormat="1" applyFont="1" applyBorder="1" applyAlignment="1">
      <alignment horizontal="center" vertical="center" wrapText="1"/>
    </xf>
    <xf numFmtId="4" fontId="21" fillId="0" borderId="17" xfId="4" applyNumberFormat="1" applyFont="1" applyBorder="1" applyAlignment="1">
      <alignment horizontal="center" vertical="center" wrapText="1"/>
    </xf>
    <xf numFmtId="4" fontId="21" fillId="0" borderId="13" xfId="4" applyNumberFormat="1" applyFont="1" applyBorder="1" applyAlignment="1">
      <alignment horizontal="center" vertical="center"/>
    </xf>
    <xf numFmtId="4" fontId="21" fillId="0" borderId="2" xfId="4" applyNumberFormat="1" applyFont="1" applyBorder="1" applyAlignment="1">
      <alignment horizontal="center" vertical="center"/>
    </xf>
    <xf numFmtId="4" fontId="21" fillId="0" borderId="15" xfId="4" applyNumberFormat="1" applyFont="1" applyBorder="1" applyAlignment="1">
      <alignment horizontal="center" vertical="center" wrapText="1"/>
    </xf>
    <xf numFmtId="4" fontId="21" fillId="0" borderId="16" xfId="4" applyNumberFormat="1" applyFont="1" applyBorder="1" applyAlignment="1">
      <alignment horizontal="center" vertical="center" wrapText="1"/>
    </xf>
    <xf numFmtId="166" fontId="7" fillId="0" borderId="13" xfId="4" applyNumberFormat="1" applyFont="1" applyBorder="1" applyAlignment="1">
      <alignment horizontal="center" vertical="center" wrapText="1"/>
    </xf>
    <xf numFmtId="166" fontId="7" fillId="0" borderId="2" xfId="4" applyNumberFormat="1" applyFont="1" applyBorder="1" applyAlignment="1">
      <alignment horizontal="center" vertical="center" wrapText="1"/>
    </xf>
    <xf numFmtId="4" fontId="21" fillId="0" borderId="3" xfId="3" applyNumberFormat="1" applyFont="1" applyBorder="1" applyAlignment="1">
      <alignment horizontal="center" vertical="center" wrapText="1"/>
    </xf>
    <xf numFmtId="4" fontId="21" fillId="0" borderId="4" xfId="3" applyNumberFormat="1" applyFont="1" applyBorder="1" applyAlignment="1">
      <alignment horizontal="center" vertical="center" wrapText="1"/>
    </xf>
    <xf numFmtId="166" fontId="7" fillId="0" borderId="1" xfId="3" applyNumberFormat="1" applyFont="1" applyBorder="1" applyAlignment="1">
      <alignment horizontal="right" vertical="center" wrapText="1"/>
    </xf>
    <xf numFmtId="4" fontId="21" fillId="0" borderId="3" xfId="2" applyNumberFormat="1" applyFont="1" applyBorder="1" applyAlignment="1">
      <alignment horizontal="center" vertical="center" wrapText="1"/>
    </xf>
    <xf numFmtId="4" fontId="21" fillId="0" borderId="25" xfId="2" applyNumberFormat="1" applyFont="1" applyBorder="1" applyAlignment="1">
      <alignment horizontal="center" vertical="center" wrapText="1"/>
    </xf>
    <xf numFmtId="4" fontId="21" fillId="0" borderId="4" xfId="2" applyNumberFormat="1" applyFont="1" applyBorder="1" applyAlignment="1">
      <alignment horizontal="center" vertical="center" wrapText="1"/>
    </xf>
    <xf numFmtId="166" fontId="21" fillId="0" borderId="6" xfId="3" applyNumberFormat="1" applyFont="1" applyBorder="1" applyAlignment="1">
      <alignment horizontal="center" vertical="center" wrapText="1"/>
    </xf>
    <xf numFmtId="166" fontId="21" fillId="0" borderId="5" xfId="3" applyNumberFormat="1" applyFont="1" applyBorder="1" applyAlignment="1">
      <alignment horizontal="center" vertical="center" wrapText="1"/>
    </xf>
    <xf numFmtId="167" fontId="7" fillId="0" borderId="0" xfId="3" applyNumberFormat="1" applyFont="1" applyAlignment="1">
      <alignment horizontal="right" vertical="center" wrapText="1"/>
    </xf>
    <xf numFmtId="166" fontId="21" fillId="0" borderId="2" xfId="2" applyNumberFormat="1" applyFont="1" applyBorder="1" applyAlignment="1">
      <alignment horizontal="center" vertical="center" wrapText="1"/>
    </xf>
    <xf numFmtId="4" fontId="21" fillId="0" borderId="6" xfId="2" applyNumberFormat="1" applyFont="1" applyBorder="1" applyAlignment="1">
      <alignment horizontal="center" vertical="center" wrapText="1"/>
    </xf>
    <xf numFmtId="4" fontId="21" fillId="0" borderId="11" xfId="2" applyNumberFormat="1" applyFont="1" applyBorder="1" applyAlignment="1">
      <alignment horizontal="center" vertical="center" wrapText="1"/>
    </xf>
    <xf numFmtId="4" fontId="21" fillId="0" borderId="5" xfId="2" applyNumberFormat="1" applyFont="1" applyBorder="1" applyAlignment="1">
      <alignment horizontal="center" vertical="center" wrapText="1"/>
    </xf>
    <xf numFmtId="0" fontId="69" fillId="0" borderId="0" xfId="0" applyFont="1" applyAlignment="1">
      <alignment horizontal="center" vertical="center" wrapText="1"/>
    </xf>
    <xf numFmtId="4" fontId="7" fillId="0" borderId="1" xfId="3" applyNumberFormat="1" applyFont="1" applyBorder="1" applyAlignment="1">
      <alignment horizontal="right" vertical="center" wrapText="1"/>
    </xf>
    <xf numFmtId="4" fontId="4" fillId="0" borderId="0" xfId="5" applyNumberFormat="1" applyFont="1" applyAlignment="1">
      <alignment horizontal="left"/>
    </xf>
    <xf numFmtId="4" fontId="27" fillId="0" borderId="0" xfId="5" applyNumberFormat="1" applyFont="1" applyAlignment="1">
      <alignment horizontal="center" vertical="center" wrapText="1"/>
    </xf>
    <xf numFmtId="4" fontId="27" fillId="0" borderId="0" xfId="5" applyNumberFormat="1" applyFont="1" applyAlignment="1">
      <alignment horizontal="center" vertical="center"/>
    </xf>
    <xf numFmtId="4" fontId="6" fillId="0" borderId="0" xfId="5" applyNumberFormat="1" applyFont="1" applyAlignment="1">
      <alignment horizontal="center" vertical="center"/>
    </xf>
    <xf numFmtId="4" fontId="3" fillId="0" borderId="25" xfId="5" applyNumberFormat="1" applyFont="1" applyBorder="1" applyAlignment="1">
      <alignment horizontal="center" vertical="center"/>
    </xf>
    <xf numFmtId="4" fontId="3" fillId="0" borderId="25" xfId="5" applyNumberFormat="1" applyFont="1" applyBorder="1" applyAlignment="1">
      <alignment horizontal="center" vertical="center" wrapText="1"/>
    </xf>
    <xf numFmtId="166" fontId="3" fillId="0" borderId="2" xfId="5" applyNumberFormat="1" applyFont="1" applyBorder="1" applyAlignment="1">
      <alignment horizontal="center" vertical="center" wrapText="1"/>
    </xf>
    <xf numFmtId="0" fontId="3" fillId="0" borderId="2" xfId="0" applyFont="1" applyBorder="1" applyAlignment="1">
      <alignment horizontal="center" vertical="center"/>
    </xf>
    <xf numFmtId="4" fontId="47" fillId="0" borderId="0" xfId="7" applyNumberFormat="1" applyFont="1" applyAlignment="1">
      <alignment horizontal="center" vertical="center" wrapText="1"/>
    </xf>
    <xf numFmtId="4" fontId="6" fillId="0" borderId="0" xfId="7" applyNumberFormat="1" applyFont="1" applyAlignment="1">
      <alignment horizontal="center" vertical="center" wrapText="1"/>
    </xf>
    <xf numFmtId="4" fontId="6" fillId="0" borderId="0" xfId="3" applyNumberFormat="1" applyFont="1" applyAlignment="1">
      <alignment horizontal="center" vertical="center" wrapText="1"/>
    </xf>
    <xf numFmtId="166" fontId="3" fillId="0" borderId="6" xfId="2" applyNumberFormat="1" applyFont="1" applyBorder="1" applyAlignment="1">
      <alignment horizontal="left" vertical="center"/>
    </xf>
    <xf numFmtId="166" fontId="3" fillId="0" borderId="5" xfId="2" applyNumberFormat="1" applyFont="1" applyBorder="1" applyAlignment="1">
      <alignment horizontal="left" vertical="center"/>
    </xf>
    <xf numFmtId="166" fontId="3" fillId="0" borderId="0" xfId="2" applyNumberFormat="1" applyFont="1" applyAlignment="1">
      <alignment horizontal="center" vertical="center" wrapText="1"/>
    </xf>
    <xf numFmtId="166" fontId="3" fillId="0" borderId="2" xfId="2" applyNumberFormat="1" applyFont="1" applyBorder="1" applyAlignment="1">
      <alignment horizontal="center" vertical="center"/>
    </xf>
    <xf numFmtId="166" fontId="3" fillId="0" borderId="2" xfId="2" applyNumberFormat="1" applyFont="1" applyBorder="1" applyAlignment="1">
      <alignment horizontal="center" vertical="center" wrapText="1"/>
    </xf>
    <xf numFmtId="166" fontId="3" fillId="0" borderId="3" xfId="2" applyNumberFormat="1" applyFont="1" applyBorder="1" applyAlignment="1">
      <alignment horizontal="center" vertical="center" wrapText="1"/>
    </xf>
    <xf numFmtId="166" fontId="3" fillId="0" borderId="4" xfId="2" applyNumberFormat="1" applyFont="1" applyBorder="1" applyAlignment="1">
      <alignment horizontal="center" vertical="center" wrapText="1"/>
    </xf>
    <xf numFmtId="166" fontId="3" fillId="0" borderId="8" xfId="2" applyNumberFormat="1" applyFont="1" applyBorder="1" applyAlignment="1">
      <alignment horizontal="center" vertical="center" wrapText="1"/>
    </xf>
    <xf numFmtId="166" fontId="3" fillId="0" borderId="10" xfId="2" applyNumberFormat="1" applyFont="1" applyBorder="1" applyAlignment="1">
      <alignment horizontal="center" vertical="center" wrapText="1"/>
    </xf>
    <xf numFmtId="4" fontId="42" fillId="0" borderId="0" xfId="5" applyNumberFormat="1" applyFont="1" applyAlignment="1">
      <alignment horizontal="center" vertical="center"/>
    </xf>
    <xf numFmtId="166" fontId="3" fillId="0" borderId="6" xfId="5" applyNumberFormat="1" applyFont="1" applyBorder="1" applyAlignment="1">
      <alignment horizontal="center" vertical="center" wrapText="1"/>
    </xf>
    <xf numFmtId="166" fontId="3" fillId="0" borderId="5" xfId="5" applyNumberFormat="1" applyFont="1" applyBorder="1" applyAlignment="1">
      <alignment horizontal="center" vertical="center" wrapText="1"/>
    </xf>
    <xf numFmtId="166" fontId="3" fillId="0" borderId="11" xfId="5" applyNumberFormat="1" applyFont="1" applyBorder="1" applyAlignment="1">
      <alignment horizontal="center" vertical="center" wrapText="1"/>
    </xf>
    <xf numFmtId="4" fontId="3" fillId="0" borderId="6" xfId="5" applyNumberFormat="1" applyFont="1" applyBorder="1" applyAlignment="1">
      <alignment horizontal="center" vertical="center" wrapText="1"/>
    </xf>
    <xf numFmtId="4" fontId="3" fillId="0" borderId="5" xfId="5" applyNumberFormat="1" applyFont="1" applyBorder="1" applyAlignment="1">
      <alignment horizontal="center" vertical="center" wrapText="1"/>
    </xf>
    <xf numFmtId="176" fontId="42" fillId="0" borderId="0" xfId="20" applyNumberFormat="1" applyFont="1" applyAlignment="1">
      <alignment horizontal="left" vertical="center" wrapText="1"/>
    </xf>
    <xf numFmtId="176" fontId="59" fillId="0" borderId="0" xfId="20" applyNumberFormat="1" applyFont="1" applyAlignment="1">
      <alignment horizontal="center" vertical="center" wrapText="1"/>
    </xf>
    <xf numFmtId="176" fontId="60" fillId="0" borderId="0" xfId="20" applyNumberFormat="1" applyFont="1" applyAlignment="1">
      <alignment horizontal="center" vertical="center" wrapText="1"/>
    </xf>
    <xf numFmtId="4" fontId="3" fillId="0" borderId="0" xfId="2" applyNumberFormat="1" applyFont="1" applyAlignment="1">
      <alignment horizontal="left" vertical="center"/>
    </xf>
    <xf numFmtId="4" fontId="4" fillId="0" borderId="2" xfId="2" applyNumberFormat="1" applyFont="1" applyBorder="1" applyAlignment="1">
      <alignment horizontal="center" vertical="center" wrapText="1"/>
    </xf>
    <xf numFmtId="4" fontId="11" fillId="0" borderId="0" xfId="3" applyNumberFormat="1" applyFont="1" applyAlignment="1">
      <alignment horizontal="left" vertical="center" wrapText="1"/>
    </xf>
    <xf numFmtId="4" fontId="7" fillId="0" borderId="0" xfId="3" applyNumberFormat="1" applyFont="1" applyAlignment="1">
      <alignment horizontal="left" vertical="center" wrapText="1"/>
    </xf>
    <xf numFmtId="4" fontId="3" fillId="0" borderId="7" xfId="2" applyNumberFormat="1" applyFont="1" applyBorder="1" applyAlignment="1">
      <alignment horizontal="center" vertical="center" wrapText="1"/>
    </xf>
    <xf numFmtId="4" fontId="3" fillId="0" borderId="8" xfId="2" applyNumberFormat="1" applyFont="1" applyBorder="1" applyAlignment="1">
      <alignment horizontal="center" vertical="center" wrapText="1"/>
    </xf>
    <xf numFmtId="4" fontId="3" fillId="0" borderId="9" xfId="2" applyNumberFormat="1" applyFont="1" applyBorder="1" applyAlignment="1">
      <alignment horizontal="center" vertical="center" wrapText="1"/>
    </xf>
    <xf numFmtId="4" fontId="3" fillId="0" borderId="10" xfId="2" applyNumberFormat="1" applyFont="1" applyBorder="1" applyAlignment="1">
      <alignment horizontal="center" vertical="center" wrapText="1"/>
    </xf>
    <xf numFmtId="4" fontId="4" fillId="0" borderId="3" xfId="2" applyNumberFormat="1" applyFont="1" applyBorder="1" applyAlignment="1">
      <alignment horizontal="center" vertical="center" wrapText="1"/>
    </xf>
    <xf numFmtId="4" fontId="4" fillId="0" borderId="4" xfId="2" applyNumberFormat="1" applyFont="1" applyBorder="1" applyAlignment="1">
      <alignment horizontal="center" vertical="center" wrapText="1"/>
    </xf>
    <xf numFmtId="4" fontId="6" fillId="0" borderId="0" xfId="3" applyNumberFormat="1" applyFont="1" applyAlignment="1">
      <alignment horizontal="right" vertical="center"/>
    </xf>
    <xf numFmtId="4" fontId="3" fillId="0" borderId="2" xfId="3" applyNumberFormat="1" applyFont="1" applyBorder="1" applyAlignment="1">
      <alignment horizontal="center" vertical="center"/>
    </xf>
    <xf numFmtId="4" fontId="3" fillId="0" borderId="1" xfId="3" applyNumberFormat="1" applyFont="1" applyBorder="1" applyAlignment="1">
      <alignment horizontal="center" vertical="center" wrapText="1"/>
    </xf>
    <xf numFmtId="4" fontId="3" fillId="0" borderId="3" xfId="2" applyNumberFormat="1" applyFont="1" applyBorder="1" applyAlignment="1">
      <alignment horizontal="center" vertical="center" wrapText="1"/>
    </xf>
    <xf numFmtId="4" fontId="3" fillId="0" borderId="4" xfId="2" applyNumberFormat="1" applyFont="1" applyBorder="1" applyAlignment="1">
      <alignment horizontal="center" vertical="center" wrapText="1"/>
    </xf>
    <xf numFmtId="4" fontId="3" fillId="0" borderId="3" xfId="2" applyNumberFormat="1" applyFont="1" applyBorder="1" applyAlignment="1">
      <alignment horizontal="center" vertical="center"/>
    </xf>
    <xf numFmtId="4" fontId="3" fillId="0" borderId="4" xfId="2" applyNumberFormat="1" applyFont="1" applyBorder="1" applyAlignment="1">
      <alignment horizontal="center" vertical="center"/>
    </xf>
    <xf numFmtId="166" fontId="3" fillId="0" borderId="3" xfId="3" applyNumberFormat="1" applyFont="1" applyBorder="1" applyAlignment="1">
      <alignment horizontal="center" vertical="center" wrapText="1"/>
    </xf>
    <xf numFmtId="166" fontId="3" fillId="0" borderId="4" xfId="3" applyNumberFormat="1" applyFont="1" applyBorder="1" applyAlignment="1">
      <alignment horizontal="center" vertical="center" wrapText="1"/>
    </xf>
    <xf numFmtId="1" fontId="23" fillId="4" borderId="2" xfId="0" applyNumberFormat="1" applyFont="1" applyFill="1" applyBorder="1" applyAlignment="1">
      <alignment horizontal="center" vertical="center" wrapText="1"/>
    </xf>
    <xf numFmtId="2" fontId="23" fillId="0" borderId="2" xfId="10" applyNumberFormat="1" applyFont="1" applyBorder="1" applyAlignment="1">
      <alignment horizontal="center" vertical="center" wrapText="1"/>
    </xf>
    <xf numFmtId="4" fontId="23" fillId="0" borderId="2" xfId="0" applyNumberFormat="1" applyFont="1" applyBorder="1" applyAlignment="1">
      <alignment horizontal="center" vertical="center" wrapText="1"/>
    </xf>
    <xf numFmtId="49" fontId="23" fillId="0" borderId="2" xfId="0" applyNumberFormat="1" applyFont="1" applyBorder="1" applyAlignment="1">
      <alignment horizontal="center" vertical="center" wrapText="1"/>
    </xf>
    <xf numFmtId="4" fontId="23" fillId="0" borderId="2" xfId="5" applyNumberFormat="1" applyFont="1" applyBorder="1" applyAlignment="1">
      <alignment horizontal="center" vertical="center"/>
    </xf>
    <xf numFmtId="0" fontId="3" fillId="0" borderId="2" xfId="0" applyFont="1" applyBorder="1" applyAlignment="1">
      <alignment horizontal="center" vertical="center" wrapText="1"/>
    </xf>
    <xf numFmtId="0" fontId="33" fillId="0" borderId="2" xfId="0" applyFont="1" applyBorder="1" applyAlignment="1">
      <alignment horizontal="center" vertical="center" wrapText="1"/>
    </xf>
    <xf numFmtId="2" fontId="3" fillId="0" borderId="0" xfId="10" applyNumberFormat="1" applyFont="1" applyAlignment="1">
      <alignment horizontal="center" vertical="center" wrapText="1"/>
    </xf>
    <xf numFmtId="2" fontId="10" fillId="0" borderId="1" xfId="10" applyNumberFormat="1" applyFont="1" applyBorder="1" applyAlignment="1">
      <alignment horizontal="right" vertical="center" wrapText="1"/>
    </xf>
    <xf numFmtId="1" fontId="3" fillId="0" borderId="3" xfId="0" applyNumberFormat="1" applyFont="1" applyBorder="1" applyAlignment="1">
      <alignment horizontal="center" vertical="center" wrapText="1"/>
    </xf>
    <xf numFmtId="1" fontId="3" fillId="0" borderId="4" xfId="0" applyNumberFormat="1" applyFont="1" applyBorder="1" applyAlignment="1">
      <alignment horizontal="center" vertical="center" wrapText="1"/>
    </xf>
    <xf numFmtId="2" fontId="3" fillId="0" borderId="3" xfId="10" applyNumberFormat="1" applyFont="1" applyBorder="1" applyAlignment="1">
      <alignment horizontal="center" vertical="center" wrapText="1"/>
    </xf>
    <xf numFmtId="2" fontId="3" fillId="0" borderId="4" xfId="10" applyNumberFormat="1" applyFont="1" applyBorder="1" applyAlignment="1">
      <alignment horizontal="center" vertical="center" wrapText="1"/>
    </xf>
    <xf numFmtId="2" fontId="3" fillId="0" borderId="6" xfId="10" applyNumberFormat="1" applyFont="1" applyBorder="1" applyAlignment="1">
      <alignment horizontal="center" vertical="center" wrapText="1"/>
    </xf>
    <xf numFmtId="2" fontId="3" fillId="0" borderId="11" xfId="10" applyNumberFormat="1" applyFont="1" applyBorder="1" applyAlignment="1">
      <alignment horizontal="center" vertical="center" wrapText="1"/>
    </xf>
    <xf numFmtId="2" fontId="3" fillId="0" borderId="5" xfId="1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4" fontId="3" fillId="0" borderId="6" xfId="3" applyNumberFormat="1" applyFont="1" applyBorder="1" applyAlignment="1">
      <alignment horizontal="center" vertical="center"/>
    </xf>
    <xf numFmtId="4" fontId="3" fillId="0" borderId="5" xfId="3" applyNumberFormat="1" applyFont="1" applyBorder="1" applyAlignment="1">
      <alignment horizontal="center" vertical="center"/>
    </xf>
    <xf numFmtId="4" fontId="18" fillId="0" borderId="0" xfId="7" applyNumberFormat="1" applyFont="1" applyAlignment="1">
      <alignment horizontal="center" vertical="center" wrapText="1"/>
    </xf>
  </cellXfs>
  <cellStyles count="21">
    <cellStyle name="Bình thường 2" xfId="19"/>
    <cellStyle name="Comma" xfId="1" builtinId="3"/>
    <cellStyle name="Normal" xfId="0" builtinId="0"/>
    <cellStyle name="Normal 10" xfId="14"/>
    <cellStyle name="Normal 12" xfId="18"/>
    <cellStyle name="Normal 134" xfId="16"/>
    <cellStyle name="Normal 2" xfId="13"/>
    <cellStyle name="Normal 3" xfId="11"/>
    <cellStyle name="Normal 4" xfId="12"/>
    <cellStyle name="Normal 5" xfId="15"/>
    <cellStyle name="Normal 9" xfId="17"/>
    <cellStyle name="Normal_Bieen dong04HT-QH" xfId="4"/>
    <cellStyle name="Normal_Bieen dong04HT-QH 3" xfId="8"/>
    <cellStyle name="Normal_Bieu_xa" xfId="20"/>
    <cellStyle name="Normal_BIEU-CC1" xfId="9"/>
    <cellStyle name="Normal_bieuDH" xfId="3"/>
    <cellStyle name="Normal_Phu bieu cc36" xfId="10"/>
    <cellStyle name="Normal_QHMau" xfId="7"/>
    <cellStyle name="Normal_TT.GR HT-QH " xfId="2"/>
    <cellStyle name="Normal_TT.GR HT-QH  2" xfId="5"/>
    <cellStyle name="Normal_TT.GR HT-QH  3" xfId="6"/>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4.4"/>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Z34"/>
  <sheetViews>
    <sheetView showZeros="0" topLeftCell="A16" workbookViewId="0">
      <selection activeCell="A4" sqref="A1:XFD1048576"/>
    </sheetView>
  </sheetViews>
  <sheetFormatPr defaultColWidth="6.88671875" defaultRowHeight="13.8"/>
  <cols>
    <col min="1" max="1" width="5.44140625" style="121" customWidth="1"/>
    <col min="2" max="2" width="53.109375" style="152" customWidth="1"/>
    <col min="3" max="3" width="12.5546875" style="120" customWidth="1"/>
    <col min="4" max="4" width="10.44140625" style="120" customWidth="1"/>
    <col min="5" max="10" width="9.109375" style="120" customWidth="1"/>
    <col min="11" max="11" width="8.5546875" style="120" customWidth="1"/>
    <col min="12" max="12" width="9.109375" style="120" customWidth="1"/>
    <col min="13" max="14" width="7.6640625" style="120" customWidth="1"/>
    <col min="15" max="15" width="8.5546875" style="120" customWidth="1"/>
    <col min="16" max="16" width="9.33203125" style="120" customWidth="1"/>
    <col min="17" max="17" width="8.88671875" style="120" customWidth="1"/>
    <col min="18" max="18" width="9.6640625" style="120" customWidth="1"/>
    <col min="19" max="20" width="8.33203125" style="120" customWidth="1"/>
    <col min="21" max="23" width="6.88671875" style="120"/>
    <col min="24" max="24" width="7.5546875" style="120" customWidth="1"/>
    <col min="25" max="25" width="9.33203125" style="120" customWidth="1"/>
    <col min="26" max="26" width="7.5546875" style="120" customWidth="1"/>
    <col min="27" max="255" width="6.88671875" style="120"/>
    <col min="256" max="256" width="5.44140625" style="120" customWidth="1"/>
    <col min="257" max="257" width="33.44140625" style="120" customWidth="1"/>
    <col min="258" max="258" width="11.44140625" style="120" customWidth="1"/>
    <col min="259" max="259" width="8.88671875" style="120" customWidth="1"/>
    <col min="260" max="267" width="8.44140625" style="120" customWidth="1"/>
    <col min="268" max="511" width="6.88671875" style="120"/>
    <col min="512" max="512" width="5.44140625" style="120" customWidth="1"/>
    <col min="513" max="513" width="33.44140625" style="120" customWidth="1"/>
    <col min="514" max="514" width="11.44140625" style="120" customWidth="1"/>
    <col min="515" max="515" width="8.88671875" style="120" customWidth="1"/>
    <col min="516" max="523" width="8.44140625" style="120" customWidth="1"/>
    <col min="524" max="767" width="6.88671875" style="120"/>
    <col min="768" max="768" width="5.44140625" style="120" customWidth="1"/>
    <col min="769" max="769" width="33.44140625" style="120" customWidth="1"/>
    <col min="770" max="770" width="11.44140625" style="120" customWidth="1"/>
    <col min="771" max="771" width="8.88671875" style="120" customWidth="1"/>
    <col min="772" max="779" width="8.44140625" style="120" customWidth="1"/>
    <col min="780" max="1023" width="6.88671875" style="120"/>
    <col min="1024" max="1024" width="5.44140625" style="120" customWidth="1"/>
    <col min="1025" max="1025" width="33.44140625" style="120" customWidth="1"/>
    <col min="1026" max="1026" width="11.44140625" style="120" customWidth="1"/>
    <col min="1027" max="1027" width="8.88671875" style="120" customWidth="1"/>
    <col min="1028" max="1035" width="8.44140625" style="120" customWidth="1"/>
    <col min="1036" max="1279" width="6.88671875" style="120"/>
    <col min="1280" max="1280" width="5.44140625" style="120" customWidth="1"/>
    <col min="1281" max="1281" width="33.44140625" style="120" customWidth="1"/>
    <col min="1282" max="1282" width="11.44140625" style="120" customWidth="1"/>
    <col min="1283" max="1283" width="8.88671875" style="120" customWidth="1"/>
    <col min="1284" max="1291" width="8.44140625" style="120" customWidth="1"/>
    <col min="1292" max="1535" width="6.88671875" style="120"/>
    <col min="1536" max="1536" width="5.44140625" style="120" customWidth="1"/>
    <col min="1537" max="1537" width="33.44140625" style="120" customWidth="1"/>
    <col min="1538" max="1538" width="11.44140625" style="120" customWidth="1"/>
    <col min="1539" max="1539" width="8.88671875" style="120" customWidth="1"/>
    <col min="1540" max="1547" width="8.44140625" style="120" customWidth="1"/>
    <col min="1548" max="1791" width="6.88671875" style="120"/>
    <col min="1792" max="1792" width="5.44140625" style="120" customWidth="1"/>
    <col min="1793" max="1793" width="33.44140625" style="120" customWidth="1"/>
    <col min="1794" max="1794" width="11.44140625" style="120" customWidth="1"/>
    <col min="1795" max="1795" width="8.88671875" style="120" customWidth="1"/>
    <col min="1796" max="1803" width="8.44140625" style="120" customWidth="1"/>
    <col min="1804" max="2047" width="6.88671875" style="120"/>
    <col min="2048" max="2048" width="5.44140625" style="120" customWidth="1"/>
    <col min="2049" max="2049" width="33.44140625" style="120" customWidth="1"/>
    <col min="2050" max="2050" width="11.44140625" style="120" customWidth="1"/>
    <col min="2051" max="2051" width="8.88671875" style="120" customWidth="1"/>
    <col min="2052" max="2059" width="8.44140625" style="120" customWidth="1"/>
    <col min="2060" max="2303" width="6.88671875" style="120"/>
    <col min="2304" max="2304" width="5.44140625" style="120" customWidth="1"/>
    <col min="2305" max="2305" width="33.44140625" style="120" customWidth="1"/>
    <col min="2306" max="2306" width="11.44140625" style="120" customWidth="1"/>
    <col min="2307" max="2307" width="8.88671875" style="120" customWidth="1"/>
    <col min="2308" max="2315" width="8.44140625" style="120" customWidth="1"/>
    <col min="2316" max="2559" width="6.88671875" style="120"/>
    <col min="2560" max="2560" width="5.44140625" style="120" customWidth="1"/>
    <col min="2561" max="2561" width="33.44140625" style="120" customWidth="1"/>
    <col min="2562" max="2562" width="11.44140625" style="120" customWidth="1"/>
    <col min="2563" max="2563" width="8.88671875" style="120" customWidth="1"/>
    <col min="2564" max="2571" width="8.44140625" style="120" customWidth="1"/>
    <col min="2572" max="2815" width="6.88671875" style="120"/>
    <col min="2816" max="2816" width="5.44140625" style="120" customWidth="1"/>
    <col min="2817" max="2817" width="33.44140625" style="120" customWidth="1"/>
    <col min="2818" max="2818" width="11.44140625" style="120" customWidth="1"/>
    <col min="2819" max="2819" width="8.88671875" style="120" customWidth="1"/>
    <col min="2820" max="2827" width="8.44140625" style="120" customWidth="1"/>
    <col min="2828" max="3071" width="6.88671875" style="120"/>
    <col min="3072" max="3072" width="5.44140625" style="120" customWidth="1"/>
    <col min="3073" max="3073" width="33.44140625" style="120" customWidth="1"/>
    <col min="3074" max="3074" width="11.44140625" style="120" customWidth="1"/>
    <col min="3075" max="3075" width="8.88671875" style="120" customWidth="1"/>
    <col min="3076" max="3083" width="8.44140625" style="120" customWidth="1"/>
    <col min="3084" max="3327" width="6.88671875" style="120"/>
    <col min="3328" max="3328" width="5.44140625" style="120" customWidth="1"/>
    <col min="3329" max="3329" width="33.44140625" style="120" customWidth="1"/>
    <col min="3330" max="3330" width="11.44140625" style="120" customWidth="1"/>
    <col min="3331" max="3331" width="8.88671875" style="120" customWidth="1"/>
    <col min="3332" max="3339" width="8.44140625" style="120" customWidth="1"/>
    <col min="3340" max="3583" width="6.88671875" style="120"/>
    <col min="3584" max="3584" width="5.44140625" style="120" customWidth="1"/>
    <col min="3585" max="3585" width="33.44140625" style="120" customWidth="1"/>
    <col min="3586" max="3586" width="11.44140625" style="120" customWidth="1"/>
    <col min="3587" max="3587" width="8.88671875" style="120" customWidth="1"/>
    <col min="3588" max="3595" width="8.44140625" style="120" customWidth="1"/>
    <col min="3596" max="3839" width="6.88671875" style="120"/>
    <col min="3840" max="3840" width="5.44140625" style="120" customWidth="1"/>
    <col min="3841" max="3841" width="33.44140625" style="120" customWidth="1"/>
    <col min="3842" max="3842" width="11.44140625" style="120" customWidth="1"/>
    <col min="3843" max="3843" width="8.88671875" style="120" customWidth="1"/>
    <col min="3844" max="3851" width="8.44140625" style="120" customWidth="1"/>
    <col min="3852" max="4095" width="6.88671875" style="120"/>
    <col min="4096" max="4096" width="5.44140625" style="120" customWidth="1"/>
    <col min="4097" max="4097" width="33.44140625" style="120" customWidth="1"/>
    <col min="4098" max="4098" width="11.44140625" style="120" customWidth="1"/>
    <col min="4099" max="4099" width="8.88671875" style="120" customWidth="1"/>
    <col min="4100" max="4107" width="8.44140625" style="120" customWidth="1"/>
    <col min="4108" max="4351" width="6.88671875" style="120"/>
    <col min="4352" max="4352" width="5.44140625" style="120" customWidth="1"/>
    <col min="4353" max="4353" width="33.44140625" style="120" customWidth="1"/>
    <col min="4354" max="4354" width="11.44140625" style="120" customWidth="1"/>
    <col min="4355" max="4355" width="8.88671875" style="120" customWidth="1"/>
    <col min="4356" max="4363" width="8.44140625" style="120" customWidth="1"/>
    <col min="4364" max="4607" width="6.88671875" style="120"/>
    <col min="4608" max="4608" width="5.44140625" style="120" customWidth="1"/>
    <col min="4609" max="4609" width="33.44140625" style="120" customWidth="1"/>
    <col min="4610" max="4610" width="11.44140625" style="120" customWidth="1"/>
    <col min="4611" max="4611" width="8.88671875" style="120" customWidth="1"/>
    <col min="4612" max="4619" width="8.44140625" style="120" customWidth="1"/>
    <col min="4620" max="4863" width="6.88671875" style="120"/>
    <col min="4864" max="4864" width="5.44140625" style="120" customWidth="1"/>
    <col min="4865" max="4865" width="33.44140625" style="120" customWidth="1"/>
    <col min="4866" max="4866" width="11.44140625" style="120" customWidth="1"/>
    <col min="4867" max="4867" width="8.88671875" style="120" customWidth="1"/>
    <col min="4868" max="4875" width="8.44140625" style="120" customWidth="1"/>
    <col min="4876" max="5119" width="6.88671875" style="120"/>
    <col min="5120" max="5120" width="5.44140625" style="120" customWidth="1"/>
    <col min="5121" max="5121" width="33.44140625" style="120" customWidth="1"/>
    <col min="5122" max="5122" width="11.44140625" style="120" customWidth="1"/>
    <col min="5123" max="5123" width="8.88671875" style="120" customWidth="1"/>
    <col min="5124" max="5131" width="8.44140625" style="120" customWidth="1"/>
    <col min="5132" max="5375" width="6.88671875" style="120"/>
    <col min="5376" max="5376" width="5.44140625" style="120" customWidth="1"/>
    <col min="5377" max="5377" width="33.44140625" style="120" customWidth="1"/>
    <col min="5378" max="5378" width="11.44140625" style="120" customWidth="1"/>
    <col min="5379" max="5379" width="8.88671875" style="120" customWidth="1"/>
    <col min="5380" max="5387" width="8.44140625" style="120" customWidth="1"/>
    <col min="5388" max="5631" width="6.88671875" style="120"/>
    <col min="5632" max="5632" width="5.44140625" style="120" customWidth="1"/>
    <col min="5633" max="5633" width="33.44140625" style="120" customWidth="1"/>
    <col min="5634" max="5634" width="11.44140625" style="120" customWidth="1"/>
    <col min="5635" max="5635" width="8.88671875" style="120" customWidth="1"/>
    <col min="5636" max="5643" width="8.44140625" style="120" customWidth="1"/>
    <col min="5644" max="5887" width="6.88671875" style="120"/>
    <col min="5888" max="5888" width="5.44140625" style="120" customWidth="1"/>
    <col min="5889" max="5889" width="33.44140625" style="120" customWidth="1"/>
    <col min="5890" max="5890" width="11.44140625" style="120" customWidth="1"/>
    <col min="5891" max="5891" width="8.88671875" style="120" customWidth="1"/>
    <col min="5892" max="5899" width="8.44140625" style="120" customWidth="1"/>
    <col min="5900" max="6143" width="6.88671875" style="120"/>
    <col min="6144" max="6144" width="5.44140625" style="120" customWidth="1"/>
    <col min="6145" max="6145" width="33.44140625" style="120" customWidth="1"/>
    <col min="6146" max="6146" width="11.44140625" style="120" customWidth="1"/>
    <col min="6147" max="6147" width="8.88671875" style="120" customWidth="1"/>
    <col min="6148" max="6155" width="8.44140625" style="120" customWidth="1"/>
    <col min="6156" max="6399" width="6.88671875" style="120"/>
    <col min="6400" max="6400" width="5.44140625" style="120" customWidth="1"/>
    <col min="6401" max="6401" width="33.44140625" style="120" customWidth="1"/>
    <col min="6402" max="6402" width="11.44140625" style="120" customWidth="1"/>
    <col min="6403" max="6403" width="8.88671875" style="120" customWidth="1"/>
    <col min="6404" max="6411" width="8.44140625" style="120" customWidth="1"/>
    <col min="6412" max="6655" width="6.88671875" style="120"/>
    <col min="6656" max="6656" width="5.44140625" style="120" customWidth="1"/>
    <col min="6657" max="6657" width="33.44140625" style="120" customWidth="1"/>
    <col min="6658" max="6658" width="11.44140625" style="120" customWidth="1"/>
    <col min="6659" max="6659" width="8.88671875" style="120" customWidth="1"/>
    <col min="6660" max="6667" width="8.44140625" style="120" customWidth="1"/>
    <col min="6668" max="6911" width="6.88671875" style="120"/>
    <col min="6912" max="6912" width="5.44140625" style="120" customWidth="1"/>
    <col min="6913" max="6913" width="33.44140625" style="120" customWidth="1"/>
    <col min="6914" max="6914" width="11.44140625" style="120" customWidth="1"/>
    <col min="6915" max="6915" width="8.88671875" style="120" customWidth="1"/>
    <col min="6916" max="6923" width="8.44140625" style="120" customWidth="1"/>
    <col min="6924" max="7167" width="6.88671875" style="120"/>
    <col min="7168" max="7168" width="5.44140625" style="120" customWidth="1"/>
    <col min="7169" max="7169" width="33.44140625" style="120" customWidth="1"/>
    <col min="7170" max="7170" width="11.44140625" style="120" customWidth="1"/>
    <col min="7171" max="7171" width="8.88671875" style="120" customWidth="1"/>
    <col min="7172" max="7179" width="8.44140625" style="120" customWidth="1"/>
    <col min="7180" max="7423" width="6.88671875" style="120"/>
    <col min="7424" max="7424" width="5.44140625" style="120" customWidth="1"/>
    <col min="7425" max="7425" width="33.44140625" style="120" customWidth="1"/>
    <col min="7426" max="7426" width="11.44140625" style="120" customWidth="1"/>
    <col min="7427" max="7427" width="8.88671875" style="120" customWidth="1"/>
    <col min="7428" max="7435" width="8.44140625" style="120" customWidth="1"/>
    <col min="7436" max="7679" width="6.88671875" style="120"/>
    <col min="7680" max="7680" width="5.44140625" style="120" customWidth="1"/>
    <col min="7681" max="7681" width="33.44140625" style="120" customWidth="1"/>
    <col min="7682" max="7682" width="11.44140625" style="120" customWidth="1"/>
    <col min="7683" max="7683" width="8.88671875" style="120" customWidth="1"/>
    <col min="7684" max="7691" width="8.44140625" style="120" customWidth="1"/>
    <col min="7692" max="7935" width="6.88671875" style="120"/>
    <col min="7936" max="7936" width="5.44140625" style="120" customWidth="1"/>
    <col min="7937" max="7937" width="33.44140625" style="120" customWidth="1"/>
    <col min="7938" max="7938" width="11.44140625" style="120" customWidth="1"/>
    <col min="7939" max="7939" width="8.88671875" style="120" customWidth="1"/>
    <col min="7940" max="7947" width="8.44140625" style="120" customWidth="1"/>
    <col min="7948" max="8191" width="6.88671875" style="120"/>
    <col min="8192" max="8192" width="5.44140625" style="120" customWidth="1"/>
    <col min="8193" max="8193" width="33.44140625" style="120" customWidth="1"/>
    <col min="8194" max="8194" width="11.44140625" style="120" customWidth="1"/>
    <col min="8195" max="8195" width="8.88671875" style="120" customWidth="1"/>
    <col min="8196" max="8203" width="8.44140625" style="120" customWidth="1"/>
    <col min="8204" max="8447" width="6.88671875" style="120"/>
    <col min="8448" max="8448" width="5.44140625" style="120" customWidth="1"/>
    <col min="8449" max="8449" width="33.44140625" style="120" customWidth="1"/>
    <col min="8450" max="8450" width="11.44140625" style="120" customWidth="1"/>
    <col min="8451" max="8451" width="8.88671875" style="120" customWidth="1"/>
    <col min="8452" max="8459" width="8.44140625" style="120" customWidth="1"/>
    <col min="8460" max="8703" width="6.88671875" style="120"/>
    <col min="8704" max="8704" width="5.44140625" style="120" customWidth="1"/>
    <col min="8705" max="8705" width="33.44140625" style="120" customWidth="1"/>
    <col min="8706" max="8706" width="11.44140625" style="120" customWidth="1"/>
    <col min="8707" max="8707" width="8.88671875" style="120" customWidth="1"/>
    <col min="8708" max="8715" width="8.44140625" style="120" customWidth="1"/>
    <col min="8716" max="8959" width="6.88671875" style="120"/>
    <col min="8960" max="8960" width="5.44140625" style="120" customWidth="1"/>
    <col min="8961" max="8961" width="33.44140625" style="120" customWidth="1"/>
    <col min="8962" max="8962" width="11.44140625" style="120" customWidth="1"/>
    <col min="8963" max="8963" width="8.88671875" style="120" customWidth="1"/>
    <col min="8964" max="8971" width="8.44140625" style="120" customWidth="1"/>
    <col min="8972" max="9215" width="6.88671875" style="120"/>
    <col min="9216" max="9216" width="5.44140625" style="120" customWidth="1"/>
    <col min="9217" max="9217" width="33.44140625" style="120" customWidth="1"/>
    <col min="9218" max="9218" width="11.44140625" style="120" customWidth="1"/>
    <col min="9219" max="9219" width="8.88671875" style="120" customWidth="1"/>
    <col min="9220" max="9227" width="8.44140625" style="120" customWidth="1"/>
    <col min="9228" max="9471" width="6.88671875" style="120"/>
    <col min="9472" max="9472" width="5.44140625" style="120" customWidth="1"/>
    <col min="9473" max="9473" width="33.44140625" style="120" customWidth="1"/>
    <col min="9474" max="9474" width="11.44140625" style="120" customWidth="1"/>
    <col min="9475" max="9475" width="8.88671875" style="120" customWidth="1"/>
    <col min="9476" max="9483" width="8.44140625" style="120" customWidth="1"/>
    <col min="9484" max="9727" width="6.88671875" style="120"/>
    <col min="9728" max="9728" width="5.44140625" style="120" customWidth="1"/>
    <col min="9729" max="9729" width="33.44140625" style="120" customWidth="1"/>
    <col min="9730" max="9730" width="11.44140625" style="120" customWidth="1"/>
    <col min="9731" max="9731" width="8.88671875" style="120" customWidth="1"/>
    <col min="9732" max="9739" width="8.44140625" style="120" customWidth="1"/>
    <col min="9740" max="9983" width="6.88671875" style="120"/>
    <col min="9984" max="9984" width="5.44140625" style="120" customWidth="1"/>
    <col min="9985" max="9985" width="33.44140625" style="120" customWidth="1"/>
    <col min="9986" max="9986" width="11.44140625" style="120" customWidth="1"/>
    <col min="9987" max="9987" width="8.88671875" style="120" customWidth="1"/>
    <col min="9988" max="9995" width="8.44140625" style="120" customWidth="1"/>
    <col min="9996" max="10239" width="6.88671875" style="120"/>
    <col min="10240" max="10240" width="5.44140625" style="120" customWidth="1"/>
    <col min="10241" max="10241" width="33.44140625" style="120" customWidth="1"/>
    <col min="10242" max="10242" width="11.44140625" style="120" customWidth="1"/>
    <col min="10243" max="10243" width="8.88671875" style="120" customWidth="1"/>
    <col min="10244" max="10251" width="8.44140625" style="120" customWidth="1"/>
    <col min="10252" max="10495" width="6.88671875" style="120"/>
    <col min="10496" max="10496" width="5.44140625" style="120" customWidth="1"/>
    <col min="10497" max="10497" width="33.44140625" style="120" customWidth="1"/>
    <col min="10498" max="10498" width="11.44140625" style="120" customWidth="1"/>
    <col min="10499" max="10499" width="8.88671875" style="120" customWidth="1"/>
    <col min="10500" max="10507" width="8.44140625" style="120" customWidth="1"/>
    <col min="10508" max="10751" width="6.88671875" style="120"/>
    <col min="10752" max="10752" width="5.44140625" style="120" customWidth="1"/>
    <col min="10753" max="10753" width="33.44140625" style="120" customWidth="1"/>
    <col min="10754" max="10754" width="11.44140625" style="120" customWidth="1"/>
    <col min="10755" max="10755" width="8.88671875" style="120" customWidth="1"/>
    <col min="10756" max="10763" width="8.44140625" style="120" customWidth="1"/>
    <col min="10764" max="11007" width="6.88671875" style="120"/>
    <col min="11008" max="11008" width="5.44140625" style="120" customWidth="1"/>
    <col min="11009" max="11009" width="33.44140625" style="120" customWidth="1"/>
    <col min="11010" max="11010" width="11.44140625" style="120" customWidth="1"/>
    <col min="11011" max="11011" width="8.88671875" style="120" customWidth="1"/>
    <col min="11012" max="11019" width="8.44140625" style="120" customWidth="1"/>
    <col min="11020" max="11263" width="6.88671875" style="120"/>
    <col min="11264" max="11264" width="5.44140625" style="120" customWidth="1"/>
    <col min="11265" max="11265" width="33.44140625" style="120" customWidth="1"/>
    <col min="11266" max="11266" width="11.44140625" style="120" customWidth="1"/>
    <col min="11267" max="11267" width="8.88671875" style="120" customWidth="1"/>
    <col min="11268" max="11275" width="8.44140625" style="120" customWidth="1"/>
    <col min="11276" max="11519" width="6.88671875" style="120"/>
    <col min="11520" max="11520" width="5.44140625" style="120" customWidth="1"/>
    <col min="11521" max="11521" width="33.44140625" style="120" customWidth="1"/>
    <col min="11522" max="11522" width="11.44140625" style="120" customWidth="1"/>
    <col min="11523" max="11523" width="8.88671875" style="120" customWidth="1"/>
    <col min="11524" max="11531" width="8.44140625" style="120" customWidth="1"/>
    <col min="11532" max="11775" width="6.88671875" style="120"/>
    <col min="11776" max="11776" width="5.44140625" style="120" customWidth="1"/>
    <col min="11777" max="11777" width="33.44140625" style="120" customWidth="1"/>
    <col min="11778" max="11778" width="11.44140625" style="120" customWidth="1"/>
    <col min="11779" max="11779" width="8.88671875" style="120" customWidth="1"/>
    <col min="11780" max="11787" width="8.44140625" style="120" customWidth="1"/>
    <col min="11788" max="12031" width="6.88671875" style="120"/>
    <col min="12032" max="12032" width="5.44140625" style="120" customWidth="1"/>
    <col min="12033" max="12033" width="33.44140625" style="120" customWidth="1"/>
    <col min="12034" max="12034" width="11.44140625" style="120" customWidth="1"/>
    <col min="12035" max="12035" width="8.88671875" style="120" customWidth="1"/>
    <col min="12036" max="12043" width="8.44140625" style="120" customWidth="1"/>
    <col min="12044" max="12287" width="6.88671875" style="120"/>
    <col min="12288" max="12288" width="5.44140625" style="120" customWidth="1"/>
    <col min="12289" max="12289" width="33.44140625" style="120" customWidth="1"/>
    <col min="12290" max="12290" width="11.44140625" style="120" customWidth="1"/>
    <col min="12291" max="12291" width="8.88671875" style="120" customWidth="1"/>
    <col min="12292" max="12299" width="8.44140625" style="120" customWidth="1"/>
    <col min="12300" max="12543" width="6.88671875" style="120"/>
    <col min="12544" max="12544" width="5.44140625" style="120" customWidth="1"/>
    <col min="12545" max="12545" width="33.44140625" style="120" customWidth="1"/>
    <col min="12546" max="12546" width="11.44140625" style="120" customWidth="1"/>
    <col min="12547" max="12547" width="8.88671875" style="120" customWidth="1"/>
    <col min="12548" max="12555" width="8.44140625" style="120" customWidth="1"/>
    <col min="12556" max="12799" width="6.88671875" style="120"/>
    <col min="12800" max="12800" width="5.44140625" style="120" customWidth="1"/>
    <col min="12801" max="12801" width="33.44140625" style="120" customWidth="1"/>
    <col min="12802" max="12802" width="11.44140625" style="120" customWidth="1"/>
    <col min="12803" max="12803" width="8.88671875" style="120" customWidth="1"/>
    <col min="12804" max="12811" width="8.44140625" style="120" customWidth="1"/>
    <col min="12812" max="13055" width="6.88671875" style="120"/>
    <col min="13056" max="13056" width="5.44140625" style="120" customWidth="1"/>
    <col min="13057" max="13057" width="33.44140625" style="120" customWidth="1"/>
    <col min="13058" max="13058" width="11.44140625" style="120" customWidth="1"/>
    <col min="13059" max="13059" width="8.88671875" style="120" customWidth="1"/>
    <col min="13060" max="13067" width="8.44140625" style="120" customWidth="1"/>
    <col min="13068" max="13311" width="6.88671875" style="120"/>
    <col min="13312" max="13312" width="5.44140625" style="120" customWidth="1"/>
    <col min="13313" max="13313" width="33.44140625" style="120" customWidth="1"/>
    <col min="13314" max="13314" width="11.44140625" style="120" customWidth="1"/>
    <col min="13315" max="13315" width="8.88671875" style="120" customWidth="1"/>
    <col min="13316" max="13323" width="8.44140625" style="120" customWidth="1"/>
    <col min="13324" max="13567" width="6.88671875" style="120"/>
    <col min="13568" max="13568" width="5.44140625" style="120" customWidth="1"/>
    <col min="13569" max="13569" width="33.44140625" style="120" customWidth="1"/>
    <col min="13570" max="13570" width="11.44140625" style="120" customWidth="1"/>
    <col min="13571" max="13571" width="8.88671875" style="120" customWidth="1"/>
    <col min="13572" max="13579" width="8.44140625" style="120" customWidth="1"/>
    <col min="13580" max="13823" width="6.88671875" style="120"/>
    <col min="13824" max="13824" width="5.44140625" style="120" customWidth="1"/>
    <col min="13825" max="13825" width="33.44140625" style="120" customWidth="1"/>
    <col min="13826" max="13826" width="11.44140625" style="120" customWidth="1"/>
    <col min="13827" max="13827" width="8.88671875" style="120" customWidth="1"/>
    <col min="13828" max="13835" width="8.44140625" style="120" customWidth="1"/>
    <col min="13836" max="14079" width="6.88671875" style="120"/>
    <col min="14080" max="14080" width="5.44140625" style="120" customWidth="1"/>
    <col min="14081" max="14081" width="33.44140625" style="120" customWidth="1"/>
    <col min="14082" max="14082" width="11.44140625" style="120" customWidth="1"/>
    <col min="14083" max="14083" width="8.88671875" style="120" customWidth="1"/>
    <col min="14084" max="14091" width="8.44140625" style="120" customWidth="1"/>
    <col min="14092" max="14335" width="6.88671875" style="120"/>
    <col min="14336" max="14336" width="5.44140625" style="120" customWidth="1"/>
    <col min="14337" max="14337" width="33.44140625" style="120" customWidth="1"/>
    <col min="14338" max="14338" width="11.44140625" style="120" customWidth="1"/>
    <col min="14339" max="14339" width="8.88671875" style="120" customWidth="1"/>
    <col min="14340" max="14347" width="8.44140625" style="120" customWidth="1"/>
    <col min="14348" max="14591" width="6.88671875" style="120"/>
    <col min="14592" max="14592" width="5.44140625" style="120" customWidth="1"/>
    <col min="14593" max="14593" width="33.44140625" style="120" customWidth="1"/>
    <col min="14594" max="14594" width="11.44140625" style="120" customWidth="1"/>
    <col min="14595" max="14595" width="8.88671875" style="120" customWidth="1"/>
    <col min="14596" max="14603" width="8.44140625" style="120" customWidth="1"/>
    <col min="14604" max="14847" width="6.88671875" style="120"/>
    <col min="14848" max="14848" width="5.44140625" style="120" customWidth="1"/>
    <col min="14849" max="14849" width="33.44140625" style="120" customWidth="1"/>
    <col min="14850" max="14850" width="11.44140625" style="120" customWidth="1"/>
    <col min="14851" max="14851" width="8.88671875" style="120" customWidth="1"/>
    <col min="14852" max="14859" width="8.44140625" style="120" customWidth="1"/>
    <col min="14860" max="15103" width="6.88671875" style="120"/>
    <col min="15104" max="15104" width="5.44140625" style="120" customWidth="1"/>
    <col min="15105" max="15105" width="33.44140625" style="120" customWidth="1"/>
    <col min="15106" max="15106" width="11.44140625" style="120" customWidth="1"/>
    <col min="15107" max="15107" width="8.88671875" style="120" customWidth="1"/>
    <col min="15108" max="15115" width="8.44140625" style="120" customWidth="1"/>
    <col min="15116" max="15359" width="6.88671875" style="120"/>
    <col min="15360" max="15360" width="5.44140625" style="120" customWidth="1"/>
    <col min="15361" max="15361" width="33.44140625" style="120" customWidth="1"/>
    <col min="15362" max="15362" width="11.44140625" style="120" customWidth="1"/>
    <col min="15363" max="15363" width="8.88671875" style="120" customWidth="1"/>
    <col min="15364" max="15371" width="8.44140625" style="120" customWidth="1"/>
    <col min="15372" max="15615" width="6.88671875" style="120"/>
    <col min="15616" max="15616" width="5.44140625" style="120" customWidth="1"/>
    <col min="15617" max="15617" width="33.44140625" style="120" customWidth="1"/>
    <col min="15618" max="15618" width="11.44140625" style="120" customWidth="1"/>
    <col min="15619" max="15619" width="8.88671875" style="120" customWidth="1"/>
    <col min="15620" max="15627" width="8.44140625" style="120" customWidth="1"/>
    <col min="15628" max="15871" width="6.88671875" style="120"/>
    <col min="15872" max="15872" width="5.44140625" style="120" customWidth="1"/>
    <col min="15873" max="15873" width="33.44140625" style="120" customWidth="1"/>
    <col min="15874" max="15874" width="11.44140625" style="120" customWidth="1"/>
    <col min="15875" max="15875" width="8.88671875" style="120" customWidth="1"/>
    <col min="15876" max="15883" width="8.44140625" style="120" customWidth="1"/>
    <col min="15884" max="16127" width="6.88671875" style="120"/>
    <col min="16128" max="16128" width="5.44140625" style="120" customWidth="1"/>
    <col min="16129" max="16129" width="33.44140625" style="120" customWidth="1"/>
    <col min="16130" max="16130" width="11.44140625" style="120" customWidth="1"/>
    <col min="16131" max="16131" width="8.88671875" style="120" customWidth="1"/>
    <col min="16132" max="16139" width="8.44140625" style="120" customWidth="1"/>
    <col min="16140" max="16384" width="6.88671875" style="120"/>
  </cols>
  <sheetData>
    <row r="1" spans="1:26">
      <c r="A1" s="118" t="s">
        <v>187</v>
      </c>
      <c r="B1" s="119"/>
      <c r="D1" s="121"/>
    </row>
    <row r="2" spans="1:26" ht="15" customHeight="1">
      <c r="A2" s="935" t="s">
        <v>542</v>
      </c>
      <c r="B2" s="935"/>
      <c r="C2" s="935"/>
      <c r="D2" s="935"/>
      <c r="E2" s="935"/>
      <c r="F2" s="935"/>
      <c r="G2" s="935"/>
      <c r="H2" s="935"/>
      <c r="I2" s="935"/>
      <c r="J2" s="935"/>
      <c r="K2" s="935"/>
      <c r="L2" s="935"/>
      <c r="M2" s="935"/>
      <c r="N2" s="935"/>
      <c r="O2" s="935"/>
      <c r="P2" s="935"/>
      <c r="Q2" s="935"/>
      <c r="R2" s="935"/>
      <c r="S2" s="935"/>
      <c r="T2" s="935"/>
      <c r="U2" s="935"/>
      <c r="V2" s="935"/>
      <c r="W2" s="935"/>
      <c r="X2" s="935"/>
      <c r="Y2" s="935"/>
      <c r="Z2" s="935"/>
    </row>
    <row r="3" spans="1:26">
      <c r="A3" s="936" t="s">
        <v>1</v>
      </c>
      <c r="B3" s="936"/>
      <c r="C3" s="936"/>
      <c r="D3" s="936"/>
      <c r="E3" s="936"/>
      <c r="F3" s="936"/>
      <c r="G3" s="936"/>
      <c r="H3" s="936"/>
      <c r="I3" s="936"/>
      <c r="J3" s="936"/>
      <c r="K3" s="936"/>
      <c r="L3" s="936"/>
      <c r="M3" s="936"/>
      <c r="N3" s="936"/>
      <c r="O3" s="936"/>
      <c r="P3" s="936"/>
      <c r="Q3" s="936"/>
      <c r="R3" s="936"/>
      <c r="S3" s="936"/>
      <c r="T3" s="936"/>
      <c r="U3" s="936"/>
      <c r="V3" s="936"/>
      <c r="W3" s="936"/>
      <c r="X3" s="936"/>
      <c r="Y3" s="936"/>
      <c r="Z3" s="936"/>
    </row>
    <row r="4" spans="1:26" ht="15" customHeight="1">
      <c r="A4" s="937" t="s">
        <v>2</v>
      </c>
      <c r="B4" s="923" t="s">
        <v>194</v>
      </c>
      <c r="C4" s="937" t="s">
        <v>4</v>
      </c>
      <c r="D4" s="937" t="s">
        <v>5</v>
      </c>
      <c r="E4" s="939" t="s">
        <v>7</v>
      </c>
      <c r="F4" s="940"/>
      <c r="G4" s="940"/>
      <c r="H4" s="940"/>
      <c r="I4" s="940"/>
      <c r="J4" s="940"/>
      <c r="K4" s="940"/>
      <c r="L4" s="940"/>
      <c r="M4" s="940"/>
      <c r="N4" s="940"/>
      <c r="O4" s="940"/>
      <c r="P4" s="940"/>
      <c r="Q4" s="940"/>
      <c r="R4" s="940"/>
      <c r="S4" s="940"/>
      <c r="T4" s="940"/>
      <c r="U4" s="940"/>
      <c r="V4" s="940"/>
      <c r="W4" s="940"/>
      <c r="X4" s="940"/>
      <c r="Y4" s="940"/>
      <c r="Z4" s="941"/>
    </row>
    <row r="5" spans="1:26" ht="39.6">
      <c r="A5" s="938"/>
      <c r="B5" s="924"/>
      <c r="C5" s="938"/>
      <c r="D5" s="938"/>
      <c r="E5" s="425" t="s">
        <v>531</v>
      </c>
      <c r="F5" s="425" t="s">
        <v>532</v>
      </c>
      <c r="G5" s="425" t="s">
        <v>533</v>
      </c>
      <c r="H5" s="425" t="s">
        <v>534</v>
      </c>
      <c r="I5" s="425" t="s">
        <v>535</v>
      </c>
      <c r="J5" s="425" t="s">
        <v>536</v>
      </c>
      <c r="K5" s="425" t="s">
        <v>537</v>
      </c>
      <c r="L5" s="425" t="s">
        <v>538</v>
      </c>
      <c r="M5" s="425" t="s">
        <v>517</v>
      </c>
      <c r="N5" s="425" t="s">
        <v>518</v>
      </c>
      <c r="O5" s="425" t="s">
        <v>519</v>
      </c>
      <c r="P5" s="425" t="s">
        <v>520</v>
      </c>
      <c r="Q5" s="425" t="s">
        <v>521</v>
      </c>
      <c r="R5" s="425" t="s">
        <v>522</v>
      </c>
      <c r="S5" s="425" t="s">
        <v>523</v>
      </c>
      <c r="T5" s="425" t="s">
        <v>524</v>
      </c>
      <c r="U5" s="425" t="s">
        <v>525</v>
      </c>
      <c r="V5" s="425" t="s">
        <v>526</v>
      </c>
      <c r="W5" s="425" t="s">
        <v>527</v>
      </c>
      <c r="X5" s="425" t="s">
        <v>528</v>
      </c>
      <c r="Y5" s="425" t="s">
        <v>529</v>
      </c>
      <c r="Z5" s="425" t="s">
        <v>530</v>
      </c>
    </row>
    <row r="6" spans="1:26">
      <c r="A6" s="125" t="s">
        <v>197</v>
      </c>
      <c r="B6" s="125">
        <v>-2</v>
      </c>
      <c r="C6" s="125" t="s">
        <v>208</v>
      </c>
      <c r="D6" s="125" t="s">
        <v>241</v>
      </c>
      <c r="E6" s="125">
        <v>-5</v>
      </c>
      <c r="F6" s="125">
        <v>-6</v>
      </c>
      <c r="G6" s="125">
        <v>-7</v>
      </c>
      <c r="H6" s="125">
        <v>-8</v>
      </c>
      <c r="I6" s="125">
        <v>-9</v>
      </c>
      <c r="J6" s="125">
        <v>-10</v>
      </c>
      <c r="K6" s="125">
        <v>-11</v>
      </c>
      <c r="L6" s="125">
        <v>-12</v>
      </c>
      <c r="M6" s="426"/>
      <c r="N6" s="426"/>
      <c r="O6" s="426"/>
      <c r="P6" s="426"/>
      <c r="Q6" s="426"/>
      <c r="R6" s="426"/>
      <c r="S6" s="426"/>
      <c r="T6" s="426"/>
      <c r="U6" s="426"/>
      <c r="V6" s="426"/>
      <c r="W6" s="426"/>
      <c r="X6" s="426"/>
      <c r="Y6" s="426"/>
      <c r="Z6" s="426"/>
    </row>
    <row r="7" spans="1:26">
      <c r="A7" s="126">
        <v>1</v>
      </c>
      <c r="B7" s="127" t="s">
        <v>242</v>
      </c>
      <c r="C7" s="128" t="s">
        <v>243</v>
      </c>
      <c r="D7" s="129">
        <f>D9+D11+D12+D13+D14+D15+D17+D18+D19</f>
        <v>950.02069999999969</v>
      </c>
      <c r="E7" s="130">
        <f t="shared" ref="E7" si="0">E9+E11+E12+E13+E14+E15+E17+E18+E19</f>
        <v>32.957688000000608</v>
      </c>
      <c r="F7" s="130">
        <f t="shared" ref="F7:L7" si="1">F9+F11+F12+F13+F14+F15+F17+F18+F19</f>
        <v>6.2777299999999965</v>
      </c>
      <c r="G7" s="130">
        <f t="shared" si="1"/>
        <v>88.327402999997773</v>
      </c>
      <c r="H7" s="130">
        <f t="shared" si="1"/>
        <v>52.543420000000602</v>
      </c>
      <c r="I7" s="130">
        <f t="shared" si="1"/>
        <v>66.099915000000465</v>
      </c>
      <c r="J7" s="130">
        <f t="shared" si="1"/>
        <v>83.876045999999974</v>
      </c>
      <c r="K7" s="130">
        <f t="shared" si="1"/>
        <v>93.447766000000939</v>
      </c>
      <c r="L7" s="130">
        <f t="shared" si="1"/>
        <v>8.9656679999999618</v>
      </c>
      <c r="M7" s="130">
        <f t="shared" ref="M7:Z7" si="2">M9+M11+M12+M13+M14+M15+M17+M18+M19</f>
        <v>10.232761000001286</v>
      </c>
      <c r="N7" s="130">
        <f t="shared" si="2"/>
        <v>45.443315999999982</v>
      </c>
      <c r="O7" s="130">
        <f t="shared" si="2"/>
        <v>38.119847999999983</v>
      </c>
      <c r="P7" s="130">
        <f t="shared" si="2"/>
        <v>42.874017000000578</v>
      </c>
      <c r="Q7" s="130">
        <f t="shared" si="2"/>
        <v>97.107500000000272</v>
      </c>
      <c r="R7" s="130">
        <f t="shared" si="2"/>
        <v>7.2011359999999085</v>
      </c>
      <c r="S7" s="130">
        <f t="shared" si="2"/>
        <v>33.195534999998934</v>
      </c>
      <c r="T7" s="130">
        <f t="shared" si="2"/>
        <v>23.945904999999698</v>
      </c>
      <c r="U7" s="130">
        <f t="shared" si="2"/>
        <v>46.988782999999991</v>
      </c>
      <c r="V7" s="130">
        <f t="shared" si="2"/>
        <v>40.793560999999208</v>
      </c>
      <c r="W7" s="130">
        <f t="shared" si="2"/>
        <v>7.6997729999999773</v>
      </c>
      <c r="X7" s="130">
        <f t="shared" si="2"/>
        <v>71.186404999999993</v>
      </c>
      <c r="Y7" s="130">
        <f t="shared" si="2"/>
        <v>47.703880999999789</v>
      </c>
      <c r="Z7" s="130">
        <f t="shared" si="2"/>
        <v>5.0326429999998332</v>
      </c>
    </row>
    <row r="8" spans="1:26">
      <c r="A8" s="126"/>
      <c r="B8" s="131" t="s">
        <v>75</v>
      </c>
      <c r="C8" s="128"/>
      <c r="D8" s="129"/>
      <c r="E8" s="130"/>
      <c r="F8" s="130"/>
      <c r="G8" s="130"/>
      <c r="H8" s="130"/>
      <c r="I8" s="130"/>
      <c r="J8" s="130"/>
      <c r="K8" s="130"/>
      <c r="L8" s="130"/>
      <c r="M8" s="130"/>
      <c r="N8" s="130"/>
      <c r="O8" s="130"/>
      <c r="P8" s="130"/>
      <c r="Q8" s="130"/>
      <c r="R8" s="130"/>
      <c r="S8" s="130"/>
      <c r="T8" s="130"/>
      <c r="U8" s="130"/>
      <c r="V8" s="130"/>
      <c r="W8" s="130"/>
      <c r="X8" s="130"/>
      <c r="Y8" s="130"/>
      <c r="Z8" s="130"/>
    </row>
    <row r="9" spans="1:26">
      <c r="A9" s="132" t="s">
        <v>21</v>
      </c>
      <c r="B9" s="101" t="s">
        <v>22</v>
      </c>
      <c r="C9" s="133" t="s">
        <v>244</v>
      </c>
      <c r="D9" s="134">
        <f>SUM(E9:Z9)</f>
        <v>98.346920999999313</v>
      </c>
      <c r="E9" s="135">
        <v>9.9461209999999998</v>
      </c>
      <c r="F9" s="135">
        <v>0.2</v>
      </c>
      <c r="G9" s="135">
        <v>19.453519999999987</v>
      </c>
      <c r="H9" s="135">
        <v>2.5368999999999997</v>
      </c>
      <c r="I9" s="135">
        <v>19.979922999999996</v>
      </c>
      <c r="J9" s="135">
        <v>1.0837000000000001</v>
      </c>
      <c r="K9" s="135">
        <v>7.9169999999999998</v>
      </c>
      <c r="L9" s="135">
        <v>1.31</v>
      </c>
      <c r="M9" s="135">
        <v>1.0167000000000002</v>
      </c>
      <c r="N9" s="135">
        <v>4.1849999999999996</v>
      </c>
      <c r="O9" s="135">
        <v>1.9403659999999996</v>
      </c>
      <c r="P9" s="135">
        <v>1.7910600000000001</v>
      </c>
      <c r="Q9" s="135">
        <v>10.629619999999999</v>
      </c>
      <c r="R9" s="135">
        <v>0.29000000000000004</v>
      </c>
      <c r="S9" s="135">
        <v>6.5957019999998527</v>
      </c>
      <c r="T9" s="135">
        <v>1.0983000000000001</v>
      </c>
      <c r="U9" s="135">
        <v>0.48851999999999512</v>
      </c>
      <c r="V9" s="135">
        <v>4.6133889999995175</v>
      </c>
      <c r="W9" s="135">
        <v>0.5</v>
      </c>
      <c r="X9" s="135">
        <v>2.6711000000000005</v>
      </c>
      <c r="Y9" s="135">
        <v>0.05</v>
      </c>
      <c r="Z9" s="135">
        <v>4.9999999999982912E-2</v>
      </c>
    </row>
    <row r="10" spans="1:26">
      <c r="A10" s="136"/>
      <c r="B10" s="93" t="s">
        <v>24</v>
      </c>
      <c r="C10" s="137" t="s">
        <v>245</v>
      </c>
      <c r="D10" s="134">
        <f t="shared" ref="D10:D19" si="3">SUM(E10:Z10)</f>
        <v>84.68866599999896</v>
      </c>
      <c r="E10" s="139">
        <v>9.9461209999999998</v>
      </c>
      <c r="F10" s="139">
        <v>0.1</v>
      </c>
      <c r="G10" s="139">
        <v>19.38351999999999</v>
      </c>
      <c r="H10" s="139">
        <v>2.1859999999999999</v>
      </c>
      <c r="I10" s="139">
        <v>16.252117999999847</v>
      </c>
      <c r="J10" s="139">
        <v>1.0005999999999999</v>
      </c>
      <c r="K10" s="139">
        <v>7.9169999999999998</v>
      </c>
      <c r="L10" s="139">
        <v>0.11</v>
      </c>
      <c r="M10" s="139">
        <v>0.75900000000000012</v>
      </c>
      <c r="N10" s="139">
        <v>3.7544489999998043</v>
      </c>
      <c r="O10" s="139">
        <v>1.5750359999999994</v>
      </c>
      <c r="P10" s="139">
        <v>0.4158</v>
      </c>
      <c r="Q10" s="139">
        <v>8.7783999999999995</v>
      </c>
      <c r="R10" s="139">
        <v>0</v>
      </c>
      <c r="S10" s="139">
        <v>6.2957019999998529</v>
      </c>
      <c r="T10" s="139">
        <v>1.0205899999999999</v>
      </c>
      <c r="U10" s="139">
        <v>0.13620000000000002</v>
      </c>
      <c r="V10" s="139">
        <v>3.5337999999999221</v>
      </c>
      <c r="W10" s="139">
        <v>0.5</v>
      </c>
      <c r="X10" s="139">
        <v>0.96650000000000003</v>
      </c>
      <c r="Y10" s="139">
        <v>0.05</v>
      </c>
      <c r="Z10" s="139">
        <v>7.8299999995579128E-3</v>
      </c>
    </row>
    <row r="11" spans="1:26">
      <c r="A11" s="132" t="s">
        <v>30</v>
      </c>
      <c r="B11" s="98" t="s">
        <v>31</v>
      </c>
      <c r="C11" s="133" t="s">
        <v>246</v>
      </c>
      <c r="D11" s="134">
        <f t="shared" si="3"/>
        <v>195.03578800000253</v>
      </c>
      <c r="E11" s="135">
        <v>18.24503900000061</v>
      </c>
      <c r="F11" s="135">
        <v>0.22786000000000001</v>
      </c>
      <c r="G11" s="135">
        <v>15.20411300000486</v>
      </c>
      <c r="H11" s="135">
        <v>12.352999999999998</v>
      </c>
      <c r="I11" s="135">
        <v>19.29861</v>
      </c>
      <c r="J11" s="135">
        <v>17.902469999999997</v>
      </c>
      <c r="K11" s="135">
        <v>17.375029999999917</v>
      </c>
      <c r="L11" s="135">
        <v>2.7551379999999512</v>
      </c>
      <c r="M11" s="135">
        <v>1.5964100000000627</v>
      </c>
      <c r="N11" s="135">
        <v>11.154726000000011</v>
      </c>
      <c r="O11" s="135">
        <v>9.628681999999996</v>
      </c>
      <c r="P11" s="135">
        <v>3.1913399999974423</v>
      </c>
      <c r="Q11" s="135">
        <v>15.800830000000001</v>
      </c>
      <c r="R11" s="135">
        <v>0.685099999999909</v>
      </c>
      <c r="S11" s="135">
        <v>2.3743000000000003</v>
      </c>
      <c r="T11" s="135">
        <v>11.935744999999962</v>
      </c>
      <c r="U11" s="135">
        <v>4.3035999999999994</v>
      </c>
      <c r="V11" s="135">
        <v>5.1839500000000003</v>
      </c>
      <c r="W11" s="135">
        <v>1.3376299999998151</v>
      </c>
      <c r="X11" s="135">
        <v>21.284999999999997</v>
      </c>
      <c r="Y11" s="135">
        <v>1.1363210000000001</v>
      </c>
      <c r="Z11" s="135">
        <v>2.060893999999994</v>
      </c>
    </row>
    <row r="12" spans="1:26">
      <c r="A12" s="132" t="s">
        <v>33</v>
      </c>
      <c r="B12" s="140" t="s">
        <v>34</v>
      </c>
      <c r="C12" s="133" t="s">
        <v>247</v>
      </c>
      <c r="D12" s="134">
        <f t="shared" si="3"/>
        <v>63.986584000003866</v>
      </c>
      <c r="E12" s="135">
        <v>4.7665280000000001</v>
      </c>
      <c r="F12" s="135">
        <v>0.81117000000000006</v>
      </c>
      <c r="G12" s="135">
        <v>2.0602100000000001</v>
      </c>
      <c r="H12" s="135">
        <v>3.6075900000005952</v>
      </c>
      <c r="I12" s="135">
        <v>11.661479999999994</v>
      </c>
      <c r="J12" s="135">
        <v>5.1569069999999995</v>
      </c>
      <c r="K12" s="135">
        <v>2.7260800000004233</v>
      </c>
      <c r="L12" s="135">
        <v>1.1555300000000099</v>
      </c>
      <c r="M12" s="135">
        <v>2.1501000000001471</v>
      </c>
      <c r="N12" s="135">
        <v>2.5085899999999719</v>
      </c>
      <c r="O12" s="135">
        <v>1.2108000000000001</v>
      </c>
      <c r="P12" s="135">
        <v>4.4846200000025576</v>
      </c>
      <c r="Q12" s="135">
        <v>7.6626700000000003</v>
      </c>
      <c r="R12" s="135">
        <v>0.56000000000000005</v>
      </c>
      <c r="S12" s="135">
        <v>2.1054000000000004</v>
      </c>
      <c r="T12" s="135">
        <v>2.8953499999999992</v>
      </c>
      <c r="U12" s="135">
        <v>0.65068000000000004</v>
      </c>
      <c r="V12" s="135">
        <v>1.7492100000000002</v>
      </c>
      <c r="W12" s="135">
        <v>1.2665000000001612</v>
      </c>
      <c r="X12" s="135">
        <v>1.6589999999999998</v>
      </c>
      <c r="Y12" s="135">
        <v>1.5870500000000005</v>
      </c>
      <c r="Z12" s="135">
        <v>1.5511190000000099</v>
      </c>
    </row>
    <row r="13" spans="1:26">
      <c r="A13" s="132" t="s">
        <v>36</v>
      </c>
      <c r="B13" s="101" t="s">
        <v>37</v>
      </c>
      <c r="C13" s="133" t="s">
        <v>248</v>
      </c>
      <c r="D13" s="134">
        <f t="shared" si="3"/>
        <v>61.839127999999974</v>
      </c>
      <c r="E13" s="135">
        <v>0</v>
      </c>
      <c r="F13" s="135">
        <v>0</v>
      </c>
      <c r="G13" s="135">
        <v>0</v>
      </c>
      <c r="H13" s="135">
        <v>2.2999999999999998</v>
      </c>
      <c r="I13" s="135">
        <v>0</v>
      </c>
      <c r="J13" s="135">
        <v>34.354497999999971</v>
      </c>
      <c r="K13" s="135">
        <v>1.0121599999999999</v>
      </c>
      <c r="L13" s="135">
        <v>0</v>
      </c>
      <c r="M13" s="135">
        <v>0</v>
      </c>
      <c r="N13" s="135">
        <v>0</v>
      </c>
      <c r="O13" s="135">
        <v>0</v>
      </c>
      <c r="P13" s="135">
        <v>1.4099300000000001</v>
      </c>
      <c r="Q13" s="135">
        <v>0</v>
      </c>
      <c r="R13" s="135">
        <v>0</v>
      </c>
      <c r="S13" s="135">
        <v>0</v>
      </c>
      <c r="T13" s="135">
        <v>0</v>
      </c>
      <c r="U13" s="135">
        <v>22.742539999999998</v>
      </c>
      <c r="V13" s="135">
        <v>0.02</v>
      </c>
      <c r="W13" s="135">
        <v>0</v>
      </c>
      <c r="X13" s="135">
        <v>0</v>
      </c>
      <c r="Y13" s="135">
        <v>0</v>
      </c>
      <c r="Z13" s="135">
        <v>0</v>
      </c>
    </row>
    <row r="14" spans="1:26">
      <c r="A14" s="132" t="s">
        <v>45</v>
      </c>
      <c r="B14" s="101" t="s">
        <v>46</v>
      </c>
      <c r="C14" s="133" t="s">
        <v>249</v>
      </c>
      <c r="D14" s="134">
        <f t="shared" si="3"/>
        <v>0</v>
      </c>
      <c r="E14" s="135">
        <v>0</v>
      </c>
      <c r="F14" s="135">
        <v>0</v>
      </c>
      <c r="G14" s="135">
        <v>0</v>
      </c>
      <c r="H14" s="135">
        <v>0</v>
      </c>
      <c r="I14" s="135">
        <v>0</v>
      </c>
      <c r="J14" s="135">
        <v>0</v>
      </c>
      <c r="K14" s="135">
        <v>0</v>
      </c>
      <c r="L14" s="135">
        <v>0</v>
      </c>
      <c r="M14" s="135">
        <v>0</v>
      </c>
      <c r="N14" s="135">
        <v>0</v>
      </c>
      <c r="O14" s="135">
        <v>0</v>
      </c>
      <c r="P14" s="135">
        <v>0</v>
      </c>
      <c r="Q14" s="135">
        <v>0</v>
      </c>
      <c r="R14" s="135">
        <v>0</v>
      </c>
      <c r="S14" s="135">
        <v>0</v>
      </c>
      <c r="T14" s="135">
        <v>0</v>
      </c>
      <c r="U14" s="135">
        <v>0</v>
      </c>
      <c r="V14" s="135">
        <v>0</v>
      </c>
      <c r="W14" s="135">
        <v>0</v>
      </c>
      <c r="X14" s="135">
        <v>0</v>
      </c>
      <c r="Y14" s="135">
        <v>0</v>
      </c>
      <c r="Z14" s="135">
        <v>0</v>
      </c>
    </row>
    <row r="15" spans="1:26">
      <c r="A15" s="132" t="s">
        <v>54</v>
      </c>
      <c r="B15" s="101" t="s">
        <v>55</v>
      </c>
      <c r="C15" s="133" t="s">
        <v>250</v>
      </c>
      <c r="D15" s="134">
        <f t="shared" si="3"/>
        <v>525.3655409999941</v>
      </c>
      <c r="E15" s="135">
        <v>0</v>
      </c>
      <c r="F15" s="135">
        <v>5.038699999999996</v>
      </c>
      <c r="G15" s="135">
        <v>51.215216999992926</v>
      </c>
      <c r="H15" s="135">
        <v>31.735930000000007</v>
      </c>
      <c r="I15" s="135">
        <v>14.192302000000462</v>
      </c>
      <c r="J15" s="135">
        <v>25.378470999999998</v>
      </c>
      <c r="K15" s="135">
        <v>62.651341000000606</v>
      </c>
      <c r="L15" s="135">
        <v>3.7450000000000001</v>
      </c>
      <c r="M15" s="135">
        <v>5.4695510000010756</v>
      </c>
      <c r="N15" s="135">
        <v>27.594999999999999</v>
      </c>
      <c r="O15" s="135">
        <v>25.339999999999986</v>
      </c>
      <c r="P15" s="135">
        <v>31.989437000000578</v>
      </c>
      <c r="Q15" s="135">
        <v>61.769380000000261</v>
      </c>
      <c r="R15" s="135">
        <v>5.6660359999999992</v>
      </c>
      <c r="S15" s="135">
        <v>22.093232999999081</v>
      </c>
      <c r="T15" s="135">
        <v>7.4365099999997382</v>
      </c>
      <c r="U15" s="135">
        <v>18.639653000000003</v>
      </c>
      <c r="V15" s="135">
        <v>29.216011999999687</v>
      </c>
      <c r="W15" s="135">
        <v>4.5956430000000008</v>
      </c>
      <c r="X15" s="135">
        <v>45.521304999999998</v>
      </c>
      <c r="Y15" s="135">
        <v>44.706189999999786</v>
      </c>
      <c r="Z15" s="135">
        <v>1.370629999999847</v>
      </c>
    </row>
    <row r="16" spans="1:26" s="141" customFormat="1">
      <c r="A16" s="136"/>
      <c r="B16" s="93" t="s">
        <v>251</v>
      </c>
      <c r="C16" s="137" t="s">
        <v>252</v>
      </c>
      <c r="D16" s="134">
        <f t="shared" si="3"/>
        <v>78.322421999999989</v>
      </c>
      <c r="E16" s="139">
        <v>0</v>
      </c>
      <c r="F16" s="139">
        <v>1.38</v>
      </c>
      <c r="G16" s="139">
        <v>27.172000000000001</v>
      </c>
      <c r="H16" s="139">
        <v>7.36</v>
      </c>
      <c r="I16" s="139">
        <v>0</v>
      </c>
      <c r="J16" s="139">
        <v>4.0585000000000004</v>
      </c>
      <c r="K16" s="139">
        <v>0.505</v>
      </c>
      <c r="L16" s="139">
        <v>1.3399999999999999</v>
      </c>
      <c r="M16" s="139">
        <v>0</v>
      </c>
      <c r="N16" s="139">
        <v>0</v>
      </c>
      <c r="O16" s="139">
        <v>16.170000000000002</v>
      </c>
      <c r="P16" s="139">
        <v>0</v>
      </c>
      <c r="Q16" s="139">
        <v>1.9895</v>
      </c>
      <c r="R16" s="139">
        <v>0.56000000000000005</v>
      </c>
      <c r="S16" s="139">
        <v>1.8</v>
      </c>
      <c r="T16" s="139">
        <v>0</v>
      </c>
      <c r="U16" s="139">
        <v>0</v>
      </c>
      <c r="V16" s="139">
        <v>15</v>
      </c>
      <c r="W16" s="139">
        <v>7.0000000000000007E-2</v>
      </c>
      <c r="X16" s="139">
        <v>0.84742200000000001</v>
      </c>
      <c r="Y16" s="139">
        <v>0</v>
      </c>
      <c r="Z16" s="139">
        <v>6.9999999999999993E-2</v>
      </c>
    </row>
    <row r="17" spans="1:26">
      <c r="A17" s="132" t="s">
        <v>63</v>
      </c>
      <c r="B17" s="101" t="s">
        <v>64</v>
      </c>
      <c r="C17" s="133" t="s">
        <v>253</v>
      </c>
      <c r="D17" s="134">
        <f t="shared" si="3"/>
        <v>5.4467380000000087</v>
      </c>
      <c r="E17" s="135">
        <v>0</v>
      </c>
      <c r="F17" s="135">
        <v>0</v>
      </c>
      <c r="G17" s="135">
        <v>0.394343</v>
      </c>
      <c r="H17" s="135">
        <v>0.01</v>
      </c>
      <c r="I17" s="135">
        <v>0.96760000000000901</v>
      </c>
      <c r="J17" s="135">
        <v>0</v>
      </c>
      <c r="K17" s="135">
        <v>1.7661549999999999</v>
      </c>
      <c r="L17" s="135">
        <v>0</v>
      </c>
      <c r="M17" s="135">
        <v>0</v>
      </c>
      <c r="N17" s="135">
        <v>0</v>
      </c>
      <c r="O17" s="135">
        <v>0</v>
      </c>
      <c r="P17" s="135">
        <v>7.6299999999999996E-3</v>
      </c>
      <c r="Q17" s="135">
        <v>1.2450000000000001</v>
      </c>
      <c r="R17" s="135">
        <v>0</v>
      </c>
      <c r="S17" s="135">
        <v>2.69E-2</v>
      </c>
      <c r="T17" s="135">
        <v>0.57999999999999996</v>
      </c>
      <c r="U17" s="135">
        <v>0.16378999999999999</v>
      </c>
      <c r="V17" s="135">
        <v>1.0999999999999999E-2</v>
      </c>
      <c r="W17" s="135">
        <v>0</v>
      </c>
      <c r="X17" s="135">
        <v>0.05</v>
      </c>
      <c r="Y17" s="135">
        <v>0.22432000000000002</v>
      </c>
      <c r="Z17" s="135">
        <v>0</v>
      </c>
    </row>
    <row r="18" spans="1:26">
      <c r="A18" s="132" t="s">
        <v>66</v>
      </c>
      <c r="B18" s="101" t="s">
        <v>67</v>
      </c>
      <c r="C18" s="133" t="s">
        <v>254</v>
      </c>
      <c r="D18" s="134">
        <f t="shared" si="3"/>
        <v>0</v>
      </c>
      <c r="E18" s="135">
        <v>0</v>
      </c>
      <c r="F18" s="135">
        <v>0</v>
      </c>
      <c r="G18" s="135">
        <v>0</v>
      </c>
      <c r="H18" s="135">
        <v>0</v>
      </c>
      <c r="I18" s="135">
        <v>0</v>
      </c>
      <c r="J18" s="135">
        <v>0</v>
      </c>
      <c r="K18" s="135">
        <v>0</v>
      </c>
      <c r="L18" s="135">
        <v>0</v>
      </c>
      <c r="M18" s="135">
        <v>0</v>
      </c>
      <c r="N18" s="135">
        <v>0</v>
      </c>
      <c r="O18" s="135">
        <v>0</v>
      </c>
      <c r="P18" s="135">
        <v>0</v>
      </c>
      <c r="Q18" s="135">
        <v>0</v>
      </c>
      <c r="R18" s="135">
        <v>0</v>
      </c>
      <c r="S18" s="135">
        <v>0</v>
      </c>
      <c r="T18" s="135">
        <v>0</v>
      </c>
      <c r="U18" s="135">
        <v>0</v>
      </c>
      <c r="V18" s="135">
        <v>0</v>
      </c>
      <c r="W18" s="135">
        <v>0</v>
      </c>
      <c r="X18" s="135">
        <v>0</v>
      </c>
      <c r="Y18" s="135">
        <v>0</v>
      </c>
      <c r="Z18" s="135">
        <v>0</v>
      </c>
    </row>
    <row r="19" spans="1:26">
      <c r="A19" s="132" t="s">
        <v>69</v>
      </c>
      <c r="B19" s="101" t="s">
        <v>70</v>
      </c>
      <c r="C19" s="133" t="s">
        <v>255</v>
      </c>
      <c r="D19" s="134">
        <f t="shared" si="3"/>
        <v>0</v>
      </c>
      <c r="E19" s="135">
        <v>0</v>
      </c>
      <c r="F19" s="135">
        <v>0</v>
      </c>
      <c r="G19" s="135">
        <v>0</v>
      </c>
      <c r="H19" s="135">
        <v>0</v>
      </c>
      <c r="I19" s="135">
        <v>0</v>
      </c>
      <c r="J19" s="135">
        <v>0</v>
      </c>
      <c r="K19" s="135">
        <v>0</v>
      </c>
      <c r="L19" s="135">
        <v>0</v>
      </c>
      <c r="M19" s="135">
        <v>0</v>
      </c>
      <c r="N19" s="135">
        <v>0</v>
      </c>
      <c r="O19" s="135">
        <v>0</v>
      </c>
      <c r="P19" s="135">
        <v>0</v>
      </c>
      <c r="Q19" s="135">
        <v>0</v>
      </c>
      <c r="R19" s="135">
        <v>0</v>
      </c>
      <c r="S19" s="135">
        <v>0</v>
      </c>
      <c r="T19" s="135">
        <v>0</v>
      </c>
      <c r="U19" s="135">
        <v>0</v>
      </c>
      <c r="V19" s="135">
        <v>0</v>
      </c>
      <c r="W19" s="135">
        <v>0</v>
      </c>
      <c r="X19" s="135">
        <v>0</v>
      </c>
      <c r="Y19" s="135">
        <v>0</v>
      </c>
      <c r="Z19" s="135">
        <v>0</v>
      </c>
    </row>
    <row r="20" spans="1:26" ht="27.6">
      <c r="A20" s="142">
        <v>2</v>
      </c>
      <c r="B20" s="127" t="s">
        <v>256</v>
      </c>
      <c r="C20" s="128"/>
      <c r="D20" s="143">
        <f>SUM(D22:D30)</f>
        <v>1090.0543109999985</v>
      </c>
      <c r="E20" s="143">
        <f t="shared" ref="E20" si="4">SUM(E22:E30)</f>
        <v>0</v>
      </c>
      <c r="F20" s="143">
        <f t="shared" ref="F20:L20" si="5">SUM(F22:F30)</f>
        <v>17.882509999991051</v>
      </c>
      <c r="G20" s="143">
        <f t="shared" si="5"/>
        <v>19.679059999994934</v>
      </c>
      <c r="H20" s="143">
        <f t="shared" si="5"/>
        <v>22.52599999999984</v>
      </c>
      <c r="I20" s="143">
        <f t="shared" si="5"/>
        <v>10</v>
      </c>
      <c r="J20" s="143">
        <f t="shared" si="5"/>
        <v>41.78</v>
      </c>
      <c r="K20" s="143">
        <f t="shared" si="5"/>
        <v>49.948855999969055</v>
      </c>
      <c r="L20" s="143">
        <f t="shared" si="5"/>
        <v>28.554254999995464</v>
      </c>
      <c r="M20" s="143">
        <f t="shared" ref="M20:Z20" si="6">SUM(M22:M30)</f>
        <v>82.095897000026099</v>
      </c>
      <c r="N20" s="143">
        <f t="shared" si="6"/>
        <v>6.5074819999863394</v>
      </c>
      <c r="O20" s="143">
        <f t="shared" si="6"/>
        <v>140</v>
      </c>
      <c r="P20" s="143">
        <f t="shared" si="6"/>
        <v>8.5</v>
      </c>
      <c r="Q20" s="143">
        <f t="shared" si="6"/>
        <v>90.659300000013531</v>
      </c>
      <c r="R20" s="143">
        <f t="shared" si="6"/>
        <v>14.501380000015839</v>
      </c>
      <c r="S20" s="143">
        <f t="shared" si="6"/>
        <v>39.799999999999997</v>
      </c>
      <c r="T20" s="143">
        <f t="shared" si="6"/>
        <v>104.5</v>
      </c>
      <c r="U20" s="143">
        <f t="shared" si="6"/>
        <v>142.18658000000346</v>
      </c>
      <c r="V20" s="143">
        <f t="shared" si="6"/>
        <v>31.730855000008702</v>
      </c>
      <c r="W20" s="143">
        <f t="shared" si="6"/>
        <v>27.5</v>
      </c>
      <c r="X20" s="143">
        <f t="shared" si="6"/>
        <v>7.1317620000013004</v>
      </c>
      <c r="Y20" s="143">
        <f t="shared" si="6"/>
        <v>179.49427999998943</v>
      </c>
      <c r="Z20" s="143">
        <f t="shared" si="6"/>
        <v>25.076094000003646</v>
      </c>
    </row>
    <row r="21" spans="1:26" s="141" customFormat="1">
      <c r="A21" s="144"/>
      <c r="B21" s="131" t="s">
        <v>75</v>
      </c>
      <c r="C21" s="137"/>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spans="1:26">
      <c r="A22" s="145" t="s">
        <v>76</v>
      </c>
      <c r="B22" s="101" t="s">
        <v>257</v>
      </c>
      <c r="C22" s="133" t="s">
        <v>258</v>
      </c>
      <c r="D22" s="134">
        <f t="shared" ref="D22:D31" si="7">SUM(E22:Z22)</f>
        <v>0</v>
      </c>
      <c r="E22" s="134">
        <v>0</v>
      </c>
      <c r="F22" s="134">
        <v>0</v>
      </c>
      <c r="G22" s="134">
        <v>0</v>
      </c>
      <c r="H22" s="134">
        <v>0</v>
      </c>
      <c r="I22" s="134">
        <v>0</v>
      </c>
      <c r="J22" s="134">
        <v>0</v>
      </c>
      <c r="K22" s="134">
        <v>0</v>
      </c>
      <c r="L22" s="134">
        <v>0</v>
      </c>
      <c r="M22" s="134">
        <v>0</v>
      </c>
      <c r="N22" s="134">
        <v>0</v>
      </c>
      <c r="O22" s="134">
        <v>0</v>
      </c>
      <c r="P22" s="134">
        <v>0</v>
      </c>
      <c r="Q22" s="134">
        <v>0</v>
      </c>
      <c r="R22" s="134">
        <v>0</v>
      </c>
      <c r="S22" s="134">
        <v>0</v>
      </c>
      <c r="T22" s="134">
        <v>0</v>
      </c>
      <c r="U22" s="134">
        <v>0</v>
      </c>
      <c r="V22" s="134">
        <v>0</v>
      </c>
      <c r="W22" s="134">
        <v>0</v>
      </c>
      <c r="X22" s="134">
        <v>0</v>
      </c>
      <c r="Y22" s="134">
        <v>0</v>
      </c>
      <c r="Z22" s="134">
        <v>0</v>
      </c>
    </row>
    <row r="23" spans="1:26">
      <c r="A23" s="145" t="s">
        <v>79</v>
      </c>
      <c r="B23" s="101" t="s">
        <v>259</v>
      </c>
      <c r="C23" s="132" t="s">
        <v>260</v>
      </c>
      <c r="D23" s="134">
        <f t="shared" si="7"/>
        <v>0</v>
      </c>
      <c r="E23" s="134">
        <v>0</v>
      </c>
      <c r="F23" s="134">
        <v>0</v>
      </c>
      <c r="G23" s="134">
        <v>0</v>
      </c>
      <c r="H23" s="134">
        <v>0</v>
      </c>
      <c r="I23" s="134">
        <v>0</v>
      </c>
      <c r="J23" s="134">
        <v>0</v>
      </c>
      <c r="K23" s="134">
        <v>0</v>
      </c>
      <c r="L23" s="134">
        <v>0</v>
      </c>
      <c r="M23" s="134">
        <v>0</v>
      </c>
      <c r="N23" s="134">
        <v>0</v>
      </c>
      <c r="O23" s="134">
        <v>0</v>
      </c>
      <c r="P23" s="134">
        <v>0</v>
      </c>
      <c r="Q23" s="134">
        <v>0</v>
      </c>
      <c r="R23" s="134">
        <v>0</v>
      </c>
      <c r="S23" s="134">
        <v>0</v>
      </c>
      <c r="T23" s="134">
        <v>0</v>
      </c>
      <c r="U23" s="134">
        <v>0</v>
      </c>
      <c r="V23" s="134">
        <v>0</v>
      </c>
      <c r="W23" s="134">
        <v>0</v>
      </c>
      <c r="X23" s="134">
        <v>0</v>
      </c>
      <c r="Y23" s="134">
        <v>0</v>
      </c>
      <c r="Z23" s="134">
        <v>0</v>
      </c>
    </row>
    <row r="24" spans="1:26">
      <c r="A24" s="145" t="s">
        <v>82</v>
      </c>
      <c r="B24" s="101" t="s">
        <v>261</v>
      </c>
      <c r="C24" s="133" t="s">
        <v>262</v>
      </c>
      <c r="D24" s="134">
        <f t="shared" si="7"/>
        <v>0</v>
      </c>
      <c r="E24" s="134">
        <v>0</v>
      </c>
      <c r="F24" s="134">
        <v>0</v>
      </c>
      <c r="G24" s="134">
        <v>0</v>
      </c>
      <c r="H24" s="134">
        <v>0</v>
      </c>
      <c r="I24" s="134">
        <v>0</v>
      </c>
      <c r="J24" s="134">
        <v>0</v>
      </c>
      <c r="K24" s="134">
        <v>0</v>
      </c>
      <c r="L24" s="134">
        <v>0</v>
      </c>
      <c r="M24" s="134">
        <v>0</v>
      </c>
      <c r="N24" s="134">
        <v>0</v>
      </c>
      <c r="O24" s="134">
        <v>0</v>
      </c>
      <c r="P24" s="134">
        <v>0</v>
      </c>
      <c r="Q24" s="134">
        <v>0</v>
      </c>
      <c r="R24" s="134">
        <v>0</v>
      </c>
      <c r="S24" s="134">
        <v>0</v>
      </c>
      <c r="T24" s="134">
        <v>0</v>
      </c>
      <c r="U24" s="134">
        <v>0</v>
      </c>
      <c r="V24" s="134">
        <v>0</v>
      </c>
      <c r="W24" s="134">
        <v>0</v>
      </c>
      <c r="X24" s="134">
        <v>0</v>
      </c>
      <c r="Y24" s="134">
        <v>0</v>
      </c>
      <c r="Z24" s="134">
        <v>0</v>
      </c>
    </row>
    <row r="25" spans="1:26">
      <c r="A25" s="145" t="s">
        <v>85</v>
      </c>
      <c r="B25" s="101" t="s">
        <v>263</v>
      </c>
      <c r="C25" s="133" t="s">
        <v>264</v>
      </c>
      <c r="D25" s="134">
        <f t="shared" si="7"/>
        <v>0</v>
      </c>
      <c r="E25" s="134">
        <v>0</v>
      </c>
      <c r="F25" s="134">
        <v>0</v>
      </c>
      <c r="G25" s="134">
        <v>0</v>
      </c>
      <c r="H25" s="134">
        <v>0</v>
      </c>
      <c r="I25" s="134">
        <v>0</v>
      </c>
      <c r="J25" s="134">
        <v>0</v>
      </c>
      <c r="K25" s="134">
        <v>0</v>
      </c>
      <c r="L25" s="134">
        <v>0</v>
      </c>
      <c r="M25" s="134">
        <v>0</v>
      </c>
      <c r="N25" s="134">
        <v>0</v>
      </c>
      <c r="O25" s="134">
        <v>0</v>
      </c>
      <c r="P25" s="134">
        <v>0</v>
      </c>
      <c r="Q25" s="134">
        <v>0</v>
      </c>
      <c r="R25" s="134">
        <v>0</v>
      </c>
      <c r="S25" s="134">
        <v>0</v>
      </c>
      <c r="T25" s="134">
        <v>0</v>
      </c>
      <c r="U25" s="134">
        <v>0</v>
      </c>
      <c r="V25" s="134">
        <v>0</v>
      </c>
      <c r="W25" s="134">
        <v>0</v>
      </c>
      <c r="X25" s="134">
        <v>0</v>
      </c>
      <c r="Y25" s="134">
        <v>0</v>
      </c>
      <c r="Z25" s="134">
        <v>0</v>
      </c>
    </row>
    <row r="26" spans="1:26">
      <c r="A26" s="145" t="s">
        <v>90</v>
      </c>
      <c r="B26" s="101" t="s">
        <v>265</v>
      </c>
      <c r="C26" s="133" t="s">
        <v>266</v>
      </c>
      <c r="D26" s="134">
        <f t="shared" si="7"/>
        <v>0</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0</v>
      </c>
    </row>
    <row r="27" spans="1:26">
      <c r="A27" s="145" t="s">
        <v>93</v>
      </c>
      <c r="B27" s="101" t="s">
        <v>267</v>
      </c>
      <c r="C27" s="133" t="s">
        <v>268</v>
      </c>
      <c r="D27" s="134">
        <f t="shared" si="7"/>
        <v>0</v>
      </c>
      <c r="E27" s="134">
        <v>0</v>
      </c>
      <c r="F27" s="134">
        <v>0</v>
      </c>
      <c r="G27" s="134">
        <v>0</v>
      </c>
      <c r="H27" s="134">
        <v>0</v>
      </c>
      <c r="I27" s="134">
        <v>0</v>
      </c>
      <c r="J27" s="134">
        <v>0</v>
      </c>
      <c r="K27" s="134">
        <v>0</v>
      </c>
      <c r="L27" s="134">
        <v>0</v>
      </c>
      <c r="M27" s="134">
        <v>0</v>
      </c>
      <c r="N27" s="134">
        <v>0</v>
      </c>
      <c r="O27" s="134">
        <v>0</v>
      </c>
      <c r="P27" s="134">
        <v>0</v>
      </c>
      <c r="Q27" s="134">
        <v>0</v>
      </c>
      <c r="R27" s="134">
        <v>0</v>
      </c>
      <c r="S27" s="134">
        <v>0</v>
      </c>
      <c r="T27" s="134">
        <v>0</v>
      </c>
      <c r="U27" s="134">
        <v>0</v>
      </c>
      <c r="V27" s="134">
        <v>0</v>
      </c>
      <c r="W27" s="134">
        <v>0</v>
      </c>
      <c r="X27" s="134">
        <v>0</v>
      </c>
      <c r="Y27" s="134">
        <v>0</v>
      </c>
      <c r="Z27" s="134">
        <v>0</v>
      </c>
    </row>
    <row r="28" spans="1:26" ht="27.6">
      <c r="A28" s="145" t="s">
        <v>96</v>
      </c>
      <c r="B28" s="101" t="s">
        <v>269</v>
      </c>
      <c r="C28" s="133" t="s">
        <v>270</v>
      </c>
      <c r="D28" s="134">
        <f t="shared" si="7"/>
        <v>0</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row>
    <row r="29" spans="1:26" ht="27.6">
      <c r="A29" s="145" t="s">
        <v>99</v>
      </c>
      <c r="B29" s="101" t="s">
        <v>271</v>
      </c>
      <c r="C29" s="133" t="s">
        <v>272</v>
      </c>
      <c r="D29" s="134">
        <f t="shared" si="7"/>
        <v>0</v>
      </c>
      <c r="E29" s="134">
        <v>0</v>
      </c>
      <c r="F29" s="134">
        <v>0</v>
      </c>
      <c r="G29" s="134">
        <v>0</v>
      </c>
      <c r="H29" s="134">
        <v>0</v>
      </c>
      <c r="I29" s="134">
        <v>0</v>
      </c>
      <c r="J29" s="134">
        <v>0</v>
      </c>
      <c r="K29" s="134">
        <v>0</v>
      </c>
      <c r="L29" s="134">
        <v>0</v>
      </c>
      <c r="M29" s="134">
        <v>0</v>
      </c>
      <c r="N29" s="134">
        <v>0</v>
      </c>
      <c r="O29" s="134">
        <v>0</v>
      </c>
      <c r="P29" s="134">
        <v>0</v>
      </c>
      <c r="Q29" s="134">
        <v>0</v>
      </c>
      <c r="R29" s="134">
        <v>0</v>
      </c>
      <c r="S29" s="134">
        <v>0</v>
      </c>
      <c r="T29" s="134">
        <v>0</v>
      </c>
      <c r="U29" s="134">
        <v>0</v>
      </c>
      <c r="V29" s="134">
        <v>0</v>
      </c>
      <c r="W29" s="134">
        <v>0</v>
      </c>
      <c r="X29" s="134">
        <v>0</v>
      </c>
      <c r="Y29" s="134">
        <v>0</v>
      </c>
      <c r="Z29" s="134">
        <v>0</v>
      </c>
    </row>
    <row r="30" spans="1:26" ht="27.6">
      <c r="A30" s="145" t="s">
        <v>102</v>
      </c>
      <c r="B30" s="101" t="s">
        <v>273</v>
      </c>
      <c r="C30" s="133" t="s">
        <v>274</v>
      </c>
      <c r="D30" s="134">
        <f t="shared" si="7"/>
        <v>1090.0543109999985</v>
      </c>
      <c r="E30" s="134">
        <v>0</v>
      </c>
      <c r="F30" s="134">
        <v>17.882509999991051</v>
      </c>
      <c r="G30" s="134">
        <v>19.679059999994934</v>
      </c>
      <c r="H30" s="134">
        <v>22.52599999999984</v>
      </c>
      <c r="I30" s="134">
        <v>10</v>
      </c>
      <c r="J30" s="134">
        <v>41.78</v>
      </c>
      <c r="K30" s="134">
        <v>49.948855999969055</v>
      </c>
      <c r="L30" s="134">
        <v>28.554254999995464</v>
      </c>
      <c r="M30" s="134">
        <v>82.095897000026099</v>
      </c>
      <c r="N30" s="134">
        <v>6.5074819999863394</v>
      </c>
      <c r="O30" s="134">
        <v>140</v>
      </c>
      <c r="P30" s="134">
        <v>8.5</v>
      </c>
      <c r="Q30" s="134">
        <v>90.659300000013531</v>
      </c>
      <c r="R30" s="134">
        <v>14.501380000015839</v>
      </c>
      <c r="S30" s="134">
        <v>39.799999999999997</v>
      </c>
      <c r="T30" s="134">
        <v>104.5</v>
      </c>
      <c r="U30" s="134">
        <v>142.18658000000346</v>
      </c>
      <c r="V30" s="134">
        <v>31.730855000008702</v>
      </c>
      <c r="W30" s="134">
        <v>27.5</v>
      </c>
      <c r="X30" s="134">
        <v>7.1317620000013004</v>
      </c>
      <c r="Y30" s="134">
        <v>179.49427999998943</v>
      </c>
      <c r="Z30" s="134">
        <v>25.076094000003646</v>
      </c>
    </row>
    <row r="31" spans="1:26" ht="16.8">
      <c r="A31" s="145"/>
      <c r="B31" s="93" t="s">
        <v>251</v>
      </c>
      <c r="C31" s="137" t="s">
        <v>275</v>
      </c>
      <c r="D31" s="134">
        <f t="shared" si="7"/>
        <v>198.12950000001001</v>
      </c>
      <c r="E31" s="134">
        <v>0</v>
      </c>
      <c r="F31" s="134">
        <v>0</v>
      </c>
      <c r="G31" s="134">
        <v>0</v>
      </c>
      <c r="H31" s="134">
        <v>0</v>
      </c>
      <c r="I31" s="134">
        <v>0</v>
      </c>
      <c r="J31" s="134">
        <v>0</v>
      </c>
      <c r="K31" s="134">
        <v>0</v>
      </c>
      <c r="L31" s="134">
        <v>0</v>
      </c>
      <c r="M31" s="134">
        <v>0</v>
      </c>
      <c r="N31" s="134">
        <v>0</v>
      </c>
      <c r="O31" s="134">
        <v>0</v>
      </c>
      <c r="P31" s="134">
        <v>0</v>
      </c>
      <c r="Q31" s="134">
        <v>0</v>
      </c>
      <c r="R31" s="134">
        <v>0</v>
      </c>
      <c r="S31" s="134">
        <v>0</v>
      </c>
      <c r="T31" s="134">
        <v>87</v>
      </c>
      <c r="U31" s="134">
        <v>0</v>
      </c>
      <c r="V31" s="134">
        <v>0</v>
      </c>
      <c r="W31" s="134">
        <v>0</v>
      </c>
      <c r="X31" s="134">
        <v>0</v>
      </c>
      <c r="Y31" s="134">
        <v>111.12950000001001</v>
      </c>
      <c r="Z31" s="134">
        <v>0</v>
      </c>
    </row>
    <row r="32" spans="1:26">
      <c r="A32" s="146">
        <v>3</v>
      </c>
      <c r="B32" s="147" t="s">
        <v>276</v>
      </c>
      <c r="C32" s="128" t="s">
        <v>277</v>
      </c>
      <c r="D32" s="143">
        <f>SUM(E32:Z32)</f>
        <v>9.0991100000000689</v>
      </c>
      <c r="E32" s="130">
        <v>1.19896</v>
      </c>
      <c r="F32" s="130">
        <v>0</v>
      </c>
      <c r="G32" s="130">
        <v>0.71411000000000391</v>
      </c>
      <c r="H32" s="130">
        <v>0</v>
      </c>
      <c r="I32" s="130">
        <v>1.5169199999997012</v>
      </c>
      <c r="J32" s="130">
        <v>0.12</v>
      </c>
      <c r="K32" s="130">
        <v>1.712E-2</v>
      </c>
      <c r="L32" s="130">
        <v>0</v>
      </c>
      <c r="M32" s="130">
        <v>0.5</v>
      </c>
      <c r="N32" s="130">
        <v>0</v>
      </c>
      <c r="O32" s="130">
        <v>1.4000000000000909</v>
      </c>
      <c r="P32" s="130">
        <v>0.20000000000027285</v>
      </c>
      <c r="Q32" s="130">
        <v>0.55669999999999997</v>
      </c>
      <c r="R32" s="130">
        <v>0.5</v>
      </c>
      <c r="S32" s="130">
        <v>0.42340000000000005</v>
      </c>
      <c r="T32" s="130">
        <v>0</v>
      </c>
      <c r="U32" s="130">
        <v>0</v>
      </c>
      <c r="V32" s="130">
        <v>3.39E-2</v>
      </c>
      <c r="W32" s="130">
        <v>0</v>
      </c>
      <c r="X32" s="130">
        <v>1.7901</v>
      </c>
      <c r="Y32" s="130">
        <v>0</v>
      </c>
      <c r="Z32" s="130">
        <v>0.12790000000000001</v>
      </c>
    </row>
    <row r="33" spans="1:4">
      <c r="A33" s="148" t="s">
        <v>278</v>
      </c>
      <c r="B33" s="149"/>
      <c r="C33" s="150"/>
      <c r="D33" s="150"/>
    </row>
    <row r="34" spans="1:4" ht="16.8">
      <c r="A34" s="151"/>
      <c r="B34" s="141"/>
      <c r="C34" s="151"/>
      <c r="D34" s="151"/>
    </row>
  </sheetData>
  <mergeCells count="7">
    <mergeCell ref="A2:Z2"/>
    <mergeCell ref="A3:Z3"/>
    <mergeCell ref="A4:A5"/>
    <mergeCell ref="B4:B5"/>
    <mergeCell ref="C4:C5"/>
    <mergeCell ref="D4:D5"/>
    <mergeCell ref="E4:Z4"/>
  </mergeCells>
  <pageMargins left="0.7" right="0.7" top="0.75" bottom="0.75" header="0.3" footer="0.3"/>
  <pageSetup paperSize="9" orientation="portrait" r:id="rId1"/>
  <ignoredErrors>
    <ignoredError sqref="C6:D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Z72"/>
  <sheetViews>
    <sheetView showZeros="0" workbookViewId="0">
      <selection activeCell="A4" sqref="A1:XFD1048576"/>
    </sheetView>
  </sheetViews>
  <sheetFormatPr defaultColWidth="6.88671875" defaultRowHeight="13.8"/>
  <cols>
    <col min="1" max="1" width="5.5546875" style="121" customWidth="1"/>
    <col min="2" max="2" width="43" style="120" customWidth="1"/>
    <col min="3" max="3" width="6.44140625" style="120" customWidth="1"/>
    <col min="4" max="4" width="10.5546875" style="120" customWidth="1"/>
    <col min="5" max="9" width="9.109375" style="120" customWidth="1"/>
    <col min="10" max="12" width="8.44140625" style="120" customWidth="1"/>
    <col min="13" max="254" width="6.88671875" style="120"/>
    <col min="255" max="255" width="5.5546875" style="120" customWidth="1"/>
    <col min="256" max="256" width="33.109375" style="120" customWidth="1"/>
    <col min="257" max="257" width="6.5546875" style="120" customWidth="1"/>
    <col min="258" max="258" width="8.44140625" style="120" customWidth="1"/>
    <col min="259" max="266" width="9.109375" style="120" customWidth="1"/>
    <col min="267" max="510" width="6.88671875" style="120"/>
    <col min="511" max="511" width="5.5546875" style="120" customWidth="1"/>
    <col min="512" max="512" width="33.109375" style="120" customWidth="1"/>
    <col min="513" max="513" width="6.5546875" style="120" customWidth="1"/>
    <col min="514" max="514" width="8.44140625" style="120" customWidth="1"/>
    <col min="515" max="522" width="9.109375" style="120" customWidth="1"/>
    <col min="523" max="766" width="6.88671875" style="120"/>
    <col min="767" max="767" width="5.5546875" style="120" customWidth="1"/>
    <col min="768" max="768" width="33.109375" style="120" customWidth="1"/>
    <col min="769" max="769" width="6.5546875" style="120" customWidth="1"/>
    <col min="770" max="770" width="8.44140625" style="120" customWidth="1"/>
    <col min="771" max="778" width="9.109375" style="120" customWidth="1"/>
    <col min="779" max="1022" width="6.88671875" style="120"/>
    <col min="1023" max="1023" width="5.5546875" style="120" customWidth="1"/>
    <col min="1024" max="1024" width="33.109375" style="120" customWidth="1"/>
    <col min="1025" max="1025" width="6.5546875" style="120" customWidth="1"/>
    <col min="1026" max="1026" width="8.44140625" style="120" customWidth="1"/>
    <col min="1027" max="1034" width="9.109375" style="120" customWidth="1"/>
    <col min="1035" max="1278" width="6.88671875" style="120"/>
    <col min="1279" max="1279" width="5.5546875" style="120" customWidth="1"/>
    <col min="1280" max="1280" width="33.109375" style="120" customWidth="1"/>
    <col min="1281" max="1281" width="6.5546875" style="120" customWidth="1"/>
    <col min="1282" max="1282" width="8.44140625" style="120" customWidth="1"/>
    <col min="1283" max="1290" width="9.109375" style="120" customWidth="1"/>
    <col min="1291" max="1534" width="6.88671875" style="120"/>
    <col min="1535" max="1535" width="5.5546875" style="120" customWidth="1"/>
    <col min="1536" max="1536" width="33.109375" style="120" customWidth="1"/>
    <col min="1537" max="1537" width="6.5546875" style="120" customWidth="1"/>
    <col min="1538" max="1538" width="8.44140625" style="120" customWidth="1"/>
    <col min="1539" max="1546" width="9.109375" style="120" customWidth="1"/>
    <col min="1547" max="1790" width="6.88671875" style="120"/>
    <col min="1791" max="1791" width="5.5546875" style="120" customWidth="1"/>
    <col min="1792" max="1792" width="33.109375" style="120" customWidth="1"/>
    <col min="1793" max="1793" width="6.5546875" style="120" customWidth="1"/>
    <col min="1794" max="1794" width="8.44140625" style="120" customWidth="1"/>
    <col min="1795" max="1802" width="9.109375" style="120" customWidth="1"/>
    <col min="1803" max="2046" width="6.88671875" style="120"/>
    <col min="2047" max="2047" width="5.5546875" style="120" customWidth="1"/>
    <col min="2048" max="2048" width="33.109375" style="120" customWidth="1"/>
    <col min="2049" max="2049" width="6.5546875" style="120" customWidth="1"/>
    <col min="2050" max="2050" width="8.44140625" style="120" customWidth="1"/>
    <col min="2051" max="2058" width="9.109375" style="120" customWidth="1"/>
    <col min="2059" max="2302" width="6.88671875" style="120"/>
    <col min="2303" max="2303" width="5.5546875" style="120" customWidth="1"/>
    <col min="2304" max="2304" width="33.109375" style="120" customWidth="1"/>
    <col min="2305" max="2305" width="6.5546875" style="120" customWidth="1"/>
    <col min="2306" max="2306" width="8.44140625" style="120" customWidth="1"/>
    <col min="2307" max="2314" width="9.109375" style="120" customWidth="1"/>
    <col min="2315" max="2558" width="6.88671875" style="120"/>
    <col min="2559" max="2559" width="5.5546875" style="120" customWidth="1"/>
    <col min="2560" max="2560" width="33.109375" style="120" customWidth="1"/>
    <col min="2561" max="2561" width="6.5546875" style="120" customWidth="1"/>
    <col min="2562" max="2562" width="8.44140625" style="120" customWidth="1"/>
    <col min="2563" max="2570" width="9.109375" style="120" customWidth="1"/>
    <col min="2571" max="2814" width="6.88671875" style="120"/>
    <col min="2815" max="2815" width="5.5546875" style="120" customWidth="1"/>
    <col min="2816" max="2816" width="33.109375" style="120" customWidth="1"/>
    <col min="2817" max="2817" width="6.5546875" style="120" customWidth="1"/>
    <col min="2818" max="2818" width="8.44140625" style="120" customWidth="1"/>
    <col min="2819" max="2826" width="9.109375" style="120" customWidth="1"/>
    <col min="2827" max="3070" width="6.88671875" style="120"/>
    <col min="3071" max="3071" width="5.5546875" style="120" customWidth="1"/>
    <col min="3072" max="3072" width="33.109375" style="120" customWidth="1"/>
    <col min="3073" max="3073" width="6.5546875" style="120" customWidth="1"/>
    <col min="3074" max="3074" width="8.44140625" style="120" customWidth="1"/>
    <col min="3075" max="3082" width="9.109375" style="120" customWidth="1"/>
    <col min="3083" max="3326" width="6.88671875" style="120"/>
    <col min="3327" max="3327" width="5.5546875" style="120" customWidth="1"/>
    <col min="3328" max="3328" width="33.109375" style="120" customWidth="1"/>
    <col min="3329" max="3329" width="6.5546875" style="120" customWidth="1"/>
    <col min="3330" max="3330" width="8.44140625" style="120" customWidth="1"/>
    <col min="3331" max="3338" width="9.109375" style="120" customWidth="1"/>
    <col min="3339" max="3582" width="6.88671875" style="120"/>
    <col min="3583" max="3583" width="5.5546875" style="120" customWidth="1"/>
    <col min="3584" max="3584" width="33.109375" style="120" customWidth="1"/>
    <col min="3585" max="3585" width="6.5546875" style="120" customWidth="1"/>
    <col min="3586" max="3586" width="8.44140625" style="120" customWidth="1"/>
    <col min="3587" max="3594" width="9.109375" style="120" customWidth="1"/>
    <col min="3595" max="3838" width="6.88671875" style="120"/>
    <col min="3839" max="3839" width="5.5546875" style="120" customWidth="1"/>
    <col min="3840" max="3840" width="33.109375" style="120" customWidth="1"/>
    <col min="3841" max="3841" width="6.5546875" style="120" customWidth="1"/>
    <col min="3842" max="3842" width="8.44140625" style="120" customWidth="1"/>
    <col min="3843" max="3850" width="9.109375" style="120" customWidth="1"/>
    <col min="3851" max="4094" width="6.88671875" style="120"/>
    <col min="4095" max="4095" width="5.5546875" style="120" customWidth="1"/>
    <col min="4096" max="4096" width="33.109375" style="120" customWidth="1"/>
    <col min="4097" max="4097" width="6.5546875" style="120" customWidth="1"/>
    <col min="4098" max="4098" width="8.44140625" style="120" customWidth="1"/>
    <col min="4099" max="4106" width="9.109375" style="120" customWidth="1"/>
    <col min="4107" max="4350" width="6.88671875" style="120"/>
    <col min="4351" max="4351" width="5.5546875" style="120" customWidth="1"/>
    <col min="4352" max="4352" width="33.109375" style="120" customWidth="1"/>
    <col min="4353" max="4353" width="6.5546875" style="120" customWidth="1"/>
    <col min="4354" max="4354" width="8.44140625" style="120" customWidth="1"/>
    <col min="4355" max="4362" width="9.109375" style="120" customWidth="1"/>
    <col min="4363" max="4606" width="6.88671875" style="120"/>
    <col min="4607" max="4607" width="5.5546875" style="120" customWidth="1"/>
    <col min="4608" max="4608" width="33.109375" style="120" customWidth="1"/>
    <col min="4609" max="4609" width="6.5546875" style="120" customWidth="1"/>
    <col min="4610" max="4610" width="8.44140625" style="120" customWidth="1"/>
    <col min="4611" max="4618" width="9.109375" style="120" customWidth="1"/>
    <col min="4619" max="4862" width="6.88671875" style="120"/>
    <col min="4863" max="4863" width="5.5546875" style="120" customWidth="1"/>
    <col min="4864" max="4864" width="33.109375" style="120" customWidth="1"/>
    <col min="4865" max="4865" width="6.5546875" style="120" customWidth="1"/>
    <col min="4866" max="4866" width="8.44140625" style="120" customWidth="1"/>
    <col min="4867" max="4874" width="9.109375" style="120" customWidth="1"/>
    <col min="4875" max="5118" width="6.88671875" style="120"/>
    <col min="5119" max="5119" width="5.5546875" style="120" customWidth="1"/>
    <col min="5120" max="5120" width="33.109375" style="120" customWidth="1"/>
    <col min="5121" max="5121" width="6.5546875" style="120" customWidth="1"/>
    <col min="5122" max="5122" width="8.44140625" style="120" customWidth="1"/>
    <col min="5123" max="5130" width="9.109375" style="120" customWidth="1"/>
    <col min="5131" max="5374" width="6.88671875" style="120"/>
    <col min="5375" max="5375" width="5.5546875" style="120" customWidth="1"/>
    <col min="5376" max="5376" width="33.109375" style="120" customWidth="1"/>
    <col min="5377" max="5377" width="6.5546875" style="120" customWidth="1"/>
    <col min="5378" max="5378" width="8.44140625" style="120" customWidth="1"/>
    <col min="5379" max="5386" width="9.109375" style="120" customWidth="1"/>
    <col min="5387" max="5630" width="6.88671875" style="120"/>
    <col min="5631" max="5631" width="5.5546875" style="120" customWidth="1"/>
    <col min="5632" max="5632" width="33.109375" style="120" customWidth="1"/>
    <col min="5633" max="5633" width="6.5546875" style="120" customWidth="1"/>
    <col min="5634" max="5634" width="8.44140625" style="120" customWidth="1"/>
    <col min="5635" max="5642" width="9.109375" style="120" customWidth="1"/>
    <col min="5643" max="5886" width="6.88671875" style="120"/>
    <col min="5887" max="5887" width="5.5546875" style="120" customWidth="1"/>
    <col min="5888" max="5888" width="33.109375" style="120" customWidth="1"/>
    <col min="5889" max="5889" width="6.5546875" style="120" customWidth="1"/>
    <col min="5890" max="5890" width="8.44140625" style="120" customWidth="1"/>
    <col min="5891" max="5898" width="9.109375" style="120" customWidth="1"/>
    <col min="5899" max="6142" width="6.88671875" style="120"/>
    <col min="6143" max="6143" width="5.5546875" style="120" customWidth="1"/>
    <col min="6144" max="6144" width="33.109375" style="120" customWidth="1"/>
    <col min="6145" max="6145" width="6.5546875" style="120" customWidth="1"/>
    <col min="6146" max="6146" width="8.44140625" style="120" customWidth="1"/>
    <col min="6147" max="6154" width="9.109375" style="120" customWidth="1"/>
    <col min="6155" max="6398" width="6.88671875" style="120"/>
    <col min="6399" max="6399" width="5.5546875" style="120" customWidth="1"/>
    <col min="6400" max="6400" width="33.109375" style="120" customWidth="1"/>
    <col min="6401" max="6401" width="6.5546875" style="120" customWidth="1"/>
    <col min="6402" max="6402" width="8.44140625" style="120" customWidth="1"/>
    <col min="6403" max="6410" width="9.109375" style="120" customWidth="1"/>
    <col min="6411" max="6654" width="6.88671875" style="120"/>
    <col min="6655" max="6655" width="5.5546875" style="120" customWidth="1"/>
    <col min="6656" max="6656" width="33.109375" style="120" customWidth="1"/>
    <col min="6657" max="6657" width="6.5546875" style="120" customWidth="1"/>
    <col min="6658" max="6658" width="8.44140625" style="120" customWidth="1"/>
    <col min="6659" max="6666" width="9.109375" style="120" customWidth="1"/>
    <col min="6667" max="6910" width="6.88671875" style="120"/>
    <col min="6911" max="6911" width="5.5546875" style="120" customWidth="1"/>
    <col min="6912" max="6912" width="33.109375" style="120" customWidth="1"/>
    <col min="6913" max="6913" width="6.5546875" style="120" customWidth="1"/>
    <col min="6914" max="6914" width="8.44140625" style="120" customWidth="1"/>
    <col min="6915" max="6922" width="9.109375" style="120" customWidth="1"/>
    <col min="6923" max="7166" width="6.88671875" style="120"/>
    <col min="7167" max="7167" width="5.5546875" style="120" customWidth="1"/>
    <col min="7168" max="7168" width="33.109375" style="120" customWidth="1"/>
    <col min="7169" max="7169" width="6.5546875" style="120" customWidth="1"/>
    <col min="7170" max="7170" width="8.44140625" style="120" customWidth="1"/>
    <col min="7171" max="7178" width="9.109375" style="120" customWidth="1"/>
    <col min="7179" max="7422" width="6.88671875" style="120"/>
    <col min="7423" max="7423" width="5.5546875" style="120" customWidth="1"/>
    <col min="7424" max="7424" width="33.109375" style="120" customWidth="1"/>
    <col min="7425" max="7425" width="6.5546875" style="120" customWidth="1"/>
    <col min="7426" max="7426" width="8.44140625" style="120" customWidth="1"/>
    <col min="7427" max="7434" width="9.109375" style="120" customWidth="1"/>
    <col min="7435" max="7678" width="6.88671875" style="120"/>
    <col min="7679" max="7679" width="5.5546875" style="120" customWidth="1"/>
    <col min="7680" max="7680" width="33.109375" style="120" customWidth="1"/>
    <col min="7681" max="7681" width="6.5546875" style="120" customWidth="1"/>
    <col min="7682" max="7682" width="8.44140625" style="120" customWidth="1"/>
    <col min="7683" max="7690" width="9.109375" style="120" customWidth="1"/>
    <col min="7691" max="7934" width="6.88671875" style="120"/>
    <col min="7935" max="7935" width="5.5546875" style="120" customWidth="1"/>
    <col min="7936" max="7936" width="33.109375" style="120" customWidth="1"/>
    <col min="7937" max="7937" width="6.5546875" style="120" customWidth="1"/>
    <col min="7938" max="7938" width="8.44140625" style="120" customWidth="1"/>
    <col min="7939" max="7946" width="9.109375" style="120" customWidth="1"/>
    <col min="7947" max="8190" width="6.88671875" style="120"/>
    <col min="8191" max="8191" width="5.5546875" style="120" customWidth="1"/>
    <col min="8192" max="8192" width="33.109375" style="120" customWidth="1"/>
    <col min="8193" max="8193" width="6.5546875" style="120" customWidth="1"/>
    <col min="8194" max="8194" width="8.44140625" style="120" customWidth="1"/>
    <col min="8195" max="8202" width="9.109375" style="120" customWidth="1"/>
    <col min="8203" max="8446" width="6.88671875" style="120"/>
    <col min="8447" max="8447" width="5.5546875" style="120" customWidth="1"/>
    <col min="8448" max="8448" width="33.109375" style="120" customWidth="1"/>
    <col min="8449" max="8449" width="6.5546875" style="120" customWidth="1"/>
    <col min="8450" max="8450" width="8.44140625" style="120" customWidth="1"/>
    <col min="8451" max="8458" width="9.109375" style="120" customWidth="1"/>
    <col min="8459" max="8702" width="6.88671875" style="120"/>
    <col min="8703" max="8703" width="5.5546875" style="120" customWidth="1"/>
    <col min="8704" max="8704" width="33.109375" style="120" customWidth="1"/>
    <col min="8705" max="8705" width="6.5546875" style="120" customWidth="1"/>
    <col min="8706" max="8706" width="8.44140625" style="120" customWidth="1"/>
    <col min="8707" max="8714" width="9.109375" style="120" customWidth="1"/>
    <col min="8715" max="8958" width="6.88671875" style="120"/>
    <col min="8959" max="8959" width="5.5546875" style="120" customWidth="1"/>
    <col min="8960" max="8960" width="33.109375" style="120" customWidth="1"/>
    <col min="8961" max="8961" width="6.5546875" style="120" customWidth="1"/>
    <col min="8962" max="8962" width="8.44140625" style="120" customWidth="1"/>
    <col min="8963" max="8970" width="9.109375" style="120" customWidth="1"/>
    <col min="8971" max="9214" width="6.88671875" style="120"/>
    <col min="9215" max="9215" width="5.5546875" style="120" customWidth="1"/>
    <col min="9216" max="9216" width="33.109375" style="120" customWidth="1"/>
    <col min="9217" max="9217" width="6.5546875" style="120" customWidth="1"/>
    <col min="9218" max="9218" width="8.44140625" style="120" customWidth="1"/>
    <col min="9219" max="9226" width="9.109375" style="120" customWidth="1"/>
    <col min="9227" max="9470" width="6.88671875" style="120"/>
    <col min="9471" max="9471" width="5.5546875" style="120" customWidth="1"/>
    <col min="9472" max="9472" width="33.109375" style="120" customWidth="1"/>
    <col min="9473" max="9473" width="6.5546875" style="120" customWidth="1"/>
    <col min="9474" max="9474" width="8.44140625" style="120" customWidth="1"/>
    <col min="9475" max="9482" width="9.109375" style="120" customWidth="1"/>
    <col min="9483" max="9726" width="6.88671875" style="120"/>
    <col min="9727" max="9727" width="5.5546875" style="120" customWidth="1"/>
    <col min="9728" max="9728" width="33.109375" style="120" customWidth="1"/>
    <col min="9729" max="9729" width="6.5546875" style="120" customWidth="1"/>
    <col min="9730" max="9730" width="8.44140625" style="120" customWidth="1"/>
    <col min="9731" max="9738" width="9.109375" style="120" customWidth="1"/>
    <col min="9739" max="9982" width="6.88671875" style="120"/>
    <col min="9983" max="9983" width="5.5546875" style="120" customWidth="1"/>
    <col min="9984" max="9984" width="33.109375" style="120" customWidth="1"/>
    <col min="9985" max="9985" width="6.5546875" style="120" customWidth="1"/>
    <col min="9986" max="9986" width="8.44140625" style="120" customWidth="1"/>
    <col min="9987" max="9994" width="9.109375" style="120" customWidth="1"/>
    <col min="9995" max="10238" width="6.88671875" style="120"/>
    <col min="10239" max="10239" width="5.5546875" style="120" customWidth="1"/>
    <col min="10240" max="10240" width="33.109375" style="120" customWidth="1"/>
    <col min="10241" max="10241" width="6.5546875" style="120" customWidth="1"/>
    <col min="10242" max="10242" width="8.44140625" style="120" customWidth="1"/>
    <col min="10243" max="10250" width="9.109375" style="120" customWidth="1"/>
    <col min="10251" max="10494" width="6.88671875" style="120"/>
    <col min="10495" max="10495" width="5.5546875" style="120" customWidth="1"/>
    <col min="10496" max="10496" width="33.109375" style="120" customWidth="1"/>
    <col min="10497" max="10497" width="6.5546875" style="120" customWidth="1"/>
    <col min="10498" max="10498" width="8.44140625" style="120" customWidth="1"/>
    <col min="10499" max="10506" width="9.109375" style="120" customWidth="1"/>
    <col min="10507" max="10750" width="6.88671875" style="120"/>
    <col min="10751" max="10751" width="5.5546875" style="120" customWidth="1"/>
    <col min="10752" max="10752" width="33.109375" style="120" customWidth="1"/>
    <col min="10753" max="10753" width="6.5546875" style="120" customWidth="1"/>
    <col min="10754" max="10754" width="8.44140625" style="120" customWidth="1"/>
    <col min="10755" max="10762" width="9.109375" style="120" customWidth="1"/>
    <col min="10763" max="11006" width="6.88671875" style="120"/>
    <col min="11007" max="11007" width="5.5546875" style="120" customWidth="1"/>
    <col min="11008" max="11008" width="33.109375" style="120" customWidth="1"/>
    <col min="11009" max="11009" width="6.5546875" style="120" customWidth="1"/>
    <col min="11010" max="11010" width="8.44140625" style="120" customWidth="1"/>
    <col min="11011" max="11018" width="9.109375" style="120" customWidth="1"/>
    <col min="11019" max="11262" width="6.88671875" style="120"/>
    <col min="11263" max="11263" width="5.5546875" style="120" customWidth="1"/>
    <col min="11264" max="11264" width="33.109375" style="120" customWidth="1"/>
    <col min="11265" max="11265" width="6.5546875" style="120" customWidth="1"/>
    <col min="11266" max="11266" width="8.44140625" style="120" customWidth="1"/>
    <col min="11267" max="11274" width="9.109375" style="120" customWidth="1"/>
    <col min="11275" max="11518" width="6.88671875" style="120"/>
    <col min="11519" max="11519" width="5.5546875" style="120" customWidth="1"/>
    <col min="11520" max="11520" width="33.109375" style="120" customWidth="1"/>
    <col min="11521" max="11521" width="6.5546875" style="120" customWidth="1"/>
    <col min="11522" max="11522" width="8.44140625" style="120" customWidth="1"/>
    <col min="11523" max="11530" width="9.109375" style="120" customWidth="1"/>
    <col min="11531" max="11774" width="6.88671875" style="120"/>
    <col min="11775" max="11775" width="5.5546875" style="120" customWidth="1"/>
    <col min="11776" max="11776" width="33.109375" style="120" customWidth="1"/>
    <col min="11777" max="11777" width="6.5546875" style="120" customWidth="1"/>
    <col min="11778" max="11778" width="8.44140625" style="120" customWidth="1"/>
    <col min="11779" max="11786" width="9.109375" style="120" customWidth="1"/>
    <col min="11787" max="12030" width="6.88671875" style="120"/>
    <col min="12031" max="12031" width="5.5546875" style="120" customWidth="1"/>
    <col min="12032" max="12032" width="33.109375" style="120" customWidth="1"/>
    <col min="12033" max="12033" width="6.5546875" style="120" customWidth="1"/>
    <col min="12034" max="12034" width="8.44140625" style="120" customWidth="1"/>
    <col min="12035" max="12042" width="9.109375" style="120" customWidth="1"/>
    <col min="12043" max="12286" width="6.88671875" style="120"/>
    <col min="12287" max="12287" width="5.5546875" style="120" customWidth="1"/>
    <col min="12288" max="12288" width="33.109375" style="120" customWidth="1"/>
    <col min="12289" max="12289" width="6.5546875" style="120" customWidth="1"/>
    <col min="12290" max="12290" width="8.44140625" style="120" customWidth="1"/>
    <col min="12291" max="12298" width="9.109375" style="120" customWidth="1"/>
    <col min="12299" max="12542" width="6.88671875" style="120"/>
    <col min="12543" max="12543" width="5.5546875" style="120" customWidth="1"/>
    <col min="12544" max="12544" width="33.109375" style="120" customWidth="1"/>
    <col min="12545" max="12545" width="6.5546875" style="120" customWidth="1"/>
    <col min="12546" max="12546" width="8.44140625" style="120" customWidth="1"/>
    <col min="12547" max="12554" width="9.109375" style="120" customWidth="1"/>
    <col min="12555" max="12798" width="6.88671875" style="120"/>
    <col min="12799" max="12799" width="5.5546875" style="120" customWidth="1"/>
    <col min="12800" max="12800" width="33.109375" style="120" customWidth="1"/>
    <col min="12801" max="12801" width="6.5546875" style="120" customWidth="1"/>
    <col min="12802" max="12802" width="8.44140625" style="120" customWidth="1"/>
    <col min="12803" max="12810" width="9.109375" style="120" customWidth="1"/>
    <col min="12811" max="13054" width="6.88671875" style="120"/>
    <col min="13055" max="13055" width="5.5546875" style="120" customWidth="1"/>
    <col min="13056" max="13056" width="33.109375" style="120" customWidth="1"/>
    <col min="13057" max="13057" width="6.5546875" style="120" customWidth="1"/>
    <col min="13058" max="13058" width="8.44140625" style="120" customWidth="1"/>
    <col min="13059" max="13066" width="9.109375" style="120" customWidth="1"/>
    <col min="13067" max="13310" width="6.88671875" style="120"/>
    <col min="13311" max="13311" width="5.5546875" style="120" customWidth="1"/>
    <col min="13312" max="13312" width="33.109375" style="120" customWidth="1"/>
    <col min="13313" max="13313" width="6.5546875" style="120" customWidth="1"/>
    <col min="13314" max="13314" width="8.44140625" style="120" customWidth="1"/>
    <col min="13315" max="13322" width="9.109375" style="120" customWidth="1"/>
    <col min="13323" max="13566" width="6.88671875" style="120"/>
    <col min="13567" max="13567" width="5.5546875" style="120" customWidth="1"/>
    <col min="13568" max="13568" width="33.109375" style="120" customWidth="1"/>
    <col min="13569" max="13569" width="6.5546875" style="120" customWidth="1"/>
    <col min="13570" max="13570" width="8.44140625" style="120" customWidth="1"/>
    <col min="13571" max="13578" width="9.109375" style="120" customWidth="1"/>
    <col min="13579" max="13822" width="6.88671875" style="120"/>
    <col min="13823" max="13823" width="5.5546875" style="120" customWidth="1"/>
    <col min="13824" max="13824" width="33.109375" style="120" customWidth="1"/>
    <col min="13825" max="13825" width="6.5546875" style="120" customWidth="1"/>
    <col min="13826" max="13826" width="8.44140625" style="120" customWidth="1"/>
    <col min="13827" max="13834" width="9.109375" style="120" customWidth="1"/>
    <col min="13835" max="14078" width="6.88671875" style="120"/>
    <col min="14079" max="14079" width="5.5546875" style="120" customWidth="1"/>
    <col min="14080" max="14080" width="33.109375" style="120" customWidth="1"/>
    <col min="14081" max="14081" width="6.5546875" style="120" customWidth="1"/>
    <col min="14082" max="14082" width="8.44140625" style="120" customWidth="1"/>
    <col min="14083" max="14090" width="9.109375" style="120" customWidth="1"/>
    <col min="14091" max="14334" width="6.88671875" style="120"/>
    <col min="14335" max="14335" width="5.5546875" style="120" customWidth="1"/>
    <col min="14336" max="14336" width="33.109375" style="120" customWidth="1"/>
    <col min="14337" max="14337" width="6.5546875" style="120" customWidth="1"/>
    <col min="14338" max="14338" width="8.44140625" style="120" customWidth="1"/>
    <col min="14339" max="14346" width="9.109375" style="120" customWidth="1"/>
    <col min="14347" max="14590" width="6.88671875" style="120"/>
    <col min="14591" max="14591" width="5.5546875" style="120" customWidth="1"/>
    <col min="14592" max="14592" width="33.109375" style="120" customWidth="1"/>
    <col min="14593" max="14593" width="6.5546875" style="120" customWidth="1"/>
    <col min="14594" max="14594" width="8.44140625" style="120" customWidth="1"/>
    <col min="14595" max="14602" width="9.109375" style="120" customWidth="1"/>
    <col min="14603" max="14846" width="6.88671875" style="120"/>
    <col min="14847" max="14847" width="5.5546875" style="120" customWidth="1"/>
    <col min="14848" max="14848" width="33.109375" style="120" customWidth="1"/>
    <col min="14849" max="14849" width="6.5546875" style="120" customWidth="1"/>
    <col min="14850" max="14850" width="8.44140625" style="120" customWidth="1"/>
    <col min="14851" max="14858" width="9.109375" style="120" customWidth="1"/>
    <col min="14859" max="15102" width="6.88671875" style="120"/>
    <col min="15103" max="15103" width="5.5546875" style="120" customWidth="1"/>
    <col min="15104" max="15104" width="33.109375" style="120" customWidth="1"/>
    <col min="15105" max="15105" width="6.5546875" style="120" customWidth="1"/>
    <col min="15106" max="15106" width="8.44140625" style="120" customWidth="1"/>
    <col min="15107" max="15114" width="9.109375" style="120" customWidth="1"/>
    <col min="15115" max="15358" width="6.88671875" style="120"/>
    <col min="15359" max="15359" width="5.5546875" style="120" customWidth="1"/>
    <col min="15360" max="15360" width="33.109375" style="120" customWidth="1"/>
    <col min="15361" max="15361" width="6.5546875" style="120" customWidth="1"/>
    <col min="15362" max="15362" width="8.44140625" style="120" customWidth="1"/>
    <col min="15363" max="15370" width="9.109375" style="120" customWidth="1"/>
    <col min="15371" max="15614" width="6.88671875" style="120"/>
    <col min="15615" max="15615" width="5.5546875" style="120" customWidth="1"/>
    <col min="15616" max="15616" width="33.109375" style="120" customWidth="1"/>
    <col min="15617" max="15617" width="6.5546875" style="120" customWidth="1"/>
    <col min="15618" max="15618" width="8.44140625" style="120" customWidth="1"/>
    <col min="15619" max="15626" width="9.109375" style="120" customWidth="1"/>
    <col min="15627" max="15870" width="6.88671875" style="120"/>
    <col min="15871" max="15871" width="5.5546875" style="120" customWidth="1"/>
    <col min="15872" max="15872" width="33.109375" style="120" customWidth="1"/>
    <col min="15873" max="15873" width="6.5546875" style="120" customWidth="1"/>
    <col min="15874" max="15874" width="8.44140625" style="120" customWidth="1"/>
    <col min="15875" max="15882" width="9.109375" style="120" customWidth="1"/>
    <col min="15883" max="16126" width="6.88671875" style="120"/>
    <col min="16127" max="16127" width="5.5546875" style="120" customWidth="1"/>
    <col min="16128" max="16128" width="33.109375" style="120" customWidth="1"/>
    <col min="16129" max="16129" width="6.5546875" style="120" customWidth="1"/>
    <col min="16130" max="16130" width="8.44140625" style="120" customWidth="1"/>
    <col min="16131" max="16138" width="9.109375" style="120" customWidth="1"/>
    <col min="16139" max="16384" width="6.88671875" style="120"/>
  </cols>
  <sheetData>
    <row r="1" spans="1:26" ht="17.100000000000001" customHeight="1">
      <c r="A1" s="943" t="s">
        <v>189</v>
      </c>
      <c r="B1" s="943"/>
      <c r="C1" s="121"/>
      <c r="D1" s="121"/>
    </row>
    <row r="2" spans="1:26" ht="17.100000000000001" customHeight="1">
      <c r="A2" s="942" t="s">
        <v>543</v>
      </c>
      <c r="B2" s="942"/>
      <c r="C2" s="942"/>
      <c r="D2" s="942"/>
      <c r="E2" s="942"/>
      <c r="F2" s="942"/>
      <c r="G2" s="942"/>
      <c r="H2" s="942"/>
      <c r="I2" s="942"/>
      <c r="J2" s="942"/>
      <c r="K2" s="942"/>
      <c r="L2" s="942"/>
      <c r="M2" s="942"/>
      <c r="N2" s="942"/>
      <c r="O2" s="942"/>
      <c r="P2" s="942"/>
      <c r="Q2" s="942"/>
      <c r="R2" s="942"/>
      <c r="S2" s="942"/>
      <c r="T2" s="942"/>
      <c r="U2" s="942"/>
      <c r="V2" s="942"/>
      <c r="W2" s="942"/>
      <c r="X2" s="942"/>
      <c r="Y2" s="942"/>
      <c r="Z2" s="942"/>
    </row>
    <row r="3" spans="1:26" ht="17.100000000000001" customHeight="1">
      <c r="B3" s="122"/>
      <c r="C3" s="186"/>
      <c r="D3" s="123"/>
      <c r="J3" s="928" t="s">
        <v>1</v>
      </c>
      <c r="K3" s="928"/>
      <c r="L3" s="928"/>
      <c r="M3" s="928"/>
      <c r="N3" s="928"/>
      <c r="O3" s="928"/>
      <c r="P3" s="928"/>
      <c r="Q3" s="928"/>
      <c r="R3" s="928"/>
      <c r="S3" s="928"/>
      <c r="T3" s="928"/>
      <c r="U3" s="928"/>
      <c r="V3" s="928"/>
      <c r="W3" s="928"/>
      <c r="X3" s="928"/>
      <c r="Y3" s="928"/>
      <c r="Z3" s="928"/>
    </row>
    <row r="4" spans="1:26" ht="17.100000000000001" customHeight="1">
      <c r="A4" s="944" t="s">
        <v>2</v>
      </c>
      <c r="B4" s="945" t="s">
        <v>194</v>
      </c>
      <c r="C4" s="945" t="s">
        <v>4</v>
      </c>
      <c r="D4" s="945" t="s">
        <v>279</v>
      </c>
      <c r="E4" s="939" t="s">
        <v>7</v>
      </c>
      <c r="F4" s="940"/>
      <c r="G4" s="940"/>
      <c r="H4" s="940"/>
      <c r="I4" s="940"/>
      <c r="J4" s="940"/>
      <c r="K4" s="940"/>
      <c r="L4" s="940"/>
      <c r="M4" s="940"/>
      <c r="N4" s="940"/>
      <c r="O4" s="940"/>
      <c r="P4" s="940"/>
      <c r="Q4" s="940"/>
      <c r="R4" s="940"/>
      <c r="S4" s="940"/>
      <c r="T4" s="940"/>
      <c r="U4" s="940"/>
      <c r="V4" s="940"/>
      <c r="W4" s="940"/>
      <c r="X4" s="940"/>
      <c r="Y4" s="940"/>
      <c r="Z4" s="941"/>
    </row>
    <row r="5" spans="1:26" ht="39.6">
      <c r="A5" s="944"/>
      <c r="B5" s="945"/>
      <c r="C5" s="945"/>
      <c r="D5" s="945"/>
      <c r="E5" s="425" t="s">
        <v>531</v>
      </c>
      <c r="F5" s="425" t="s">
        <v>532</v>
      </c>
      <c r="G5" s="425" t="s">
        <v>533</v>
      </c>
      <c r="H5" s="425" t="s">
        <v>534</v>
      </c>
      <c r="I5" s="425" t="s">
        <v>535</v>
      </c>
      <c r="J5" s="425" t="s">
        <v>536</v>
      </c>
      <c r="K5" s="425" t="s">
        <v>537</v>
      </c>
      <c r="L5" s="425" t="s">
        <v>538</v>
      </c>
      <c r="M5" s="425" t="s">
        <v>517</v>
      </c>
      <c r="N5" s="425" t="s">
        <v>518</v>
      </c>
      <c r="O5" s="425" t="s">
        <v>519</v>
      </c>
      <c r="P5" s="425" t="s">
        <v>520</v>
      </c>
      <c r="Q5" s="425" t="s">
        <v>521</v>
      </c>
      <c r="R5" s="425" t="s">
        <v>522</v>
      </c>
      <c r="S5" s="425" t="s">
        <v>523</v>
      </c>
      <c r="T5" s="425" t="s">
        <v>524</v>
      </c>
      <c r="U5" s="425" t="s">
        <v>525</v>
      </c>
      <c r="V5" s="425" t="s">
        <v>526</v>
      </c>
      <c r="W5" s="425" t="s">
        <v>527</v>
      </c>
      <c r="X5" s="425" t="s">
        <v>528</v>
      </c>
      <c r="Y5" s="425" t="s">
        <v>529</v>
      </c>
      <c r="Z5" s="425" t="s">
        <v>530</v>
      </c>
    </row>
    <row r="6" spans="1:26" s="188" customFormat="1" ht="17.100000000000001" customHeight="1">
      <c r="A6" s="187" t="s">
        <v>197</v>
      </c>
      <c r="B6" s="187">
        <v>-2</v>
      </c>
      <c r="C6" s="187" t="s">
        <v>208</v>
      </c>
      <c r="D6" s="187" t="s">
        <v>290</v>
      </c>
      <c r="E6" s="187" t="s">
        <v>280</v>
      </c>
      <c r="F6" s="187" t="s">
        <v>281</v>
      </c>
      <c r="G6" s="187" t="s">
        <v>282</v>
      </c>
      <c r="H6" s="187" t="s">
        <v>283</v>
      </c>
      <c r="I6" s="187" t="s">
        <v>284</v>
      </c>
      <c r="J6" s="187" t="s">
        <v>285</v>
      </c>
      <c r="K6" s="187" t="s">
        <v>286</v>
      </c>
      <c r="L6" s="187" t="s">
        <v>287</v>
      </c>
      <c r="M6" s="427"/>
      <c r="N6" s="427"/>
      <c r="O6" s="427"/>
      <c r="P6" s="427"/>
      <c r="Q6" s="427"/>
      <c r="R6" s="427"/>
      <c r="S6" s="427"/>
      <c r="T6" s="427"/>
      <c r="U6" s="427"/>
      <c r="V6" s="427"/>
      <c r="W6" s="427"/>
      <c r="X6" s="427"/>
      <c r="Y6" s="427"/>
      <c r="Z6" s="427"/>
    </row>
    <row r="7" spans="1:26" ht="17.100000000000001" customHeight="1">
      <c r="A7" s="80"/>
      <c r="B7" s="81" t="s">
        <v>17</v>
      </c>
      <c r="C7" s="80"/>
      <c r="D7" s="163">
        <f>D8+D31</f>
        <v>1.2225000000000636</v>
      </c>
      <c r="E7" s="48">
        <f>E8+E31</f>
        <v>0</v>
      </c>
      <c r="F7" s="48">
        <f t="shared" ref="F7:L7" si="0">F8+F31</f>
        <v>0</v>
      </c>
      <c r="G7" s="48">
        <f t="shared" si="0"/>
        <v>0</v>
      </c>
      <c r="H7" s="48">
        <f t="shared" si="0"/>
        <v>0.79</v>
      </c>
      <c r="I7" s="48">
        <f t="shared" si="0"/>
        <v>0</v>
      </c>
      <c r="J7" s="48">
        <f t="shared" si="0"/>
        <v>0</v>
      </c>
      <c r="K7" s="48">
        <f t="shared" si="0"/>
        <v>0</v>
      </c>
      <c r="L7" s="48">
        <f t="shared" si="0"/>
        <v>5.7303000000047177E-2</v>
      </c>
      <c r="M7" s="48">
        <f t="shared" ref="M7:Z7" si="1">M8+M31</f>
        <v>0.01</v>
      </c>
      <c r="N7" s="48">
        <f t="shared" si="1"/>
        <v>5.0197000000016499E-2</v>
      </c>
      <c r="O7" s="48">
        <f t="shared" si="1"/>
        <v>0</v>
      </c>
      <c r="P7" s="48">
        <f t="shared" si="1"/>
        <v>0</v>
      </c>
      <c r="Q7" s="48">
        <f t="shared" si="1"/>
        <v>0</v>
      </c>
      <c r="R7" s="48">
        <f t="shared" si="1"/>
        <v>0</v>
      </c>
      <c r="S7" s="48">
        <f t="shared" si="1"/>
        <v>0.10500000000000001</v>
      </c>
      <c r="T7" s="48">
        <f t="shared" si="1"/>
        <v>0</v>
      </c>
      <c r="U7" s="48">
        <f t="shared" si="1"/>
        <v>0</v>
      </c>
      <c r="V7" s="48">
        <f t="shared" si="1"/>
        <v>0</v>
      </c>
      <c r="W7" s="48">
        <f t="shared" si="1"/>
        <v>0</v>
      </c>
      <c r="X7" s="48">
        <f t="shared" si="1"/>
        <v>0.21</v>
      </c>
      <c r="Y7" s="48">
        <f t="shared" si="1"/>
        <v>0</v>
      </c>
      <c r="Z7" s="48">
        <f t="shared" si="1"/>
        <v>0</v>
      </c>
    </row>
    <row r="8" spans="1:26" s="141" customFormat="1" ht="17.100000000000001" customHeight="1">
      <c r="A8" s="83" t="s">
        <v>18</v>
      </c>
      <c r="B8" s="84" t="s">
        <v>19</v>
      </c>
      <c r="C8" s="85" t="s">
        <v>20</v>
      </c>
      <c r="D8" s="167">
        <f>D10+D14+D15+D16+D20+D24+D28+D30</f>
        <v>0</v>
      </c>
      <c r="E8" s="65">
        <f t="shared" ref="E8" si="2">E10+E14+E15+E16+E20+E24+E28+E29+E30+E13</f>
        <v>0</v>
      </c>
      <c r="F8" s="65">
        <f t="shared" ref="F8:L8" si="3">F10+F14+F15+F16+F20+F24+F28+F29+F30+F13</f>
        <v>0</v>
      </c>
      <c r="G8" s="65">
        <f t="shared" si="3"/>
        <v>0</v>
      </c>
      <c r="H8" s="65">
        <f t="shared" si="3"/>
        <v>0</v>
      </c>
      <c r="I8" s="65">
        <f t="shared" si="3"/>
        <v>0</v>
      </c>
      <c r="J8" s="65">
        <f t="shared" si="3"/>
        <v>0</v>
      </c>
      <c r="K8" s="65">
        <f t="shared" si="3"/>
        <v>0</v>
      </c>
      <c r="L8" s="65">
        <f t="shared" si="3"/>
        <v>0</v>
      </c>
      <c r="M8" s="65">
        <f t="shared" ref="M8:Z8" si="4">M10+M14+M15+M16+M20+M24+M28+M29+M30+M13</f>
        <v>0</v>
      </c>
      <c r="N8" s="65">
        <f t="shared" si="4"/>
        <v>0</v>
      </c>
      <c r="O8" s="65">
        <f t="shared" si="4"/>
        <v>0</v>
      </c>
      <c r="P8" s="65">
        <f t="shared" si="4"/>
        <v>0</v>
      </c>
      <c r="Q8" s="65">
        <f t="shared" si="4"/>
        <v>0</v>
      </c>
      <c r="R8" s="65">
        <f t="shared" si="4"/>
        <v>0</v>
      </c>
      <c r="S8" s="65">
        <f t="shared" si="4"/>
        <v>0</v>
      </c>
      <c r="T8" s="65">
        <f t="shared" si="4"/>
        <v>0</v>
      </c>
      <c r="U8" s="65">
        <f t="shared" si="4"/>
        <v>0</v>
      </c>
      <c r="V8" s="65">
        <f t="shared" si="4"/>
        <v>0</v>
      </c>
      <c r="W8" s="65">
        <f t="shared" si="4"/>
        <v>0</v>
      </c>
      <c r="X8" s="65">
        <f t="shared" si="4"/>
        <v>0</v>
      </c>
      <c r="Y8" s="65">
        <f t="shared" si="4"/>
        <v>0</v>
      </c>
      <c r="Z8" s="65">
        <f t="shared" si="4"/>
        <v>0</v>
      </c>
    </row>
    <row r="9" spans="1:26" s="141" customFormat="1" ht="17.100000000000001" customHeight="1">
      <c r="A9" s="87"/>
      <c r="B9" s="88" t="s">
        <v>75</v>
      </c>
      <c r="C9" s="89"/>
      <c r="D9" s="172"/>
      <c r="E9" s="54"/>
      <c r="F9" s="54"/>
      <c r="G9" s="54"/>
      <c r="H9" s="54"/>
      <c r="I9" s="54"/>
      <c r="J9" s="54"/>
      <c r="K9" s="54"/>
      <c r="L9" s="54"/>
      <c r="M9" s="54"/>
      <c r="N9" s="54"/>
      <c r="O9" s="54"/>
      <c r="P9" s="54"/>
      <c r="Q9" s="54"/>
      <c r="R9" s="54"/>
      <c r="S9" s="54"/>
      <c r="T9" s="54"/>
      <c r="U9" s="54"/>
      <c r="V9" s="54"/>
      <c r="W9" s="54"/>
      <c r="X9" s="54"/>
      <c r="Y9" s="54"/>
      <c r="Z9" s="54"/>
    </row>
    <row r="10" spans="1:26" ht="17.100000000000001" customHeight="1">
      <c r="A10" s="90" t="s">
        <v>21</v>
      </c>
      <c r="B10" s="91" t="s">
        <v>291</v>
      </c>
      <c r="C10" s="92" t="s">
        <v>23</v>
      </c>
      <c r="D10" s="176">
        <f>D11+D12+D13</f>
        <v>0</v>
      </c>
      <c r="E10" s="52">
        <f t="shared" ref="E10:L10" si="5">E11+E12+E13</f>
        <v>0</v>
      </c>
      <c r="F10" s="52">
        <f t="shared" si="5"/>
        <v>0</v>
      </c>
      <c r="G10" s="52">
        <f t="shared" si="5"/>
        <v>0</v>
      </c>
      <c r="H10" s="52">
        <f t="shared" si="5"/>
        <v>0</v>
      </c>
      <c r="I10" s="52">
        <f t="shared" si="5"/>
        <v>0</v>
      </c>
      <c r="J10" s="52">
        <f t="shared" si="5"/>
        <v>0</v>
      </c>
      <c r="K10" s="52">
        <f t="shared" si="5"/>
        <v>0</v>
      </c>
      <c r="L10" s="52">
        <f t="shared" si="5"/>
        <v>0</v>
      </c>
      <c r="M10" s="52">
        <f t="shared" ref="M10:Z10" si="6">M11+M12+M13</f>
        <v>0</v>
      </c>
      <c r="N10" s="52">
        <f t="shared" si="6"/>
        <v>0</v>
      </c>
      <c r="O10" s="52">
        <f t="shared" si="6"/>
        <v>0</v>
      </c>
      <c r="P10" s="52">
        <f t="shared" si="6"/>
        <v>0</v>
      </c>
      <c r="Q10" s="52">
        <f t="shared" si="6"/>
        <v>0</v>
      </c>
      <c r="R10" s="52">
        <f t="shared" si="6"/>
        <v>0</v>
      </c>
      <c r="S10" s="52">
        <f t="shared" si="6"/>
        <v>0</v>
      </c>
      <c r="T10" s="52">
        <f t="shared" si="6"/>
        <v>0</v>
      </c>
      <c r="U10" s="52">
        <f t="shared" si="6"/>
        <v>0</v>
      </c>
      <c r="V10" s="52">
        <f t="shared" si="6"/>
        <v>0</v>
      </c>
      <c r="W10" s="52">
        <f t="shared" si="6"/>
        <v>0</v>
      </c>
      <c r="X10" s="52">
        <f t="shared" si="6"/>
        <v>0</v>
      </c>
      <c r="Y10" s="52">
        <f t="shared" si="6"/>
        <v>0</v>
      </c>
      <c r="Z10" s="52">
        <f t="shared" si="6"/>
        <v>0</v>
      </c>
    </row>
    <row r="11" spans="1:26" s="141" customFormat="1" ht="17.100000000000001" customHeight="1">
      <c r="A11" s="87"/>
      <c r="B11" s="93" t="s">
        <v>24</v>
      </c>
      <c r="C11" s="89" t="s">
        <v>25</v>
      </c>
      <c r="D11" s="172">
        <f>SUM(E11:Z11)</f>
        <v>0</v>
      </c>
      <c r="E11" s="66">
        <v>0</v>
      </c>
      <c r="F11" s="66">
        <v>0</v>
      </c>
      <c r="G11" s="66">
        <v>0</v>
      </c>
      <c r="H11" s="66">
        <v>0</v>
      </c>
      <c r="I11" s="66">
        <v>0</v>
      </c>
      <c r="J11" s="66">
        <v>0</v>
      </c>
      <c r="K11" s="66">
        <v>0</v>
      </c>
      <c r="L11" s="66">
        <v>0</v>
      </c>
      <c r="M11" s="66">
        <v>0</v>
      </c>
      <c r="N11" s="66">
        <v>0</v>
      </c>
      <c r="O11" s="66">
        <v>0</v>
      </c>
      <c r="P11" s="66">
        <v>0</v>
      </c>
      <c r="Q11" s="66">
        <v>0</v>
      </c>
      <c r="R11" s="66">
        <v>0</v>
      </c>
      <c r="S11" s="66">
        <v>0</v>
      </c>
      <c r="T11" s="66">
        <v>0</v>
      </c>
      <c r="U11" s="66">
        <v>0</v>
      </c>
      <c r="V11" s="66">
        <v>0</v>
      </c>
      <c r="W11" s="66">
        <v>0</v>
      </c>
      <c r="X11" s="66">
        <v>0</v>
      </c>
      <c r="Y11" s="66">
        <v>0</v>
      </c>
      <c r="Z11" s="66">
        <v>0</v>
      </c>
    </row>
    <row r="12" spans="1:26" ht="17.100000000000001" customHeight="1">
      <c r="A12" s="87"/>
      <c r="B12" s="94" t="s">
        <v>26</v>
      </c>
      <c r="C12" s="89" t="s">
        <v>27</v>
      </c>
      <c r="D12" s="172">
        <f t="shared" ref="D12:D30" si="7">SUM(E12:Z12)</f>
        <v>0</v>
      </c>
      <c r="E12" s="66">
        <v>0</v>
      </c>
      <c r="F12" s="66">
        <v>0</v>
      </c>
      <c r="G12" s="66">
        <v>0</v>
      </c>
      <c r="H12" s="66">
        <v>0</v>
      </c>
      <c r="I12" s="66">
        <v>0</v>
      </c>
      <c r="J12" s="66">
        <v>0</v>
      </c>
      <c r="K12" s="66">
        <v>0</v>
      </c>
      <c r="L12" s="66">
        <v>0</v>
      </c>
      <c r="M12" s="66">
        <v>0</v>
      </c>
      <c r="N12" s="66">
        <v>0</v>
      </c>
      <c r="O12" s="66">
        <v>0</v>
      </c>
      <c r="P12" s="66">
        <v>0</v>
      </c>
      <c r="Q12" s="66">
        <v>0</v>
      </c>
      <c r="R12" s="66">
        <v>0</v>
      </c>
      <c r="S12" s="66">
        <v>0</v>
      </c>
      <c r="T12" s="66">
        <v>0</v>
      </c>
      <c r="U12" s="66">
        <v>0</v>
      </c>
      <c r="V12" s="66">
        <v>0</v>
      </c>
      <c r="W12" s="66">
        <v>0</v>
      </c>
      <c r="X12" s="66">
        <v>0</v>
      </c>
      <c r="Y12" s="66">
        <v>0</v>
      </c>
      <c r="Z12" s="66">
        <v>0</v>
      </c>
    </row>
    <row r="13" spans="1:26" ht="17.100000000000001" customHeight="1">
      <c r="A13" s="87"/>
      <c r="B13" s="95" t="s">
        <v>28</v>
      </c>
      <c r="C13" s="89" t="s">
        <v>29</v>
      </c>
      <c r="D13" s="172">
        <f t="shared" si="7"/>
        <v>0</v>
      </c>
      <c r="E13" s="66">
        <v>0</v>
      </c>
      <c r="F13" s="66">
        <v>0</v>
      </c>
      <c r="G13" s="66">
        <v>0</v>
      </c>
      <c r="H13" s="66">
        <v>0</v>
      </c>
      <c r="I13" s="66">
        <v>0</v>
      </c>
      <c r="J13" s="66">
        <v>0</v>
      </c>
      <c r="K13" s="66">
        <v>0</v>
      </c>
      <c r="L13" s="66">
        <v>0</v>
      </c>
      <c r="M13" s="66">
        <v>0</v>
      </c>
      <c r="N13" s="66">
        <v>0</v>
      </c>
      <c r="O13" s="66">
        <v>0</v>
      </c>
      <c r="P13" s="66">
        <v>0</v>
      </c>
      <c r="Q13" s="66">
        <v>0</v>
      </c>
      <c r="R13" s="66">
        <v>0</v>
      </c>
      <c r="S13" s="66">
        <v>0</v>
      </c>
      <c r="T13" s="66">
        <v>0</v>
      </c>
      <c r="U13" s="66">
        <v>0</v>
      </c>
      <c r="V13" s="66">
        <v>0</v>
      </c>
      <c r="W13" s="66">
        <v>0</v>
      </c>
      <c r="X13" s="66">
        <v>0</v>
      </c>
      <c r="Y13" s="66">
        <v>0</v>
      </c>
      <c r="Z13" s="66">
        <v>0</v>
      </c>
    </row>
    <row r="14" spans="1:26" ht="17.100000000000001" customHeight="1">
      <c r="A14" s="90" t="s">
        <v>30</v>
      </c>
      <c r="B14" s="96" t="s">
        <v>31</v>
      </c>
      <c r="C14" s="92" t="s">
        <v>32</v>
      </c>
      <c r="D14" s="172">
        <f t="shared" si="7"/>
        <v>0</v>
      </c>
      <c r="E14" s="52">
        <v>0</v>
      </c>
      <c r="F14" s="52">
        <v>0</v>
      </c>
      <c r="G14" s="52">
        <v>0</v>
      </c>
      <c r="H14" s="52">
        <v>0</v>
      </c>
      <c r="I14" s="52">
        <v>0</v>
      </c>
      <c r="J14" s="52">
        <v>0</v>
      </c>
      <c r="K14" s="52">
        <v>0</v>
      </c>
      <c r="L14" s="52">
        <v>0</v>
      </c>
      <c r="M14" s="52">
        <v>0</v>
      </c>
      <c r="N14" s="52">
        <v>0</v>
      </c>
      <c r="O14" s="52">
        <v>0</v>
      </c>
      <c r="P14" s="52">
        <v>0</v>
      </c>
      <c r="Q14" s="52">
        <v>0</v>
      </c>
      <c r="R14" s="52">
        <v>0</v>
      </c>
      <c r="S14" s="52">
        <v>0</v>
      </c>
      <c r="T14" s="52">
        <v>0</v>
      </c>
      <c r="U14" s="52">
        <v>0</v>
      </c>
      <c r="V14" s="52">
        <v>0</v>
      </c>
      <c r="W14" s="52">
        <v>0</v>
      </c>
      <c r="X14" s="52">
        <v>0</v>
      </c>
      <c r="Y14" s="52">
        <v>0</v>
      </c>
      <c r="Z14" s="52">
        <v>0</v>
      </c>
    </row>
    <row r="15" spans="1:26" ht="17.100000000000001" customHeight="1">
      <c r="A15" s="90" t="s">
        <v>33</v>
      </c>
      <c r="B15" s="96" t="s">
        <v>34</v>
      </c>
      <c r="C15" s="92" t="s">
        <v>35</v>
      </c>
      <c r="D15" s="172">
        <f t="shared" si="7"/>
        <v>0</v>
      </c>
      <c r="E15" s="52">
        <v>0</v>
      </c>
      <c r="F15" s="52">
        <v>0</v>
      </c>
      <c r="G15" s="52">
        <v>0</v>
      </c>
      <c r="H15" s="52">
        <v>0</v>
      </c>
      <c r="I15" s="52">
        <v>0</v>
      </c>
      <c r="J15" s="52">
        <v>0</v>
      </c>
      <c r="K15" s="52">
        <v>0</v>
      </c>
      <c r="L15" s="52">
        <v>0</v>
      </c>
      <c r="M15" s="52">
        <v>0</v>
      </c>
      <c r="N15" s="52">
        <v>0</v>
      </c>
      <c r="O15" s="52">
        <v>0</v>
      </c>
      <c r="P15" s="52">
        <v>0</v>
      </c>
      <c r="Q15" s="52">
        <v>0</v>
      </c>
      <c r="R15" s="52">
        <v>0</v>
      </c>
      <c r="S15" s="52">
        <v>0</v>
      </c>
      <c r="T15" s="52">
        <v>0</v>
      </c>
      <c r="U15" s="52">
        <v>0</v>
      </c>
      <c r="V15" s="52">
        <v>0</v>
      </c>
      <c r="W15" s="52">
        <v>0</v>
      </c>
      <c r="X15" s="52">
        <v>0</v>
      </c>
      <c r="Y15" s="52">
        <v>0</v>
      </c>
      <c r="Z15" s="52">
        <v>0</v>
      </c>
    </row>
    <row r="16" spans="1:26" ht="17.100000000000001" customHeight="1">
      <c r="A16" s="90" t="s">
        <v>36</v>
      </c>
      <c r="B16" s="91" t="s">
        <v>37</v>
      </c>
      <c r="C16" s="92" t="s">
        <v>38</v>
      </c>
      <c r="D16" s="172">
        <f t="shared" si="7"/>
        <v>0</v>
      </c>
      <c r="E16" s="52">
        <f>E17+E18+E19</f>
        <v>0</v>
      </c>
      <c r="F16" s="52">
        <f t="shared" ref="F16:L16" si="8">F17+F18+F19</f>
        <v>0</v>
      </c>
      <c r="G16" s="52">
        <f t="shared" si="8"/>
        <v>0</v>
      </c>
      <c r="H16" s="52">
        <f t="shared" si="8"/>
        <v>0</v>
      </c>
      <c r="I16" s="52">
        <f t="shared" si="8"/>
        <v>0</v>
      </c>
      <c r="J16" s="52">
        <f t="shared" si="8"/>
        <v>0</v>
      </c>
      <c r="K16" s="52">
        <f t="shared" si="8"/>
        <v>0</v>
      </c>
      <c r="L16" s="52">
        <f t="shared" si="8"/>
        <v>0</v>
      </c>
      <c r="M16" s="52">
        <f t="shared" ref="M16:Z16" si="9">M17+M18+M19</f>
        <v>0</v>
      </c>
      <c r="N16" s="52">
        <f t="shared" si="9"/>
        <v>0</v>
      </c>
      <c r="O16" s="52">
        <f t="shared" si="9"/>
        <v>0</v>
      </c>
      <c r="P16" s="52">
        <f t="shared" si="9"/>
        <v>0</v>
      </c>
      <c r="Q16" s="52">
        <f t="shared" si="9"/>
        <v>0</v>
      </c>
      <c r="R16" s="52">
        <f t="shared" si="9"/>
        <v>0</v>
      </c>
      <c r="S16" s="52">
        <f t="shared" si="9"/>
        <v>0</v>
      </c>
      <c r="T16" s="52">
        <f t="shared" si="9"/>
        <v>0</v>
      </c>
      <c r="U16" s="52">
        <f t="shared" si="9"/>
        <v>0</v>
      </c>
      <c r="V16" s="52">
        <f t="shared" si="9"/>
        <v>0</v>
      </c>
      <c r="W16" s="52">
        <f t="shared" si="9"/>
        <v>0</v>
      </c>
      <c r="X16" s="52">
        <f t="shared" si="9"/>
        <v>0</v>
      </c>
      <c r="Y16" s="52">
        <f t="shared" si="9"/>
        <v>0</v>
      </c>
      <c r="Z16" s="52">
        <f t="shared" si="9"/>
        <v>0</v>
      </c>
    </row>
    <row r="17" spans="1:26" ht="17.100000000000001" customHeight="1">
      <c r="A17" s="87"/>
      <c r="B17" s="95" t="s">
        <v>39</v>
      </c>
      <c r="C17" s="89" t="s">
        <v>40</v>
      </c>
      <c r="D17" s="172">
        <f t="shared" si="7"/>
        <v>0</v>
      </c>
      <c r="E17" s="66">
        <v>0</v>
      </c>
      <c r="F17" s="66">
        <v>0</v>
      </c>
      <c r="G17" s="66">
        <v>0</v>
      </c>
      <c r="H17" s="66">
        <v>0</v>
      </c>
      <c r="I17" s="66">
        <v>0</v>
      </c>
      <c r="J17" s="66">
        <v>0</v>
      </c>
      <c r="K17" s="66">
        <v>0</v>
      </c>
      <c r="L17" s="66">
        <v>0</v>
      </c>
      <c r="M17" s="66">
        <v>0</v>
      </c>
      <c r="N17" s="66">
        <v>0</v>
      </c>
      <c r="O17" s="66">
        <v>0</v>
      </c>
      <c r="P17" s="66">
        <v>0</v>
      </c>
      <c r="Q17" s="66">
        <v>0</v>
      </c>
      <c r="R17" s="66">
        <v>0</v>
      </c>
      <c r="S17" s="66">
        <v>0</v>
      </c>
      <c r="T17" s="66">
        <v>0</v>
      </c>
      <c r="U17" s="66">
        <v>0</v>
      </c>
      <c r="V17" s="66">
        <v>0</v>
      </c>
      <c r="W17" s="66">
        <v>0</v>
      </c>
      <c r="X17" s="66">
        <v>0</v>
      </c>
      <c r="Y17" s="66">
        <v>0</v>
      </c>
      <c r="Z17" s="66">
        <v>0</v>
      </c>
    </row>
    <row r="18" spans="1:26" ht="17.100000000000001" customHeight="1">
      <c r="A18" s="87"/>
      <c r="B18" s="95" t="s">
        <v>41</v>
      </c>
      <c r="C18" s="89" t="s">
        <v>42</v>
      </c>
      <c r="D18" s="172">
        <f t="shared" si="7"/>
        <v>0</v>
      </c>
      <c r="E18" s="66">
        <v>0</v>
      </c>
      <c r="F18" s="66">
        <v>0</v>
      </c>
      <c r="G18" s="66">
        <v>0</v>
      </c>
      <c r="H18" s="66">
        <v>0</v>
      </c>
      <c r="I18" s="66">
        <v>0</v>
      </c>
      <c r="J18" s="66">
        <v>0</v>
      </c>
      <c r="K18" s="66">
        <v>0</v>
      </c>
      <c r="L18" s="66">
        <v>0</v>
      </c>
      <c r="M18" s="66">
        <v>0</v>
      </c>
      <c r="N18" s="66">
        <v>0</v>
      </c>
      <c r="O18" s="66">
        <v>0</v>
      </c>
      <c r="P18" s="66">
        <v>0</v>
      </c>
      <c r="Q18" s="66">
        <v>0</v>
      </c>
      <c r="R18" s="66">
        <v>0</v>
      </c>
      <c r="S18" s="66">
        <v>0</v>
      </c>
      <c r="T18" s="66">
        <v>0</v>
      </c>
      <c r="U18" s="66">
        <v>0</v>
      </c>
      <c r="V18" s="66">
        <v>0</v>
      </c>
      <c r="W18" s="66">
        <v>0</v>
      </c>
      <c r="X18" s="66">
        <v>0</v>
      </c>
      <c r="Y18" s="66">
        <v>0</v>
      </c>
      <c r="Z18" s="66">
        <v>0</v>
      </c>
    </row>
    <row r="19" spans="1:26" ht="17.100000000000001" customHeight="1">
      <c r="A19" s="87"/>
      <c r="B19" s="95" t="s">
        <v>43</v>
      </c>
      <c r="C19" s="89" t="s">
        <v>44</v>
      </c>
      <c r="D19" s="172">
        <f t="shared" si="7"/>
        <v>0</v>
      </c>
      <c r="E19" s="66">
        <v>0</v>
      </c>
      <c r="F19" s="66">
        <v>0</v>
      </c>
      <c r="G19" s="66">
        <v>0</v>
      </c>
      <c r="H19" s="66">
        <v>0</v>
      </c>
      <c r="I19" s="66">
        <v>0</v>
      </c>
      <c r="J19" s="66">
        <v>0</v>
      </c>
      <c r="K19" s="66">
        <v>0</v>
      </c>
      <c r="L19" s="66">
        <v>0</v>
      </c>
      <c r="M19" s="66">
        <v>0</v>
      </c>
      <c r="N19" s="66">
        <v>0</v>
      </c>
      <c r="O19" s="66">
        <v>0</v>
      </c>
      <c r="P19" s="66">
        <v>0</v>
      </c>
      <c r="Q19" s="66">
        <v>0</v>
      </c>
      <c r="R19" s="66">
        <v>0</v>
      </c>
      <c r="S19" s="66">
        <v>0</v>
      </c>
      <c r="T19" s="66">
        <v>0</v>
      </c>
      <c r="U19" s="66">
        <v>0</v>
      </c>
      <c r="V19" s="66">
        <v>0</v>
      </c>
      <c r="W19" s="66">
        <v>0</v>
      </c>
      <c r="X19" s="66">
        <v>0</v>
      </c>
      <c r="Y19" s="66">
        <v>0</v>
      </c>
      <c r="Z19" s="66">
        <v>0</v>
      </c>
    </row>
    <row r="20" spans="1:26" ht="17.100000000000001" customHeight="1">
      <c r="A20" s="90" t="s">
        <v>45</v>
      </c>
      <c r="B20" s="91" t="s">
        <v>46</v>
      </c>
      <c r="C20" s="92" t="s">
        <v>47</v>
      </c>
      <c r="D20" s="172">
        <f t="shared" si="7"/>
        <v>0</v>
      </c>
      <c r="E20" s="52">
        <f>E21+E22+E23</f>
        <v>0</v>
      </c>
      <c r="F20" s="52">
        <f t="shared" ref="F20:L20" si="10">F21+F22+F23</f>
        <v>0</v>
      </c>
      <c r="G20" s="52">
        <f t="shared" si="10"/>
        <v>0</v>
      </c>
      <c r="H20" s="52">
        <f t="shared" si="10"/>
        <v>0</v>
      </c>
      <c r="I20" s="52">
        <f t="shared" si="10"/>
        <v>0</v>
      </c>
      <c r="J20" s="52">
        <f t="shared" si="10"/>
        <v>0</v>
      </c>
      <c r="K20" s="52">
        <f t="shared" si="10"/>
        <v>0</v>
      </c>
      <c r="L20" s="52">
        <f t="shared" si="10"/>
        <v>0</v>
      </c>
      <c r="M20" s="52">
        <f t="shared" ref="M20:Z20" si="11">M21+M22+M23</f>
        <v>0</v>
      </c>
      <c r="N20" s="52">
        <f t="shared" si="11"/>
        <v>0</v>
      </c>
      <c r="O20" s="52">
        <f t="shared" si="11"/>
        <v>0</v>
      </c>
      <c r="P20" s="52">
        <f t="shared" si="11"/>
        <v>0</v>
      </c>
      <c r="Q20" s="52">
        <f t="shared" si="11"/>
        <v>0</v>
      </c>
      <c r="R20" s="52">
        <f t="shared" si="11"/>
        <v>0</v>
      </c>
      <c r="S20" s="52">
        <f t="shared" si="11"/>
        <v>0</v>
      </c>
      <c r="T20" s="52">
        <f t="shared" si="11"/>
        <v>0</v>
      </c>
      <c r="U20" s="52">
        <f t="shared" si="11"/>
        <v>0</v>
      </c>
      <c r="V20" s="52">
        <f t="shared" si="11"/>
        <v>0</v>
      </c>
      <c r="W20" s="52">
        <f t="shared" si="11"/>
        <v>0</v>
      </c>
      <c r="X20" s="52">
        <f t="shared" si="11"/>
        <v>0</v>
      </c>
      <c r="Y20" s="52">
        <f t="shared" si="11"/>
        <v>0</v>
      </c>
      <c r="Z20" s="52">
        <f t="shared" si="11"/>
        <v>0</v>
      </c>
    </row>
    <row r="21" spans="1:26" ht="17.100000000000001" customHeight="1">
      <c r="A21" s="87"/>
      <c r="B21" s="95" t="s">
        <v>48</v>
      </c>
      <c r="C21" s="89" t="s">
        <v>49</v>
      </c>
      <c r="D21" s="172">
        <f t="shared" si="7"/>
        <v>0</v>
      </c>
      <c r="E21" s="66">
        <v>0</v>
      </c>
      <c r="F21" s="66">
        <v>0</v>
      </c>
      <c r="G21" s="66">
        <v>0</v>
      </c>
      <c r="H21" s="66">
        <v>0</v>
      </c>
      <c r="I21" s="66">
        <v>0</v>
      </c>
      <c r="J21" s="66">
        <v>0</v>
      </c>
      <c r="K21" s="66">
        <v>0</v>
      </c>
      <c r="L21" s="66">
        <v>0</v>
      </c>
      <c r="M21" s="66">
        <v>0</v>
      </c>
      <c r="N21" s="66">
        <v>0</v>
      </c>
      <c r="O21" s="66">
        <v>0</v>
      </c>
      <c r="P21" s="66">
        <v>0</v>
      </c>
      <c r="Q21" s="66">
        <v>0</v>
      </c>
      <c r="R21" s="66">
        <v>0</v>
      </c>
      <c r="S21" s="66">
        <v>0</v>
      </c>
      <c r="T21" s="66">
        <v>0</v>
      </c>
      <c r="U21" s="66">
        <v>0</v>
      </c>
      <c r="V21" s="66">
        <v>0</v>
      </c>
      <c r="W21" s="66">
        <v>0</v>
      </c>
      <c r="X21" s="66">
        <v>0</v>
      </c>
      <c r="Y21" s="66">
        <v>0</v>
      </c>
      <c r="Z21" s="66">
        <v>0</v>
      </c>
    </row>
    <row r="22" spans="1:26" ht="17.100000000000001" customHeight="1">
      <c r="A22" s="87"/>
      <c r="B22" s="95" t="s">
        <v>50</v>
      </c>
      <c r="C22" s="89" t="s">
        <v>51</v>
      </c>
      <c r="D22" s="172">
        <f t="shared" si="7"/>
        <v>0</v>
      </c>
      <c r="E22" s="66">
        <v>0</v>
      </c>
      <c r="F22" s="66">
        <v>0</v>
      </c>
      <c r="G22" s="66">
        <v>0</v>
      </c>
      <c r="H22" s="66">
        <v>0</v>
      </c>
      <c r="I22" s="66">
        <v>0</v>
      </c>
      <c r="J22" s="66">
        <v>0</v>
      </c>
      <c r="K22" s="66">
        <v>0</v>
      </c>
      <c r="L22" s="66">
        <v>0</v>
      </c>
      <c r="M22" s="66">
        <v>0</v>
      </c>
      <c r="N22" s="66">
        <v>0</v>
      </c>
      <c r="O22" s="66">
        <v>0</v>
      </c>
      <c r="P22" s="66">
        <v>0</v>
      </c>
      <c r="Q22" s="66">
        <v>0</v>
      </c>
      <c r="R22" s="66">
        <v>0</v>
      </c>
      <c r="S22" s="66">
        <v>0</v>
      </c>
      <c r="T22" s="66">
        <v>0</v>
      </c>
      <c r="U22" s="66">
        <v>0</v>
      </c>
      <c r="V22" s="66">
        <v>0</v>
      </c>
      <c r="W22" s="66">
        <v>0</v>
      </c>
      <c r="X22" s="66">
        <v>0</v>
      </c>
      <c r="Y22" s="66">
        <v>0</v>
      </c>
      <c r="Z22" s="66">
        <v>0</v>
      </c>
    </row>
    <row r="23" spans="1:26" ht="17.100000000000001" customHeight="1">
      <c r="A23" s="87"/>
      <c r="B23" s="95" t="s">
        <v>52</v>
      </c>
      <c r="C23" s="89" t="s">
        <v>53</v>
      </c>
      <c r="D23" s="172">
        <f t="shared" si="7"/>
        <v>0</v>
      </c>
      <c r="E23" s="66">
        <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row>
    <row r="24" spans="1:26" ht="17.100000000000001" customHeight="1">
      <c r="A24" s="90" t="s">
        <v>54</v>
      </c>
      <c r="B24" s="91" t="s">
        <v>55</v>
      </c>
      <c r="C24" s="92" t="s">
        <v>56</v>
      </c>
      <c r="D24" s="172">
        <f t="shared" si="7"/>
        <v>0</v>
      </c>
      <c r="E24" s="52">
        <f>E25+E26+E27</f>
        <v>0</v>
      </c>
      <c r="F24" s="52">
        <f t="shared" ref="F24:L24" si="12">F25+F26+F27</f>
        <v>0</v>
      </c>
      <c r="G24" s="52">
        <f t="shared" si="12"/>
        <v>0</v>
      </c>
      <c r="H24" s="52">
        <f t="shared" si="12"/>
        <v>0</v>
      </c>
      <c r="I24" s="52">
        <f t="shared" si="12"/>
        <v>0</v>
      </c>
      <c r="J24" s="52">
        <f t="shared" si="12"/>
        <v>0</v>
      </c>
      <c r="K24" s="52">
        <f t="shared" si="12"/>
        <v>0</v>
      </c>
      <c r="L24" s="52">
        <f t="shared" si="12"/>
        <v>0</v>
      </c>
      <c r="M24" s="52">
        <f t="shared" ref="M24:Z24" si="13">M25+M26+M27</f>
        <v>0</v>
      </c>
      <c r="N24" s="52">
        <f t="shared" si="13"/>
        <v>0</v>
      </c>
      <c r="O24" s="52">
        <f t="shared" si="13"/>
        <v>0</v>
      </c>
      <c r="P24" s="52">
        <f t="shared" si="13"/>
        <v>0</v>
      </c>
      <c r="Q24" s="52">
        <f t="shared" si="13"/>
        <v>0</v>
      </c>
      <c r="R24" s="52">
        <f t="shared" si="13"/>
        <v>0</v>
      </c>
      <c r="S24" s="52">
        <f t="shared" si="13"/>
        <v>0</v>
      </c>
      <c r="T24" s="52">
        <f t="shared" si="13"/>
        <v>0</v>
      </c>
      <c r="U24" s="52">
        <f t="shared" si="13"/>
        <v>0</v>
      </c>
      <c r="V24" s="52">
        <f t="shared" si="13"/>
        <v>0</v>
      </c>
      <c r="W24" s="52">
        <f t="shared" si="13"/>
        <v>0</v>
      </c>
      <c r="X24" s="52">
        <f t="shared" si="13"/>
        <v>0</v>
      </c>
      <c r="Y24" s="52">
        <f t="shared" si="13"/>
        <v>0</v>
      </c>
      <c r="Z24" s="52">
        <f t="shared" si="13"/>
        <v>0</v>
      </c>
    </row>
    <row r="25" spans="1:26" ht="17.100000000000001" customHeight="1">
      <c r="A25" s="87"/>
      <c r="B25" s="88" t="s">
        <v>199</v>
      </c>
      <c r="C25" s="89" t="s">
        <v>58</v>
      </c>
      <c r="D25" s="172">
        <f t="shared" si="7"/>
        <v>0</v>
      </c>
      <c r="E25" s="66">
        <v>0</v>
      </c>
      <c r="F25" s="66">
        <v>0</v>
      </c>
      <c r="G25" s="66">
        <v>0</v>
      </c>
      <c r="H25" s="66">
        <v>0</v>
      </c>
      <c r="I25" s="66">
        <v>0</v>
      </c>
      <c r="J25" s="66">
        <v>0</v>
      </c>
      <c r="K25" s="66">
        <v>0</v>
      </c>
      <c r="L25" s="66">
        <v>0</v>
      </c>
      <c r="M25" s="66">
        <v>0</v>
      </c>
      <c r="N25" s="66">
        <v>0</v>
      </c>
      <c r="O25" s="66">
        <v>0</v>
      </c>
      <c r="P25" s="66">
        <v>0</v>
      </c>
      <c r="Q25" s="66">
        <v>0</v>
      </c>
      <c r="R25" s="66">
        <v>0</v>
      </c>
      <c r="S25" s="66">
        <v>0</v>
      </c>
      <c r="T25" s="66">
        <v>0</v>
      </c>
      <c r="U25" s="66">
        <v>0</v>
      </c>
      <c r="V25" s="66">
        <v>0</v>
      </c>
      <c r="W25" s="66">
        <v>0</v>
      </c>
      <c r="X25" s="66">
        <v>0</v>
      </c>
      <c r="Y25" s="66">
        <v>0</v>
      </c>
      <c r="Z25" s="66">
        <v>0</v>
      </c>
    </row>
    <row r="26" spans="1:26" ht="17.100000000000001" customHeight="1">
      <c r="A26" s="87"/>
      <c r="B26" s="95" t="s">
        <v>59</v>
      </c>
      <c r="C26" s="89" t="s">
        <v>60</v>
      </c>
      <c r="D26" s="172">
        <f t="shared" si="7"/>
        <v>0</v>
      </c>
      <c r="E26" s="66">
        <v>0</v>
      </c>
      <c r="F26" s="66">
        <v>0</v>
      </c>
      <c r="G26" s="66">
        <v>0</v>
      </c>
      <c r="H26" s="66">
        <v>0</v>
      </c>
      <c r="I26" s="66">
        <v>0</v>
      </c>
      <c r="J26" s="66">
        <v>0</v>
      </c>
      <c r="K26" s="66">
        <v>0</v>
      </c>
      <c r="L26" s="66">
        <v>0</v>
      </c>
      <c r="M26" s="66">
        <v>0</v>
      </c>
      <c r="N26" s="66">
        <v>0</v>
      </c>
      <c r="O26" s="66">
        <v>0</v>
      </c>
      <c r="P26" s="66">
        <v>0</v>
      </c>
      <c r="Q26" s="66">
        <v>0</v>
      </c>
      <c r="R26" s="66">
        <v>0</v>
      </c>
      <c r="S26" s="66">
        <v>0</v>
      </c>
      <c r="T26" s="66">
        <v>0</v>
      </c>
      <c r="U26" s="66">
        <v>0</v>
      </c>
      <c r="V26" s="66">
        <v>0</v>
      </c>
      <c r="W26" s="66">
        <v>0</v>
      </c>
      <c r="X26" s="66">
        <v>0</v>
      </c>
      <c r="Y26" s="66">
        <v>0</v>
      </c>
      <c r="Z26" s="66">
        <v>0</v>
      </c>
    </row>
    <row r="27" spans="1:26" ht="17.100000000000001" customHeight="1">
      <c r="A27" s="87"/>
      <c r="B27" s="95" t="s">
        <v>61</v>
      </c>
      <c r="C27" s="89" t="s">
        <v>62</v>
      </c>
      <c r="D27" s="172">
        <f t="shared" si="7"/>
        <v>0</v>
      </c>
      <c r="E27" s="66">
        <v>0</v>
      </c>
      <c r="F27" s="66">
        <v>0</v>
      </c>
      <c r="G27" s="66">
        <v>0</v>
      </c>
      <c r="H27" s="66">
        <v>0</v>
      </c>
      <c r="I27" s="66">
        <v>0</v>
      </c>
      <c r="J27" s="66">
        <v>0</v>
      </c>
      <c r="K27" s="66">
        <v>0</v>
      </c>
      <c r="L27" s="66">
        <v>0</v>
      </c>
      <c r="M27" s="66">
        <v>0</v>
      </c>
      <c r="N27" s="66">
        <v>0</v>
      </c>
      <c r="O27" s="66">
        <v>0</v>
      </c>
      <c r="P27" s="66">
        <v>0</v>
      </c>
      <c r="Q27" s="66">
        <v>0</v>
      </c>
      <c r="R27" s="66">
        <v>0</v>
      </c>
      <c r="S27" s="66">
        <v>0</v>
      </c>
      <c r="T27" s="66">
        <v>0</v>
      </c>
      <c r="U27" s="66">
        <v>0</v>
      </c>
      <c r="V27" s="66">
        <v>0</v>
      </c>
      <c r="W27" s="66">
        <v>0</v>
      </c>
      <c r="X27" s="66">
        <v>0</v>
      </c>
      <c r="Y27" s="66">
        <v>0</v>
      </c>
      <c r="Z27" s="66">
        <v>0</v>
      </c>
    </row>
    <row r="28" spans="1:26" ht="17.100000000000001" customHeight="1">
      <c r="A28" s="90" t="s">
        <v>63</v>
      </c>
      <c r="B28" s="96" t="s">
        <v>64</v>
      </c>
      <c r="C28" s="92" t="s">
        <v>65</v>
      </c>
      <c r="D28" s="172">
        <f t="shared" si="7"/>
        <v>0</v>
      </c>
      <c r="E28" s="52">
        <v>0</v>
      </c>
      <c r="F28" s="52">
        <v>0</v>
      </c>
      <c r="G28" s="52">
        <v>0</v>
      </c>
      <c r="H28" s="52">
        <v>0</v>
      </c>
      <c r="I28" s="52">
        <v>0</v>
      </c>
      <c r="J28" s="52">
        <v>0</v>
      </c>
      <c r="K28" s="52">
        <v>0</v>
      </c>
      <c r="L28" s="52">
        <v>0</v>
      </c>
      <c r="M28" s="52">
        <v>0</v>
      </c>
      <c r="N28" s="52">
        <v>0</v>
      </c>
      <c r="O28" s="52">
        <v>0</v>
      </c>
      <c r="P28" s="52">
        <v>0</v>
      </c>
      <c r="Q28" s="52">
        <v>0</v>
      </c>
      <c r="R28" s="52">
        <v>0</v>
      </c>
      <c r="S28" s="52">
        <v>0</v>
      </c>
      <c r="T28" s="52">
        <v>0</v>
      </c>
      <c r="U28" s="52">
        <v>0</v>
      </c>
      <c r="V28" s="52">
        <v>0</v>
      </c>
      <c r="W28" s="52">
        <v>0</v>
      </c>
      <c r="X28" s="52">
        <v>0</v>
      </c>
      <c r="Y28" s="52">
        <v>0</v>
      </c>
      <c r="Z28" s="52">
        <v>0</v>
      </c>
    </row>
    <row r="29" spans="1:26" ht="17.100000000000001" customHeight="1">
      <c r="A29" s="90" t="s">
        <v>66</v>
      </c>
      <c r="B29" s="96" t="s">
        <v>67</v>
      </c>
      <c r="C29" s="92" t="s">
        <v>68</v>
      </c>
      <c r="D29" s="172">
        <f t="shared" si="7"/>
        <v>0</v>
      </c>
      <c r="E29" s="52">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row>
    <row r="30" spans="1:26" ht="17.100000000000001" customHeight="1">
      <c r="A30" s="90" t="s">
        <v>69</v>
      </c>
      <c r="B30" s="96" t="s">
        <v>70</v>
      </c>
      <c r="C30" s="92" t="s">
        <v>71</v>
      </c>
      <c r="D30" s="172">
        <f t="shared" si="7"/>
        <v>0</v>
      </c>
      <c r="E30" s="52">
        <v>0</v>
      </c>
      <c r="F30" s="52">
        <v>0</v>
      </c>
      <c r="G30" s="52">
        <v>0</v>
      </c>
      <c r="H30" s="52">
        <v>0</v>
      </c>
      <c r="I30" s="52">
        <v>0</v>
      </c>
      <c r="J30" s="52">
        <v>0</v>
      </c>
      <c r="K30" s="52">
        <v>0</v>
      </c>
      <c r="L30" s="52">
        <v>0</v>
      </c>
      <c r="M30" s="52">
        <v>0</v>
      </c>
      <c r="N30" s="52">
        <v>0</v>
      </c>
      <c r="O30" s="52">
        <v>0</v>
      </c>
      <c r="P30" s="52">
        <v>0</v>
      </c>
      <c r="Q30" s="52">
        <v>0</v>
      </c>
      <c r="R30" s="52">
        <v>0</v>
      </c>
      <c r="S30" s="52">
        <v>0</v>
      </c>
      <c r="T30" s="52">
        <v>0</v>
      </c>
      <c r="U30" s="52">
        <v>0</v>
      </c>
      <c r="V30" s="52">
        <v>0</v>
      </c>
      <c r="W30" s="52">
        <v>0</v>
      </c>
      <c r="X30" s="52">
        <v>0</v>
      </c>
      <c r="Y30" s="52">
        <v>0</v>
      </c>
      <c r="Z30" s="52">
        <v>0</v>
      </c>
    </row>
    <row r="31" spans="1:26" s="141" customFormat="1" ht="17.100000000000001" customHeight="1">
      <c r="A31" s="83" t="s">
        <v>72</v>
      </c>
      <c r="B31" s="103" t="s">
        <v>73</v>
      </c>
      <c r="C31" s="85" t="s">
        <v>74</v>
      </c>
      <c r="D31" s="64">
        <f>SUM(D32:D41)+SUM(D59:D72)</f>
        <v>1.2225000000000636</v>
      </c>
      <c r="E31" s="64">
        <f>SUM(E32:E41)+SUM(E59:E72)</f>
        <v>0</v>
      </c>
      <c r="F31" s="64">
        <f t="shared" ref="F31:L31" si="14">SUM(F32:F41)+SUM(F59:F72)</f>
        <v>0</v>
      </c>
      <c r="G31" s="64">
        <f t="shared" si="14"/>
        <v>0</v>
      </c>
      <c r="H31" s="64">
        <f t="shared" si="14"/>
        <v>0.79</v>
      </c>
      <c r="I31" s="64">
        <f t="shared" si="14"/>
        <v>0</v>
      </c>
      <c r="J31" s="64">
        <f t="shared" si="14"/>
        <v>0</v>
      </c>
      <c r="K31" s="64">
        <f t="shared" si="14"/>
        <v>0</v>
      </c>
      <c r="L31" s="64">
        <f t="shared" si="14"/>
        <v>5.7303000000047177E-2</v>
      </c>
      <c r="M31" s="64">
        <f t="shared" ref="M31:Z31" si="15">SUM(M32:M41)+SUM(M59:M72)</f>
        <v>0.01</v>
      </c>
      <c r="N31" s="64">
        <f t="shared" si="15"/>
        <v>5.0197000000016499E-2</v>
      </c>
      <c r="O31" s="64">
        <f t="shared" si="15"/>
        <v>0</v>
      </c>
      <c r="P31" s="64">
        <f t="shared" si="15"/>
        <v>0</v>
      </c>
      <c r="Q31" s="64">
        <f t="shared" si="15"/>
        <v>0</v>
      </c>
      <c r="R31" s="64">
        <f t="shared" si="15"/>
        <v>0</v>
      </c>
      <c r="S31" s="64">
        <f t="shared" si="15"/>
        <v>0.10500000000000001</v>
      </c>
      <c r="T31" s="64">
        <f t="shared" si="15"/>
        <v>0</v>
      </c>
      <c r="U31" s="64">
        <f t="shared" si="15"/>
        <v>0</v>
      </c>
      <c r="V31" s="64">
        <f t="shared" si="15"/>
        <v>0</v>
      </c>
      <c r="W31" s="64">
        <f t="shared" si="15"/>
        <v>0</v>
      </c>
      <c r="X31" s="64">
        <f t="shared" si="15"/>
        <v>0.21</v>
      </c>
      <c r="Y31" s="64">
        <f t="shared" si="15"/>
        <v>0</v>
      </c>
      <c r="Z31" s="64">
        <f t="shared" si="15"/>
        <v>0</v>
      </c>
    </row>
    <row r="32" spans="1:26" s="141" customFormat="1" ht="17.100000000000001" customHeight="1">
      <c r="A32" s="90" t="s">
        <v>76</v>
      </c>
      <c r="B32" s="96" t="s">
        <v>77</v>
      </c>
      <c r="C32" s="92" t="s">
        <v>78</v>
      </c>
      <c r="D32" s="176">
        <f>SUM(E32:Z32)</f>
        <v>0</v>
      </c>
      <c r="E32" s="52">
        <v>0</v>
      </c>
      <c r="F32" s="52">
        <v>0</v>
      </c>
      <c r="G32" s="52">
        <v>0</v>
      </c>
      <c r="H32" s="52">
        <v>0</v>
      </c>
      <c r="I32" s="52">
        <v>0</v>
      </c>
      <c r="J32" s="52">
        <v>0</v>
      </c>
      <c r="K32" s="52">
        <v>0</v>
      </c>
      <c r="L32" s="52">
        <v>0</v>
      </c>
      <c r="M32" s="52">
        <v>0</v>
      </c>
      <c r="N32" s="52">
        <v>0</v>
      </c>
      <c r="O32" s="52">
        <v>0</v>
      </c>
      <c r="P32" s="52">
        <v>0</v>
      </c>
      <c r="Q32" s="52">
        <v>0</v>
      </c>
      <c r="R32" s="52">
        <v>0</v>
      </c>
      <c r="S32" s="52">
        <v>0</v>
      </c>
      <c r="T32" s="52">
        <v>0</v>
      </c>
      <c r="U32" s="52">
        <v>0</v>
      </c>
      <c r="V32" s="52">
        <v>0</v>
      </c>
      <c r="W32" s="52">
        <v>0</v>
      </c>
      <c r="X32" s="52">
        <v>0</v>
      </c>
      <c r="Y32" s="52">
        <v>0</v>
      </c>
      <c r="Z32" s="52">
        <v>0</v>
      </c>
    </row>
    <row r="33" spans="1:26" s="141" customFormat="1" ht="17.100000000000001" customHeight="1">
      <c r="A33" s="90" t="s">
        <v>79</v>
      </c>
      <c r="B33" s="96" t="s">
        <v>80</v>
      </c>
      <c r="C33" s="92" t="s">
        <v>81</v>
      </c>
      <c r="D33" s="176">
        <f t="shared" ref="D33:D40" si="16">SUM(E33:Z33)</f>
        <v>0.05</v>
      </c>
      <c r="E33" s="52">
        <v>0</v>
      </c>
      <c r="F33" s="52">
        <v>0</v>
      </c>
      <c r="G33" s="52">
        <v>0</v>
      </c>
      <c r="H33" s="52">
        <v>0</v>
      </c>
      <c r="I33" s="52">
        <v>0</v>
      </c>
      <c r="J33" s="52">
        <v>0</v>
      </c>
      <c r="K33" s="52">
        <v>0</v>
      </c>
      <c r="L33" s="52">
        <v>0</v>
      </c>
      <c r="M33" s="52">
        <v>0</v>
      </c>
      <c r="N33" s="52">
        <v>0</v>
      </c>
      <c r="O33" s="52">
        <v>0</v>
      </c>
      <c r="P33" s="52">
        <v>0</v>
      </c>
      <c r="Q33" s="52">
        <v>0</v>
      </c>
      <c r="R33" s="52">
        <v>0</v>
      </c>
      <c r="S33" s="52">
        <v>0.05</v>
      </c>
      <c r="T33" s="52">
        <v>0</v>
      </c>
      <c r="U33" s="52">
        <v>0</v>
      </c>
      <c r="V33" s="52">
        <v>0</v>
      </c>
      <c r="W33" s="52">
        <v>0</v>
      </c>
      <c r="X33" s="52">
        <v>0</v>
      </c>
      <c r="Y33" s="52">
        <v>0</v>
      </c>
      <c r="Z33" s="52">
        <v>0</v>
      </c>
    </row>
    <row r="34" spans="1:26" ht="17.100000000000001" customHeight="1">
      <c r="A34" s="90" t="s">
        <v>82</v>
      </c>
      <c r="B34" s="96" t="s">
        <v>83</v>
      </c>
      <c r="C34" s="92" t="s">
        <v>84</v>
      </c>
      <c r="D34" s="176">
        <f t="shared" si="16"/>
        <v>0</v>
      </c>
      <c r="E34" s="52">
        <v>0</v>
      </c>
      <c r="F34" s="52">
        <v>0</v>
      </c>
      <c r="G34" s="52">
        <v>0</v>
      </c>
      <c r="H34" s="52">
        <v>0</v>
      </c>
      <c r="I34" s="52">
        <v>0</v>
      </c>
      <c r="J34" s="52">
        <v>0</v>
      </c>
      <c r="K34" s="52">
        <v>0</v>
      </c>
      <c r="L34" s="52">
        <v>0</v>
      </c>
      <c r="M34" s="52">
        <v>0</v>
      </c>
      <c r="N34" s="52">
        <v>0</v>
      </c>
      <c r="O34" s="52">
        <v>0</v>
      </c>
      <c r="P34" s="52">
        <v>0</v>
      </c>
      <c r="Q34" s="52">
        <v>0</v>
      </c>
      <c r="R34" s="52">
        <v>0</v>
      </c>
      <c r="S34" s="52">
        <v>0</v>
      </c>
      <c r="T34" s="52">
        <v>0</v>
      </c>
      <c r="U34" s="52">
        <v>0</v>
      </c>
      <c r="V34" s="52">
        <v>0</v>
      </c>
      <c r="W34" s="52">
        <v>0</v>
      </c>
      <c r="X34" s="52">
        <v>0</v>
      </c>
      <c r="Y34" s="52">
        <v>0</v>
      </c>
      <c r="Z34" s="52">
        <v>0</v>
      </c>
    </row>
    <row r="35" spans="1:26" ht="17.100000000000001" customHeight="1">
      <c r="A35" s="90" t="s">
        <v>85</v>
      </c>
      <c r="B35" s="189" t="s">
        <v>86</v>
      </c>
      <c r="C35" s="92" t="s">
        <v>87</v>
      </c>
      <c r="D35" s="176">
        <f t="shared" si="16"/>
        <v>0</v>
      </c>
      <c r="E35" s="52">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row>
    <row r="36" spans="1:26" ht="17.100000000000001" customHeight="1">
      <c r="A36" s="90" t="s">
        <v>85</v>
      </c>
      <c r="B36" s="96" t="s">
        <v>88</v>
      </c>
      <c r="C36" s="92" t="s">
        <v>89</v>
      </c>
      <c r="D36" s="176">
        <f t="shared" si="16"/>
        <v>0</v>
      </c>
      <c r="E36" s="52">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row>
    <row r="37" spans="1:26" ht="17.100000000000001" customHeight="1">
      <c r="A37" s="90" t="s">
        <v>90</v>
      </c>
      <c r="B37" s="96" t="s">
        <v>91</v>
      </c>
      <c r="C37" s="92" t="s">
        <v>92</v>
      </c>
      <c r="D37" s="176">
        <f t="shared" si="16"/>
        <v>0</v>
      </c>
      <c r="E37" s="52">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row>
    <row r="38" spans="1:26" ht="17.100000000000001" customHeight="1">
      <c r="A38" s="90" t="s">
        <v>93</v>
      </c>
      <c r="B38" s="98" t="s">
        <v>94</v>
      </c>
      <c r="C38" s="92" t="s">
        <v>95</v>
      </c>
      <c r="D38" s="176">
        <f t="shared" si="16"/>
        <v>0</v>
      </c>
      <c r="E38" s="52">
        <v>0</v>
      </c>
      <c r="F38" s="52">
        <v>0</v>
      </c>
      <c r="G38" s="52">
        <v>0</v>
      </c>
      <c r="H38" s="52">
        <v>0</v>
      </c>
      <c r="I38" s="52">
        <v>0</v>
      </c>
      <c r="J38" s="52">
        <v>0</v>
      </c>
      <c r="K38" s="52">
        <v>0</v>
      </c>
      <c r="L38" s="52">
        <v>0</v>
      </c>
      <c r="M38" s="52">
        <v>0</v>
      </c>
      <c r="N38" s="52">
        <v>0</v>
      </c>
      <c r="O38" s="52">
        <v>0</v>
      </c>
      <c r="P38" s="52">
        <v>0</v>
      </c>
      <c r="Q38" s="52">
        <v>0</v>
      </c>
      <c r="R38" s="52">
        <v>0</v>
      </c>
      <c r="S38" s="52">
        <v>0</v>
      </c>
      <c r="T38" s="52">
        <v>0</v>
      </c>
      <c r="U38" s="52">
        <v>0</v>
      </c>
      <c r="V38" s="52">
        <v>0</v>
      </c>
      <c r="W38" s="52">
        <v>0</v>
      </c>
      <c r="X38" s="52">
        <v>0</v>
      </c>
      <c r="Y38" s="52">
        <v>0</v>
      </c>
      <c r="Z38" s="52">
        <v>0</v>
      </c>
    </row>
    <row r="39" spans="1:26" ht="17.100000000000001" customHeight="1">
      <c r="A39" s="90" t="s">
        <v>96</v>
      </c>
      <c r="B39" s="96" t="s">
        <v>97</v>
      </c>
      <c r="C39" s="92" t="s">
        <v>98</v>
      </c>
      <c r="D39" s="176">
        <f t="shared" si="16"/>
        <v>0</v>
      </c>
      <c r="E39" s="52">
        <v>0</v>
      </c>
      <c r="F39" s="52">
        <v>0</v>
      </c>
      <c r="G39" s="52">
        <v>0</v>
      </c>
      <c r="H39" s="52">
        <v>0</v>
      </c>
      <c r="I39" s="52">
        <v>0</v>
      </c>
      <c r="J39" s="52">
        <v>0</v>
      </c>
      <c r="K39" s="52">
        <v>0</v>
      </c>
      <c r="L39" s="52">
        <v>0</v>
      </c>
      <c r="M39" s="52">
        <v>0</v>
      </c>
      <c r="N39" s="52">
        <v>0</v>
      </c>
      <c r="O39" s="52">
        <v>0</v>
      </c>
      <c r="P39" s="52">
        <v>0</v>
      </c>
      <c r="Q39" s="52">
        <v>0</v>
      </c>
      <c r="R39" s="52">
        <v>0</v>
      </c>
      <c r="S39" s="52">
        <v>0</v>
      </c>
      <c r="T39" s="52">
        <v>0</v>
      </c>
      <c r="U39" s="52">
        <v>0</v>
      </c>
      <c r="V39" s="52">
        <v>0</v>
      </c>
      <c r="W39" s="52">
        <v>0</v>
      </c>
      <c r="X39" s="52">
        <v>0</v>
      </c>
      <c r="Y39" s="52">
        <v>0</v>
      </c>
      <c r="Z39" s="52">
        <v>0</v>
      </c>
    </row>
    <row r="40" spans="1:26" ht="17.100000000000001" customHeight="1">
      <c r="A40" s="90" t="s">
        <v>99</v>
      </c>
      <c r="B40" s="99" t="s">
        <v>100</v>
      </c>
      <c r="C40" s="92" t="s">
        <v>101</v>
      </c>
      <c r="D40" s="176">
        <f t="shared" si="16"/>
        <v>5.0197000000016499E-2</v>
      </c>
      <c r="E40" s="33">
        <v>0</v>
      </c>
      <c r="F40" s="33">
        <v>0</v>
      </c>
      <c r="G40" s="33">
        <v>0</v>
      </c>
      <c r="H40" s="33">
        <v>0</v>
      </c>
      <c r="I40" s="33">
        <v>0</v>
      </c>
      <c r="J40" s="33">
        <v>0</v>
      </c>
      <c r="K40" s="33">
        <v>0</v>
      </c>
      <c r="L40" s="33">
        <v>0</v>
      </c>
      <c r="M40" s="33">
        <v>0</v>
      </c>
      <c r="N40" s="33">
        <v>5.0197000000016499E-2</v>
      </c>
      <c r="O40" s="33">
        <v>0</v>
      </c>
      <c r="P40" s="33">
        <v>0</v>
      </c>
      <c r="Q40" s="33">
        <v>0</v>
      </c>
      <c r="R40" s="33">
        <v>0</v>
      </c>
      <c r="S40" s="33">
        <v>0</v>
      </c>
      <c r="T40" s="33">
        <v>0</v>
      </c>
      <c r="U40" s="33">
        <v>0</v>
      </c>
      <c r="V40" s="33">
        <v>0</v>
      </c>
      <c r="W40" s="33">
        <v>0</v>
      </c>
      <c r="X40" s="33">
        <v>0</v>
      </c>
      <c r="Y40" s="33">
        <v>0</v>
      </c>
      <c r="Z40" s="33">
        <v>0</v>
      </c>
    </row>
    <row r="41" spans="1:26" ht="27.6">
      <c r="A41" s="90" t="s">
        <v>102</v>
      </c>
      <c r="B41" s="98" t="s">
        <v>103</v>
      </c>
      <c r="C41" s="92" t="s">
        <v>104</v>
      </c>
      <c r="D41" s="176">
        <f>SUM(E41:Z41)</f>
        <v>0.91230300000004727</v>
      </c>
      <c r="E41" s="52">
        <f t="shared" ref="E41" si="17">SUM(E43:E58)</f>
        <v>0</v>
      </c>
      <c r="F41" s="52">
        <f t="shared" ref="F41:L41" si="18">SUM(F43:F58)</f>
        <v>0</v>
      </c>
      <c r="G41" s="52">
        <f t="shared" si="18"/>
        <v>0</v>
      </c>
      <c r="H41" s="52">
        <f t="shared" si="18"/>
        <v>0.79</v>
      </c>
      <c r="I41" s="52">
        <f t="shared" si="18"/>
        <v>0</v>
      </c>
      <c r="J41" s="52">
        <f t="shared" si="18"/>
        <v>0</v>
      </c>
      <c r="K41" s="52">
        <f t="shared" si="18"/>
        <v>0</v>
      </c>
      <c r="L41" s="52">
        <f t="shared" si="18"/>
        <v>5.7303000000047177E-2</v>
      </c>
      <c r="M41" s="52">
        <f t="shared" ref="M41:Z41" si="19">SUM(M43:M58)</f>
        <v>0.01</v>
      </c>
      <c r="N41" s="52">
        <f t="shared" si="19"/>
        <v>0</v>
      </c>
      <c r="O41" s="52">
        <f t="shared" si="19"/>
        <v>0</v>
      </c>
      <c r="P41" s="52">
        <f t="shared" si="19"/>
        <v>0</v>
      </c>
      <c r="Q41" s="52">
        <f t="shared" si="19"/>
        <v>0</v>
      </c>
      <c r="R41" s="52">
        <f t="shared" si="19"/>
        <v>0</v>
      </c>
      <c r="S41" s="52">
        <f t="shared" si="19"/>
        <v>5.5E-2</v>
      </c>
      <c r="T41" s="52">
        <f t="shared" si="19"/>
        <v>0</v>
      </c>
      <c r="U41" s="52">
        <f t="shared" si="19"/>
        <v>0</v>
      </c>
      <c r="V41" s="52">
        <f t="shared" si="19"/>
        <v>0</v>
      </c>
      <c r="W41" s="52">
        <f t="shared" si="19"/>
        <v>0</v>
      </c>
      <c r="X41" s="52">
        <f t="shared" si="19"/>
        <v>0</v>
      </c>
      <c r="Y41" s="52">
        <f t="shared" si="19"/>
        <v>0</v>
      </c>
      <c r="Z41" s="52">
        <f t="shared" si="19"/>
        <v>0</v>
      </c>
    </row>
    <row r="42" spans="1:26" s="141" customFormat="1" ht="19.5" customHeight="1">
      <c r="A42" s="87"/>
      <c r="B42" s="88" t="s">
        <v>75</v>
      </c>
      <c r="C42" s="89"/>
      <c r="D42" s="172"/>
      <c r="E42" s="66"/>
      <c r="F42" s="66"/>
      <c r="G42" s="66"/>
      <c r="H42" s="66"/>
      <c r="I42" s="66"/>
      <c r="J42" s="66"/>
      <c r="K42" s="66"/>
      <c r="L42" s="66"/>
      <c r="M42" s="66"/>
      <c r="N42" s="66"/>
      <c r="O42" s="66"/>
      <c r="P42" s="66"/>
      <c r="Q42" s="66"/>
      <c r="R42" s="66"/>
      <c r="S42" s="66"/>
      <c r="T42" s="66"/>
      <c r="U42" s="66"/>
      <c r="V42" s="66"/>
      <c r="W42" s="66"/>
      <c r="X42" s="66"/>
      <c r="Y42" s="66"/>
      <c r="Z42" s="66"/>
    </row>
    <row r="43" spans="1:26" ht="17.100000000000001" customHeight="1">
      <c r="A43" s="173" t="s">
        <v>289</v>
      </c>
      <c r="B43" s="98" t="s">
        <v>106</v>
      </c>
      <c r="C43" s="92" t="s">
        <v>107</v>
      </c>
      <c r="D43" s="176">
        <f t="shared" ref="D43:D72" si="20">SUM(E43:Z43)</f>
        <v>0.79</v>
      </c>
      <c r="E43" s="33">
        <v>0</v>
      </c>
      <c r="F43" s="33">
        <v>0</v>
      </c>
      <c r="G43" s="33">
        <v>0</v>
      </c>
      <c r="H43" s="33">
        <v>0.79</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row>
    <row r="44" spans="1:26" ht="17.100000000000001" customHeight="1">
      <c r="A44" s="173" t="s">
        <v>289</v>
      </c>
      <c r="B44" s="98" t="s">
        <v>108</v>
      </c>
      <c r="C44" s="92" t="s">
        <v>109</v>
      </c>
      <c r="D44" s="176">
        <f t="shared" si="20"/>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row>
    <row r="45" spans="1:26" ht="17.100000000000001" customHeight="1">
      <c r="A45" s="173" t="s">
        <v>289</v>
      </c>
      <c r="B45" s="98" t="s">
        <v>110</v>
      </c>
      <c r="C45" s="92" t="s">
        <v>111</v>
      </c>
      <c r="D45" s="176">
        <f t="shared" si="20"/>
        <v>6.5000000000000002E-2</v>
      </c>
      <c r="E45" s="33">
        <v>0</v>
      </c>
      <c r="F45" s="33">
        <v>0</v>
      </c>
      <c r="G45" s="33">
        <v>0</v>
      </c>
      <c r="H45" s="33">
        <v>0</v>
      </c>
      <c r="I45" s="33">
        <v>0</v>
      </c>
      <c r="J45" s="33">
        <v>0</v>
      </c>
      <c r="K45" s="33">
        <v>0</v>
      </c>
      <c r="L45" s="33">
        <v>0</v>
      </c>
      <c r="M45" s="33">
        <v>0.01</v>
      </c>
      <c r="N45" s="33">
        <v>0</v>
      </c>
      <c r="O45" s="33">
        <v>0</v>
      </c>
      <c r="P45" s="33">
        <v>0</v>
      </c>
      <c r="Q45" s="33">
        <v>0</v>
      </c>
      <c r="R45" s="33">
        <v>0</v>
      </c>
      <c r="S45" s="33">
        <v>5.5E-2</v>
      </c>
      <c r="T45" s="33">
        <v>0</v>
      </c>
      <c r="U45" s="33">
        <v>0</v>
      </c>
      <c r="V45" s="33">
        <v>0</v>
      </c>
      <c r="W45" s="33">
        <v>0</v>
      </c>
      <c r="X45" s="33">
        <v>0</v>
      </c>
      <c r="Y45" s="33">
        <v>0</v>
      </c>
      <c r="Z45" s="33">
        <v>0</v>
      </c>
    </row>
    <row r="46" spans="1:26" ht="17.100000000000001" customHeight="1">
      <c r="A46" s="173" t="s">
        <v>289</v>
      </c>
      <c r="B46" s="98" t="s">
        <v>112</v>
      </c>
      <c r="C46" s="92" t="s">
        <v>113</v>
      </c>
      <c r="D46" s="176">
        <f t="shared" si="20"/>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row>
    <row r="47" spans="1:26" ht="17.100000000000001" customHeight="1">
      <c r="A47" s="173" t="s">
        <v>289</v>
      </c>
      <c r="B47" s="98" t="s">
        <v>114</v>
      </c>
      <c r="C47" s="92" t="s">
        <v>115</v>
      </c>
      <c r="D47" s="176">
        <f t="shared" si="20"/>
        <v>5.7303000000047177E-2</v>
      </c>
      <c r="E47" s="33">
        <v>0</v>
      </c>
      <c r="F47" s="33">
        <v>0</v>
      </c>
      <c r="G47" s="33">
        <v>0</v>
      </c>
      <c r="H47" s="33">
        <v>0</v>
      </c>
      <c r="I47" s="33">
        <v>0</v>
      </c>
      <c r="J47" s="33">
        <v>0</v>
      </c>
      <c r="K47" s="33">
        <v>0</v>
      </c>
      <c r="L47" s="33">
        <v>5.7303000000047177E-2</v>
      </c>
      <c r="M47" s="33">
        <v>0</v>
      </c>
      <c r="N47" s="33">
        <v>0</v>
      </c>
      <c r="O47" s="33">
        <v>0</v>
      </c>
      <c r="P47" s="33">
        <v>0</v>
      </c>
      <c r="Q47" s="33">
        <v>0</v>
      </c>
      <c r="R47" s="33">
        <v>0</v>
      </c>
      <c r="S47" s="33">
        <v>0</v>
      </c>
      <c r="T47" s="33">
        <v>0</v>
      </c>
      <c r="U47" s="33">
        <v>0</v>
      </c>
      <c r="V47" s="33">
        <v>0</v>
      </c>
      <c r="W47" s="33">
        <v>0</v>
      </c>
      <c r="X47" s="33">
        <v>0</v>
      </c>
      <c r="Y47" s="33">
        <v>0</v>
      </c>
      <c r="Z47" s="33">
        <v>0</v>
      </c>
    </row>
    <row r="48" spans="1:26" ht="17.100000000000001" customHeight="1">
      <c r="A48" s="173" t="s">
        <v>289</v>
      </c>
      <c r="B48" s="98" t="s">
        <v>116</v>
      </c>
      <c r="C48" s="92" t="s">
        <v>117</v>
      </c>
      <c r="D48" s="176">
        <f t="shared" si="20"/>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row>
    <row r="49" spans="1:26" ht="17.100000000000001" customHeight="1">
      <c r="A49" s="173" t="s">
        <v>289</v>
      </c>
      <c r="B49" s="98" t="s">
        <v>118</v>
      </c>
      <c r="C49" s="92" t="s">
        <v>119</v>
      </c>
      <c r="D49" s="176">
        <f t="shared" si="20"/>
        <v>0</v>
      </c>
      <c r="E49" s="33">
        <v>0</v>
      </c>
      <c r="F49" s="33">
        <v>0</v>
      </c>
      <c r="G49" s="33">
        <v>0</v>
      </c>
      <c r="H49" s="33">
        <v>0</v>
      </c>
      <c r="I49" s="33">
        <v>0</v>
      </c>
      <c r="J49" s="33">
        <v>0</v>
      </c>
      <c r="K49" s="33">
        <v>0</v>
      </c>
      <c r="L49" s="33">
        <v>0</v>
      </c>
      <c r="M49" s="33">
        <v>0</v>
      </c>
      <c r="N49" s="33">
        <v>0</v>
      </c>
      <c r="O49" s="33">
        <v>0</v>
      </c>
      <c r="P49" s="33">
        <v>0</v>
      </c>
      <c r="Q49" s="33">
        <v>0</v>
      </c>
      <c r="R49" s="33">
        <v>0</v>
      </c>
      <c r="S49" s="33">
        <v>0</v>
      </c>
      <c r="T49" s="33">
        <v>0</v>
      </c>
      <c r="U49" s="33">
        <v>0</v>
      </c>
      <c r="V49" s="33">
        <v>0</v>
      </c>
      <c r="W49" s="33">
        <v>0</v>
      </c>
      <c r="X49" s="33">
        <v>0</v>
      </c>
      <c r="Y49" s="33">
        <v>0</v>
      </c>
      <c r="Z49" s="33">
        <v>0</v>
      </c>
    </row>
    <row r="50" spans="1:26" ht="17.100000000000001" customHeight="1">
      <c r="A50" s="173" t="s">
        <v>289</v>
      </c>
      <c r="B50" s="98" t="s">
        <v>120</v>
      </c>
      <c r="C50" s="92" t="s">
        <v>121</v>
      </c>
      <c r="D50" s="176">
        <f t="shared" si="20"/>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row>
    <row r="51" spans="1:26" ht="17.100000000000001" customHeight="1">
      <c r="A51" s="173" t="s">
        <v>289</v>
      </c>
      <c r="B51" s="98" t="s">
        <v>122</v>
      </c>
      <c r="C51" s="92" t="s">
        <v>123</v>
      </c>
      <c r="D51" s="176">
        <f t="shared" si="20"/>
        <v>0</v>
      </c>
      <c r="E51" s="33">
        <v>0</v>
      </c>
      <c r="F51" s="33">
        <v>0</v>
      </c>
      <c r="G51" s="33">
        <v>0</v>
      </c>
      <c r="H51" s="33">
        <v>0</v>
      </c>
      <c r="I51" s="33">
        <v>0</v>
      </c>
      <c r="J51" s="33">
        <v>0</v>
      </c>
      <c r="K51" s="33">
        <v>0</v>
      </c>
      <c r="L51" s="33">
        <v>0</v>
      </c>
      <c r="M51" s="33">
        <v>0</v>
      </c>
      <c r="N51" s="33">
        <v>0</v>
      </c>
      <c r="O51" s="33">
        <v>0</v>
      </c>
      <c r="P51" s="33">
        <v>0</v>
      </c>
      <c r="Q51" s="33">
        <v>0</v>
      </c>
      <c r="R51" s="33">
        <v>0</v>
      </c>
      <c r="S51" s="33">
        <v>0</v>
      </c>
      <c r="T51" s="33">
        <v>0</v>
      </c>
      <c r="U51" s="33">
        <v>0</v>
      </c>
      <c r="V51" s="33">
        <v>0</v>
      </c>
      <c r="W51" s="33">
        <v>0</v>
      </c>
      <c r="X51" s="33">
        <v>0</v>
      </c>
      <c r="Y51" s="33">
        <v>0</v>
      </c>
      <c r="Z51" s="33">
        <v>0</v>
      </c>
    </row>
    <row r="52" spans="1:26" ht="17.100000000000001" customHeight="1">
      <c r="A52" s="173" t="s">
        <v>289</v>
      </c>
      <c r="B52" s="96" t="s">
        <v>124</v>
      </c>
      <c r="C52" s="92" t="s">
        <v>125</v>
      </c>
      <c r="D52" s="176">
        <f t="shared" si="20"/>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row>
    <row r="53" spans="1:26" ht="17.100000000000001" customHeight="1">
      <c r="A53" s="173" t="s">
        <v>289</v>
      </c>
      <c r="B53" s="101" t="s">
        <v>126</v>
      </c>
      <c r="C53" s="92" t="s">
        <v>127</v>
      </c>
      <c r="D53" s="176">
        <f t="shared" si="20"/>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row>
    <row r="54" spans="1:26" ht="17.100000000000001" customHeight="1">
      <c r="A54" s="173" t="s">
        <v>289</v>
      </c>
      <c r="B54" s="99" t="s">
        <v>128</v>
      </c>
      <c r="C54" s="92" t="s">
        <v>129</v>
      </c>
      <c r="D54" s="176">
        <f t="shared" si="20"/>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row>
    <row r="55" spans="1:26" ht="27.6">
      <c r="A55" s="173" t="s">
        <v>289</v>
      </c>
      <c r="B55" s="99" t="s">
        <v>130</v>
      </c>
      <c r="C55" s="92" t="s">
        <v>131</v>
      </c>
      <c r="D55" s="176">
        <f t="shared" si="20"/>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row>
    <row r="56" spans="1:26" ht="17.100000000000001" customHeight="1">
      <c r="A56" s="173" t="s">
        <v>289</v>
      </c>
      <c r="B56" s="98" t="s">
        <v>132</v>
      </c>
      <c r="C56" s="92" t="s">
        <v>133</v>
      </c>
      <c r="D56" s="176">
        <f t="shared" si="20"/>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row>
    <row r="57" spans="1:26" ht="17.100000000000001" customHeight="1">
      <c r="A57" s="173" t="s">
        <v>289</v>
      </c>
      <c r="B57" s="98" t="s">
        <v>134</v>
      </c>
      <c r="C57" s="92" t="s">
        <v>135</v>
      </c>
      <c r="D57" s="176">
        <f t="shared" si="20"/>
        <v>0</v>
      </c>
      <c r="E57" s="33">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0</v>
      </c>
      <c r="Y57" s="33">
        <v>0</v>
      </c>
      <c r="Z57" s="33">
        <v>0</v>
      </c>
    </row>
    <row r="58" spans="1:26" ht="17.100000000000001" customHeight="1">
      <c r="A58" s="173" t="s">
        <v>289</v>
      </c>
      <c r="B58" s="98" t="s">
        <v>136</v>
      </c>
      <c r="C58" s="92" t="s">
        <v>137</v>
      </c>
      <c r="D58" s="176">
        <f t="shared" si="20"/>
        <v>0</v>
      </c>
      <c r="E58" s="33">
        <v>0</v>
      </c>
      <c r="F58" s="33">
        <v>0</v>
      </c>
      <c r="G58" s="33">
        <v>0</v>
      </c>
      <c r="H58" s="33">
        <v>0</v>
      </c>
      <c r="I58" s="33">
        <v>0</v>
      </c>
      <c r="J58" s="33">
        <v>0</v>
      </c>
      <c r="K58" s="33">
        <v>0</v>
      </c>
      <c r="L58" s="33">
        <v>0</v>
      </c>
      <c r="M58" s="33">
        <v>0</v>
      </c>
      <c r="N58" s="33">
        <v>0</v>
      </c>
      <c r="O58" s="33">
        <v>0</v>
      </c>
      <c r="P58" s="33">
        <v>0</v>
      </c>
      <c r="Q58" s="33">
        <v>0</v>
      </c>
      <c r="R58" s="33">
        <v>0</v>
      </c>
      <c r="S58" s="33">
        <v>0</v>
      </c>
      <c r="T58" s="33">
        <v>0</v>
      </c>
      <c r="U58" s="33">
        <v>0</v>
      </c>
      <c r="V58" s="33">
        <v>0</v>
      </c>
      <c r="W58" s="33">
        <v>0</v>
      </c>
      <c r="X58" s="33">
        <v>0</v>
      </c>
      <c r="Y58" s="33">
        <v>0</v>
      </c>
      <c r="Z58" s="33">
        <v>0</v>
      </c>
    </row>
    <row r="59" spans="1:26" ht="18" customHeight="1">
      <c r="A59" s="90" t="s">
        <v>138</v>
      </c>
      <c r="B59" s="96" t="s">
        <v>139</v>
      </c>
      <c r="C59" s="92" t="s">
        <v>140</v>
      </c>
      <c r="D59" s="176">
        <f t="shared" si="20"/>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row>
    <row r="60" spans="1:26" ht="18" customHeight="1">
      <c r="A60" s="90" t="s">
        <v>141</v>
      </c>
      <c r="B60" s="99" t="s">
        <v>142</v>
      </c>
      <c r="C60" s="92" t="s">
        <v>143</v>
      </c>
      <c r="D60" s="176">
        <f t="shared" si="20"/>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row>
    <row r="61" spans="1:26" ht="18" customHeight="1">
      <c r="A61" s="90" t="s">
        <v>144</v>
      </c>
      <c r="B61" s="99" t="s">
        <v>145</v>
      </c>
      <c r="C61" s="92" t="s">
        <v>146</v>
      </c>
      <c r="D61" s="176">
        <f t="shared" si="20"/>
        <v>0</v>
      </c>
      <c r="E61" s="33">
        <v>0</v>
      </c>
      <c r="F61" s="33">
        <v>0</v>
      </c>
      <c r="G61" s="33">
        <v>0</v>
      </c>
      <c r="H61" s="33">
        <v>0</v>
      </c>
      <c r="I61" s="33">
        <v>0</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0</v>
      </c>
    </row>
    <row r="62" spans="1:26" ht="18" customHeight="1">
      <c r="A62" s="90" t="s">
        <v>147</v>
      </c>
      <c r="B62" s="101" t="s">
        <v>148</v>
      </c>
      <c r="C62" s="92" t="s">
        <v>149</v>
      </c>
      <c r="D62" s="176">
        <f t="shared" si="20"/>
        <v>0</v>
      </c>
      <c r="E62" s="33">
        <v>0</v>
      </c>
      <c r="F62" s="33">
        <v>0</v>
      </c>
      <c r="G62" s="33">
        <v>0</v>
      </c>
      <c r="H62" s="33">
        <v>0</v>
      </c>
      <c r="I62" s="33">
        <v>0</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row>
    <row r="63" spans="1:26" ht="18" customHeight="1">
      <c r="A63" s="90" t="s">
        <v>150</v>
      </c>
      <c r="B63" s="99" t="s">
        <v>151</v>
      </c>
      <c r="C63" s="92" t="s">
        <v>152</v>
      </c>
      <c r="D63" s="176">
        <f t="shared" si="20"/>
        <v>0</v>
      </c>
      <c r="E63" s="33">
        <v>0</v>
      </c>
      <c r="F63" s="33">
        <v>0</v>
      </c>
      <c r="G63" s="33">
        <v>0</v>
      </c>
      <c r="H63" s="33">
        <v>0</v>
      </c>
      <c r="I63" s="33">
        <v>0</v>
      </c>
      <c r="J63" s="33">
        <v>0</v>
      </c>
      <c r="K63" s="33">
        <v>0</v>
      </c>
      <c r="L63" s="33">
        <v>0</v>
      </c>
      <c r="M63" s="33">
        <v>0</v>
      </c>
      <c r="N63" s="33">
        <v>0</v>
      </c>
      <c r="O63" s="33">
        <v>0</v>
      </c>
      <c r="P63" s="33">
        <v>0</v>
      </c>
      <c r="Q63" s="33">
        <v>0</v>
      </c>
      <c r="R63" s="33">
        <v>0</v>
      </c>
      <c r="S63" s="33">
        <v>0</v>
      </c>
      <c r="T63" s="33">
        <v>0</v>
      </c>
      <c r="U63" s="33">
        <v>0</v>
      </c>
      <c r="V63" s="33">
        <v>0</v>
      </c>
      <c r="W63" s="33">
        <v>0</v>
      </c>
      <c r="X63" s="33">
        <v>0</v>
      </c>
      <c r="Y63" s="33">
        <v>0</v>
      </c>
      <c r="Z63" s="33">
        <v>0</v>
      </c>
    </row>
    <row r="64" spans="1:26" ht="18" customHeight="1">
      <c r="A64" s="90" t="s">
        <v>153</v>
      </c>
      <c r="B64" s="99" t="s">
        <v>154</v>
      </c>
      <c r="C64" s="92" t="s">
        <v>155</v>
      </c>
      <c r="D64" s="176">
        <f t="shared" si="20"/>
        <v>0.21</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0.21</v>
      </c>
      <c r="Y64" s="33">
        <v>0</v>
      </c>
      <c r="Z64" s="33">
        <v>0</v>
      </c>
    </row>
    <row r="65" spans="1:26" ht="18" customHeight="1">
      <c r="A65" s="90" t="s">
        <v>156</v>
      </c>
      <c r="B65" s="99" t="s">
        <v>157</v>
      </c>
      <c r="C65" s="92" t="s">
        <v>158</v>
      </c>
      <c r="D65" s="176">
        <f t="shared" si="20"/>
        <v>0</v>
      </c>
      <c r="E65" s="51">
        <v>0</v>
      </c>
      <c r="F65" s="51">
        <v>0</v>
      </c>
      <c r="G65" s="51">
        <v>0</v>
      </c>
      <c r="H65" s="51">
        <v>0</v>
      </c>
      <c r="I65" s="51">
        <v>0</v>
      </c>
      <c r="J65" s="51">
        <v>0</v>
      </c>
      <c r="K65" s="51">
        <v>0</v>
      </c>
      <c r="L65" s="51">
        <v>0</v>
      </c>
      <c r="M65" s="51">
        <v>0</v>
      </c>
      <c r="N65" s="51">
        <v>0</v>
      </c>
      <c r="O65" s="51">
        <v>0</v>
      </c>
      <c r="P65" s="51">
        <v>0</v>
      </c>
      <c r="Q65" s="51">
        <v>0</v>
      </c>
      <c r="R65" s="51">
        <v>0</v>
      </c>
      <c r="S65" s="51">
        <v>0</v>
      </c>
      <c r="T65" s="51">
        <v>0</v>
      </c>
      <c r="U65" s="51">
        <v>0</v>
      </c>
      <c r="V65" s="51">
        <v>0</v>
      </c>
      <c r="W65" s="51">
        <v>0</v>
      </c>
      <c r="X65" s="51">
        <v>0</v>
      </c>
      <c r="Y65" s="51">
        <v>0</v>
      </c>
      <c r="Z65" s="51">
        <v>0</v>
      </c>
    </row>
    <row r="66" spans="1:26" ht="18" customHeight="1">
      <c r="A66" s="90" t="s">
        <v>159</v>
      </c>
      <c r="B66" s="99" t="s">
        <v>160</v>
      </c>
      <c r="C66" s="92" t="s">
        <v>181</v>
      </c>
      <c r="D66" s="176">
        <f t="shared" si="20"/>
        <v>0</v>
      </c>
      <c r="E66" s="33">
        <v>0</v>
      </c>
      <c r="F66" s="33">
        <v>0</v>
      </c>
      <c r="G66" s="33">
        <v>0</v>
      </c>
      <c r="H66" s="33">
        <v>0</v>
      </c>
      <c r="I66" s="33">
        <v>0</v>
      </c>
      <c r="J66" s="33">
        <v>0</v>
      </c>
      <c r="K66" s="33">
        <v>0</v>
      </c>
      <c r="L66" s="33">
        <v>0</v>
      </c>
      <c r="M66" s="33">
        <v>0</v>
      </c>
      <c r="N66" s="33">
        <v>0</v>
      </c>
      <c r="O66" s="33">
        <v>0</v>
      </c>
      <c r="P66" s="33">
        <v>0</v>
      </c>
      <c r="Q66" s="33">
        <v>0</v>
      </c>
      <c r="R66" s="33">
        <v>0</v>
      </c>
      <c r="S66" s="33">
        <v>0</v>
      </c>
      <c r="T66" s="33">
        <v>0</v>
      </c>
      <c r="U66" s="33">
        <v>0</v>
      </c>
      <c r="V66" s="33">
        <v>0</v>
      </c>
      <c r="W66" s="33">
        <v>0</v>
      </c>
      <c r="X66" s="33">
        <v>0</v>
      </c>
      <c r="Y66" s="33">
        <v>0</v>
      </c>
      <c r="Z66" s="33">
        <v>0</v>
      </c>
    </row>
    <row r="67" spans="1:26" ht="18" customHeight="1">
      <c r="A67" s="90" t="s">
        <v>161</v>
      </c>
      <c r="B67" s="99" t="s">
        <v>162</v>
      </c>
      <c r="C67" s="92" t="s">
        <v>163</v>
      </c>
      <c r="D67" s="176">
        <f t="shared" si="20"/>
        <v>0</v>
      </c>
      <c r="E67" s="33">
        <v>0</v>
      </c>
      <c r="F67" s="33">
        <v>0</v>
      </c>
      <c r="G67" s="33">
        <v>0</v>
      </c>
      <c r="H67" s="33">
        <v>0</v>
      </c>
      <c r="I67" s="33">
        <v>0</v>
      </c>
      <c r="J67" s="33">
        <v>0</v>
      </c>
      <c r="K67" s="33">
        <v>0</v>
      </c>
      <c r="L67" s="33">
        <v>0</v>
      </c>
      <c r="M67" s="33">
        <v>0</v>
      </c>
      <c r="N67" s="33">
        <v>0</v>
      </c>
      <c r="O67" s="33">
        <v>0</v>
      </c>
      <c r="P67" s="33">
        <v>0</v>
      </c>
      <c r="Q67" s="33">
        <v>0</v>
      </c>
      <c r="R67" s="33">
        <v>0</v>
      </c>
      <c r="S67" s="33">
        <v>0</v>
      </c>
      <c r="T67" s="33">
        <v>0</v>
      </c>
      <c r="U67" s="33">
        <v>0</v>
      </c>
      <c r="V67" s="33">
        <v>0</v>
      </c>
      <c r="W67" s="33">
        <v>0</v>
      </c>
      <c r="X67" s="33">
        <v>0</v>
      </c>
      <c r="Y67" s="33">
        <v>0</v>
      </c>
      <c r="Z67" s="33">
        <v>0</v>
      </c>
    </row>
    <row r="68" spans="1:26" ht="18" customHeight="1">
      <c r="A68" s="90" t="s">
        <v>164</v>
      </c>
      <c r="B68" s="99" t="s">
        <v>165</v>
      </c>
      <c r="C68" s="92" t="s">
        <v>166</v>
      </c>
      <c r="D68" s="176">
        <f t="shared" si="20"/>
        <v>0</v>
      </c>
      <c r="E68" s="33">
        <v>0</v>
      </c>
      <c r="F68" s="33">
        <v>0</v>
      </c>
      <c r="G68" s="33">
        <v>0</v>
      </c>
      <c r="H68" s="33">
        <v>0</v>
      </c>
      <c r="I68" s="33">
        <v>0</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row>
    <row r="69" spans="1:26" ht="18" customHeight="1">
      <c r="A69" s="90" t="s">
        <v>167</v>
      </c>
      <c r="B69" s="99" t="s">
        <v>168</v>
      </c>
      <c r="C69" s="92" t="s">
        <v>169</v>
      </c>
      <c r="D69" s="176">
        <f t="shared" si="20"/>
        <v>0</v>
      </c>
      <c r="E69" s="33">
        <v>0</v>
      </c>
      <c r="F69" s="33">
        <v>0</v>
      </c>
      <c r="G69" s="33">
        <v>0</v>
      </c>
      <c r="H69" s="33">
        <v>0</v>
      </c>
      <c r="I69" s="33">
        <v>0</v>
      </c>
      <c r="J69" s="33">
        <v>0</v>
      </c>
      <c r="K69" s="33">
        <v>0</v>
      </c>
      <c r="L69" s="33">
        <v>0</v>
      </c>
      <c r="M69" s="33">
        <v>0</v>
      </c>
      <c r="N69" s="33">
        <v>0</v>
      </c>
      <c r="O69" s="33">
        <v>0</v>
      </c>
      <c r="P69" s="33">
        <v>0</v>
      </c>
      <c r="Q69" s="33">
        <v>0</v>
      </c>
      <c r="R69" s="33">
        <v>0</v>
      </c>
      <c r="S69" s="33">
        <v>0</v>
      </c>
      <c r="T69" s="33">
        <v>0</v>
      </c>
      <c r="U69" s="33">
        <v>0</v>
      </c>
      <c r="V69" s="33">
        <v>0</v>
      </c>
      <c r="W69" s="33">
        <v>0</v>
      </c>
      <c r="X69" s="33">
        <v>0</v>
      </c>
      <c r="Y69" s="33">
        <v>0</v>
      </c>
      <c r="Z69" s="33">
        <v>0</v>
      </c>
    </row>
    <row r="70" spans="1:26" ht="18" customHeight="1">
      <c r="A70" s="90" t="s">
        <v>170</v>
      </c>
      <c r="B70" s="99" t="s">
        <v>171</v>
      </c>
      <c r="C70" s="92" t="s">
        <v>172</v>
      </c>
      <c r="D70" s="176">
        <f t="shared" si="20"/>
        <v>0</v>
      </c>
      <c r="E70" s="33">
        <v>0</v>
      </c>
      <c r="F70" s="33">
        <v>0</v>
      </c>
      <c r="G70" s="33">
        <v>0</v>
      </c>
      <c r="H70" s="33">
        <v>0</v>
      </c>
      <c r="I70" s="33">
        <v>0</v>
      </c>
      <c r="J70" s="33">
        <v>0</v>
      </c>
      <c r="K70" s="33">
        <v>0</v>
      </c>
      <c r="L70" s="33">
        <v>0</v>
      </c>
      <c r="M70" s="33">
        <v>0</v>
      </c>
      <c r="N70" s="33">
        <v>0</v>
      </c>
      <c r="O70" s="33">
        <v>0</v>
      </c>
      <c r="P70" s="33">
        <v>0</v>
      </c>
      <c r="Q70" s="33">
        <v>0</v>
      </c>
      <c r="R70" s="33">
        <v>0</v>
      </c>
      <c r="S70" s="33">
        <v>0</v>
      </c>
      <c r="T70" s="33">
        <v>0</v>
      </c>
      <c r="U70" s="33">
        <v>0</v>
      </c>
      <c r="V70" s="33">
        <v>0</v>
      </c>
      <c r="W70" s="33">
        <v>0</v>
      </c>
      <c r="X70" s="33">
        <v>0</v>
      </c>
      <c r="Y70" s="33">
        <v>0</v>
      </c>
      <c r="Z70" s="33">
        <v>0</v>
      </c>
    </row>
    <row r="71" spans="1:26" ht="17.100000000000001" customHeight="1">
      <c r="A71" s="90" t="s">
        <v>292</v>
      </c>
      <c r="B71" s="99" t="s">
        <v>174</v>
      </c>
      <c r="C71" s="92" t="s">
        <v>175</v>
      </c>
      <c r="D71" s="176">
        <f t="shared" si="20"/>
        <v>0</v>
      </c>
      <c r="E71" s="33">
        <v>0</v>
      </c>
      <c r="F71" s="33">
        <v>0</v>
      </c>
      <c r="G71" s="33">
        <v>0</v>
      </c>
      <c r="H71" s="33">
        <v>0</v>
      </c>
      <c r="I71" s="33">
        <v>0</v>
      </c>
      <c r="J71" s="33">
        <v>0</v>
      </c>
      <c r="K71" s="33">
        <v>0</v>
      </c>
      <c r="L71" s="33">
        <v>0</v>
      </c>
      <c r="M71" s="33">
        <v>0</v>
      </c>
      <c r="N71" s="33">
        <v>0</v>
      </c>
      <c r="O71" s="33">
        <v>0</v>
      </c>
      <c r="P71" s="33">
        <v>0</v>
      </c>
      <c r="Q71" s="33">
        <v>0</v>
      </c>
      <c r="R71" s="33">
        <v>0</v>
      </c>
      <c r="S71" s="33">
        <v>0</v>
      </c>
      <c r="T71" s="33">
        <v>0</v>
      </c>
      <c r="U71" s="33">
        <v>0</v>
      </c>
      <c r="V71" s="33">
        <v>0</v>
      </c>
      <c r="W71" s="33">
        <v>0</v>
      </c>
      <c r="X71" s="33">
        <v>0</v>
      </c>
      <c r="Y71" s="33">
        <v>0</v>
      </c>
      <c r="Z71" s="33">
        <v>0</v>
      </c>
    </row>
    <row r="72" spans="1:26" ht="17.100000000000001" customHeight="1">
      <c r="A72" s="90" t="s">
        <v>293</v>
      </c>
      <c r="B72" s="99" t="s">
        <v>177</v>
      </c>
      <c r="C72" s="92" t="s">
        <v>178</v>
      </c>
      <c r="D72" s="176">
        <f t="shared" si="20"/>
        <v>0</v>
      </c>
      <c r="E72" s="33">
        <v>0</v>
      </c>
      <c r="F72" s="33">
        <v>0</v>
      </c>
      <c r="G72" s="33">
        <v>0</v>
      </c>
      <c r="H72" s="33">
        <v>0</v>
      </c>
      <c r="I72" s="33">
        <v>0</v>
      </c>
      <c r="J72" s="33">
        <v>0</v>
      </c>
      <c r="K72" s="33">
        <v>0</v>
      </c>
      <c r="L72" s="33">
        <v>0</v>
      </c>
      <c r="M72" s="33">
        <v>0</v>
      </c>
      <c r="N72" s="33">
        <v>0</v>
      </c>
      <c r="O72" s="33">
        <v>0</v>
      </c>
      <c r="P72" s="33">
        <v>0</v>
      </c>
      <c r="Q72" s="33">
        <v>0</v>
      </c>
      <c r="R72" s="33">
        <v>0</v>
      </c>
      <c r="S72" s="33">
        <v>0</v>
      </c>
      <c r="T72" s="33">
        <v>0</v>
      </c>
      <c r="U72" s="33">
        <v>0</v>
      </c>
      <c r="V72" s="33">
        <v>0</v>
      </c>
      <c r="W72" s="33">
        <v>0</v>
      </c>
      <c r="X72" s="33">
        <v>0</v>
      </c>
      <c r="Y72" s="33">
        <v>0</v>
      </c>
      <c r="Z72" s="33">
        <v>0</v>
      </c>
    </row>
  </sheetData>
  <mergeCells count="8">
    <mergeCell ref="E4:Z4"/>
    <mergeCell ref="A2:Z2"/>
    <mergeCell ref="J3:Z3"/>
    <mergeCell ref="A1:B1"/>
    <mergeCell ref="A4:A5"/>
    <mergeCell ref="B4:B5"/>
    <mergeCell ref="C4:C5"/>
    <mergeCell ref="D4:D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92"/>
  <sheetViews>
    <sheetView showZeros="0" workbookViewId="0">
      <pane ySplit="6" topLeftCell="A7" activePane="bottomLeft" state="frozen"/>
      <selection activeCell="A4" sqref="A1:XFD1048576"/>
      <selection pane="bottomLeft" activeCell="A4" sqref="A1:XFD1048576"/>
    </sheetView>
  </sheetViews>
  <sheetFormatPr defaultColWidth="7.5546875" defaultRowHeight="13.8"/>
  <cols>
    <col min="1" max="1" width="5.44140625" style="57" customWidth="1"/>
    <col min="2" max="2" width="40.44140625" style="58" customWidth="1"/>
    <col min="3" max="3" width="6.44140625" style="44" customWidth="1"/>
    <col min="4" max="4" width="12.5546875" style="57" customWidth="1"/>
    <col min="5" max="5" width="7.44140625" style="57" customWidth="1"/>
    <col min="6" max="6" width="10.5546875" style="44" customWidth="1"/>
    <col min="7" max="10" width="9.109375" style="44" customWidth="1"/>
    <col min="11" max="11" width="10.5546875" style="44" customWidth="1"/>
    <col min="12" max="12" width="10.44140625" style="44" customWidth="1"/>
    <col min="13" max="13" width="10.5546875" style="44" customWidth="1"/>
    <col min="14" max="27" width="9.5546875" style="44" bestFit="1" customWidth="1"/>
    <col min="28" max="245" width="7.5546875" style="44"/>
    <col min="246" max="246" width="4.44140625" style="44" customWidth="1"/>
    <col min="247" max="247" width="34.44140625" style="44" customWidth="1"/>
    <col min="248" max="248" width="6.88671875" style="44" customWidth="1"/>
    <col min="249" max="249" width="9.5546875" style="44" customWidth="1"/>
    <col min="250" max="250" width="7.44140625" style="44" customWidth="1"/>
    <col min="251" max="255" width="7.5546875" style="44"/>
    <col min="256" max="258" width="8.5546875" style="44" customWidth="1"/>
    <col min="259" max="265" width="0" style="44" hidden="1" customWidth="1"/>
    <col min="266" max="501" width="7.5546875" style="44"/>
    <col min="502" max="502" width="4.44140625" style="44" customWidth="1"/>
    <col min="503" max="503" width="34.44140625" style="44" customWidth="1"/>
    <col min="504" max="504" width="6.88671875" style="44" customWidth="1"/>
    <col min="505" max="505" width="9.5546875" style="44" customWidth="1"/>
    <col min="506" max="506" width="7.44140625" style="44" customWidth="1"/>
    <col min="507" max="511" width="7.5546875" style="44"/>
    <col min="512" max="514" width="8.5546875" style="44" customWidth="1"/>
    <col min="515" max="521" width="0" style="44" hidden="1" customWidth="1"/>
    <col min="522" max="757" width="7.5546875" style="44"/>
    <col min="758" max="758" width="4.44140625" style="44" customWidth="1"/>
    <col min="759" max="759" width="34.44140625" style="44" customWidth="1"/>
    <col min="760" max="760" width="6.88671875" style="44" customWidth="1"/>
    <col min="761" max="761" width="9.5546875" style="44" customWidth="1"/>
    <col min="762" max="762" width="7.44140625" style="44" customWidth="1"/>
    <col min="763" max="767" width="7.5546875" style="44"/>
    <col min="768" max="770" width="8.5546875" style="44" customWidth="1"/>
    <col min="771" max="777" width="0" style="44" hidden="1" customWidth="1"/>
    <col min="778" max="1013" width="7.5546875" style="44"/>
    <col min="1014" max="1014" width="4.44140625" style="44" customWidth="1"/>
    <col min="1015" max="1015" width="34.44140625" style="44" customWidth="1"/>
    <col min="1016" max="1016" width="6.88671875" style="44" customWidth="1"/>
    <col min="1017" max="1017" width="9.5546875" style="44" customWidth="1"/>
    <col min="1018" max="1018" width="7.44140625" style="44" customWidth="1"/>
    <col min="1019" max="1023" width="7.5546875" style="44"/>
    <col min="1024" max="1026" width="8.5546875" style="44" customWidth="1"/>
    <col min="1027" max="1033" width="0" style="44" hidden="1" customWidth="1"/>
    <col min="1034" max="1269" width="7.5546875" style="44"/>
    <col min="1270" max="1270" width="4.44140625" style="44" customWidth="1"/>
    <col min="1271" max="1271" width="34.44140625" style="44" customWidth="1"/>
    <col min="1272" max="1272" width="6.88671875" style="44" customWidth="1"/>
    <col min="1273" max="1273" width="9.5546875" style="44" customWidth="1"/>
    <col min="1274" max="1274" width="7.44140625" style="44" customWidth="1"/>
    <col min="1275" max="1279" width="7.5546875" style="44"/>
    <col min="1280" max="1282" width="8.5546875" style="44" customWidth="1"/>
    <col min="1283" max="1289" width="0" style="44" hidden="1" customWidth="1"/>
    <col min="1290" max="1525" width="7.5546875" style="44"/>
    <col min="1526" max="1526" width="4.44140625" style="44" customWidth="1"/>
    <col min="1527" max="1527" width="34.44140625" style="44" customWidth="1"/>
    <col min="1528" max="1528" width="6.88671875" style="44" customWidth="1"/>
    <col min="1529" max="1529" width="9.5546875" style="44" customWidth="1"/>
    <col min="1530" max="1530" width="7.44140625" style="44" customWidth="1"/>
    <col min="1531" max="1535" width="7.5546875" style="44"/>
    <col min="1536" max="1538" width="8.5546875" style="44" customWidth="1"/>
    <col min="1539" max="1545" width="0" style="44" hidden="1" customWidth="1"/>
    <col min="1546" max="1781" width="7.5546875" style="44"/>
    <col min="1782" max="1782" width="4.44140625" style="44" customWidth="1"/>
    <col min="1783" max="1783" width="34.44140625" style="44" customWidth="1"/>
    <col min="1784" max="1784" width="6.88671875" style="44" customWidth="1"/>
    <col min="1785" max="1785" width="9.5546875" style="44" customWidth="1"/>
    <col min="1786" max="1786" width="7.44140625" style="44" customWidth="1"/>
    <col min="1787" max="1791" width="7.5546875" style="44"/>
    <col min="1792" max="1794" width="8.5546875" style="44" customWidth="1"/>
    <col min="1795" max="1801" width="0" style="44" hidden="1" customWidth="1"/>
    <col min="1802" max="2037" width="7.5546875" style="44"/>
    <col min="2038" max="2038" width="4.44140625" style="44" customWidth="1"/>
    <col min="2039" max="2039" width="34.44140625" style="44" customWidth="1"/>
    <col min="2040" max="2040" width="6.88671875" style="44" customWidth="1"/>
    <col min="2041" max="2041" width="9.5546875" style="44" customWidth="1"/>
    <col min="2042" max="2042" width="7.44140625" style="44" customWidth="1"/>
    <col min="2043" max="2047" width="7.5546875" style="44"/>
    <col min="2048" max="2050" width="8.5546875" style="44" customWidth="1"/>
    <col min="2051" max="2057" width="0" style="44" hidden="1" customWidth="1"/>
    <col min="2058" max="2293" width="7.5546875" style="44"/>
    <col min="2294" max="2294" width="4.44140625" style="44" customWidth="1"/>
    <col min="2295" max="2295" width="34.44140625" style="44" customWidth="1"/>
    <col min="2296" max="2296" width="6.88671875" style="44" customWidth="1"/>
    <col min="2297" max="2297" width="9.5546875" style="44" customWidth="1"/>
    <col min="2298" max="2298" width="7.44140625" style="44" customWidth="1"/>
    <col min="2299" max="2303" width="7.5546875" style="44"/>
    <col min="2304" max="2306" width="8.5546875" style="44" customWidth="1"/>
    <col min="2307" max="2313" width="0" style="44" hidden="1" customWidth="1"/>
    <col min="2314" max="2549" width="7.5546875" style="44"/>
    <col min="2550" max="2550" width="4.44140625" style="44" customWidth="1"/>
    <col min="2551" max="2551" width="34.44140625" style="44" customWidth="1"/>
    <col min="2552" max="2552" width="6.88671875" style="44" customWidth="1"/>
    <col min="2553" max="2553" width="9.5546875" style="44" customWidth="1"/>
    <col min="2554" max="2554" width="7.44140625" style="44" customWidth="1"/>
    <col min="2555" max="2559" width="7.5546875" style="44"/>
    <col min="2560" max="2562" width="8.5546875" style="44" customWidth="1"/>
    <col min="2563" max="2569" width="0" style="44" hidden="1" customWidth="1"/>
    <col min="2570" max="2805" width="7.5546875" style="44"/>
    <col min="2806" max="2806" width="4.44140625" style="44" customWidth="1"/>
    <col min="2807" max="2807" width="34.44140625" style="44" customWidth="1"/>
    <col min="2808" max="2808" width="6.88671875" style="44" customWidth="1"/>
    <col min="2809" max="2809" width="9.5546875" style="44" customWidth="1"/>
    <col min="2810" max="2810" width="7.44140625" style="44" customWidth="1"/>
    <col min="2811" max="2815" width="7.5546875" style="44"/>
    <col min="2816" max="2818" width="8.5546875" style="44" customWidth="1"/>
    <col min="2819" max="2825" width="0" style="44" hidden="1" customWidth="1"/>
    <col min="2826" max="3061" width="7.5546875" style="44"/>
    <col min="3062" max="3062" width="4.44140625" style="44" customWidth="1"/>
    <col min="3063" max="3063" width="34.44140625" style="44" customWidth="1"/>
    <col min="3064" max="3064" width="6.88671875" style="44" customWidth="1"/>
    <col min="3065" max="3065" width="9.5546875" style="44" customWidth="1"/>
    <col min="3066" max="3066" width="7.44140625" style="44" customWidth="1"/>
    <col min="3067" max="3071" width="7.5546875" style="44"/>
    <col min="3072" max="3074" width="8.5546875" style="44" customWidth="1"/>
    <col min="3075" max="3081" width="0" style="44" hidden="1" customWidth="1"/>
    <col min="3082" max="3317" width="7.5546875" style="44"/>
    <col min="3318" max="3318" width="4.44140625" style="44" customWidth="1"/>
    <col min="3319" max="3319" width="34.44140625" style="44" customWidth="1"/>
    <col min="3320" max="3320" width="6.88671875" style="44" customWidth="1"/>
    <col min="3321" max="3321" width="9.5546875" style="44" customWidth="1"/>
    <col min="3322" max="3322" width="7.44140625" style="44" customWidth="1"/>
    <col min="3323" max="3327" width="7.5546875" style="44"/>
    <col min="3328" max="3330" width="8.5546875" style="44" customWidth="1"/>
    <col min="3331" max="3337" width="0" style="44" hidden="1" customWidth="1"/>
    <col min="3338" max="3573" width="7.5546875" style="44"/>
    <col min="3574" max="3574" width="4.44140625" style="44" customWidth="1"/>
    <col min="3575" max="3575" width="34.44140625" style="44" customWidth="1"/>
    <col min="3576" max="3576" width="6.88671875" style="44" customWidth="1"/>
    <col min="3577" max="3577" width="9.5546875" style="44" customWidth="1"/>
    <col min="3578" max="3578" width="7.44140625" style="44" customWidth="1"/>
    <col min="3579" max="3583" width="7.5546875" style="44"/>
    <col min="3584" max="3586" width="8.5546875" style="44" customWidth="1"/>
    <col min="3587" max="3593" width="0" style="44" hidden="1" customWidth="1"/>
    <col min="3594" max="3829" width="7.5546875" style="44"/>
    <col min="3830" max="3830" width="4.44140625" style="44" customWidth="1"/>
    <col min="3831" max="3831" width="34.44140625" style="44" customWidth="1"/>
    <col min="3832" max="3832" width="6.88671875" style="44" customWidth="1"/>
    <col min="3833" max="3833" width="9.5546875" style="44" customWidth="1"/>
    <col min="3834" max="3834" width="7.44140625" style="44" customWidth="1"/>
    <col min="3835" max="3839" width="7.5546875" style="44"/>
    <col min="3840" max="3842" width="8.5546875" style="44" customWidth="1"/>
    <col min="3843" max="3849" width="0" style="44" hidden="1" customWidth="1"/>
    <col min="3850" max="4085" width="7.5546875" style="44"/>
    <col min="4086" max="4086" width="4.44140625" style="44" customWidth="1"/>
    <col min="4087" max="4087" width="34.44140625" style="44" customWidth="1"/>
    <col min="4088" max="4088" width="6.88671875" style="44" customWidth="1"/>
    <col min="4089" max="4089" width="9.5546875" style="44" customWidth="1"/>
    <col min="4090" max="4090" width="7.44140625" style="44" customWidth="1"/>
    <col min="4091" max="4095" width="7.5546875" style="44"/>
    <col min="4096" max="4098" width="8.5546875" style="44" customWidth="1"/>
    <col min="4099" max="4105" width="0" style="44" hidden="1" customWidth="1"/>
    <col min="4106" max="4341" width="7.5546875" style="44"/>
    <col min="4342" max="4342" width="4.44140625" style="44" customWidth="1"/>
    <col min="4343" max="4343" width="34.44140625" style="44" customWidth="1"/>
    <col min="4344" max="4344" width="6.88671875" style="44" customWidth="1"/>
    <col min="4345" max="4345" width="9.5546875" style="44" customWidth="1"/>
    <col min="4346" max="4346" width="7.44140625" style="44" customWidth="1"/>
    <col min="4347" max="4351" width="7.5546875" style="44"/>
    <col min="4352" max="4354" width="8.5546875" style="44" customWidth="1"/>
    <col min="4355" max="4361" width="0" style="44" hidden="1" customWidth="1"/>
    <col min="4362" max="4597" width="7.5546875" style="44"/>
    <col min="4598" max="4598" width="4.44140625" style="44" customWidth="1"/>
    <col min="4599" max="4599" width="34.44140625" style="44" customWidth="1"/>
    <col min="4600" max="4600" width="6.88671875" style="44" customWidth="1"/>
    <col min="4601" max="4601" width="9.5546875" style="44" customWidth="1"/>
    <col min="4602" max="4602" width="7.44140625" style="44" customWidth="1"/>
    <col min="4603" max="4607" width="7.5546875" style="44"/>
    <col min="4608" max="4610" width="8.5546875" style="44" customWidth="1"/>
    <col min="4611" max="4617" width="0" style="44" hidden="1" customWidth="1"/>
    <col min="4618" max="4853" width="7.5546875" style="44"/>
    <col min="4854" max="4854" width="4.44140625" style="44" customWidth="1"/>
    <col min="4855" max="4855" width="34.44140625" style="44" customWidth="1"/>
    <col min="4856" max="4856" width="6.88671875" style="44" customWidth="1"/>
    <col min="4857" max="4857" width="9.5546875" style="44" customWidth="1"/>
    <col min="4858" max="4858" width="7.44140625" style="44" customWidth="1"/>
    <col min="4859" max="4863" width="7.5546875" style="44"/>
    <col min="4864" max="4866" width="8.5546875" style="44" customWidth="1"/>
    <col min="4867" max="4873" width="0" style="44" hidden="1" customWidth="1"/>
    <col min="4874" max="5109" width="7.5546875" style="44"/>
    <col min="5110" max="5110" width="4.44140625" style="44" customWidth="1"/>
    <col min="5111" max="5111" width="34.44140625" style="44" customWidth="1"/>
    <col min="5112" max="5112" width="6.88671875" style="44" customWidth="1"/>
    <col min="5113" max="5113" width="9.5546875" style="44" customWidth="1"/>
    <col min="5114" max="5114" width="7.44140625" style="44" customWidth="1"/>
    <col min="5115" max="5119" width="7.5546875" style="44"/>
    <col min="5120" max="5122" width="8.5546875" style="44" customWidth="1"/>
    <col min="5123" max="5129" width="0" style="44" hidden="1" customWidth="1"/>
    <col min="5130" max="5365" width="7.5546875" style="44"/>
    <col min="5366" max="5366" width="4.44140625" style="44" customWidth="1"/>
    <col min="5367" max="5367" width="34.44140625" style="44" customWidth="1"/>
    <col min="5368" max="5368" width="6.88671875" style="44" customWidth="1"/>
    <col min="5369" max="5369" width="9.5546875" style="44" customWidth="1"/>
    <col min="5370" max="5370" width="7.44140625" style="44" customWidth="1"/>
    <col min="5371" max="5375" width="7.5546875" style="44"/>
    <col min="5376" max="5378" width="8.5546875" style="44" customWidth="1"/>
    <col min="5379" max="5385" width="0" style="44" hidden="1" customWidth="1"/>
    <col min="5386" max="5621" width="7.5546875" style="44"/>
    <col min="5622" max="5622" width="4.44140625" style="44" customWidth="1"/>
    <col min="5623" max="5623" width="34.44140625" style="44" customWidth="1"/>
    <col min="5624" max="5624" width="6.88671875" style="44" customWidth="1"/>
    <col min="5625" max="5625" width="9.5546875" style="44" customWidth="1"/>
    <col min="5626" max="5626" width="7.44140625" style="44" customWidth="1"/>
    <col min="5627" max="5631" width="7.5546875" style="44"/>
    <col min="5632" max="5634" width="8.5546875" style="44" customWidth="1"/>
    <col min="5635" max="5641" width="0" style="44" hidden="1" customWidth="1"/>
    <col min="5642" max="5877" width="7.5546875" style="44"/>
    <col min="5878" max="5878" width="4.44140625" style="44" customWidth="1"/>
    <col min="5879" max="5879" width="34.44140625" style="44" customWidth="1"/>
    <col min="5880" max="5880" width="6.88671875" style="44" customWidth="1"/>
    <col min="5881" max="5881" width="9.5546875" style="44" customWidth="1"/>
    <col min="5882" max="5882" width="7.44140625" style="44" customWidth="1"/>
    <col min="5883" max="5887" width="7.5546875" style="44"/>
    <col min="5888" max="5890" width="8.5546875" style="44" customWidth="1"/>
    <col min="5891" max="5897" width="0" style="44" hidden="1" customWidth="1"/>
    <col min="5898" max="6133" width="7.5546875" style="44"/>
    <col min="6134" max="6134" width="4.44140625" style="44" customWidth="1"/>
    <col min="6135" max="6135" width="34.44140625" style="44" customWidth="1"/>
    <col min="6136" max="6136" width="6.88671875" style="44" customWidth="1"/>
    <col min="6137" max="6137" width="9.5546875" style="44" customWidth="1"/>
    <col min="6138" max="6138" width="7.44140625" style="44" customWidth="1"/>
    <col min="6139" max="6143" width="7.5546875" style="44"/>
    <col min="6144" max="6146" width="8.5546875" style="44" customWidth="1"/>
    <col min="6147" max="6153" width="0" style="44" hidden="1" customWidth="1"/>
    <col min="6154" max="6389" width="7.5546875" style="44"/>
    <col min="6390" max="6390" width="4.44140625" style="44" customWidth="1"/>
    <col min="6391" max="6391" width="34.44140625" style="44" customWidth="1"/>
    <col min="6392" max="6392" width="6.88671875" style="44" customWidth="1"/>
    <col min="6393" max="6393" width="9.5546875" style="44" customWidth="1"/>
    <col min="6394" max="6394" width="7.44140625" style="44" customWidth="1"/>
    <col min="6395" max="6399" width="7.5546875" style="44"/>
    <col min="6400" max="6402" width="8.5546875" style="44" customWidth="1"/>
    <col min="6403" max="6409" width="0" style="44" hidden="1" customWidth="1"/>
    <col min="6410" max="6645" width="7.5546875" style="44"/>
    <col min="6646" max="6646" width="4.44140625" style="44" customWidth="1"/>
    <col min="6647" max="6647" width="34.44140625" style="44" customWidth="1"/>
    <col min="6648" max="6648" width="6.88671875" style="44" customWidth="1"/>
    <col min="6649" max="6649" width="9.5546875" style="44" customWidth="1"/>
    <col min="6650" max="6650" width="7.44140625" style="44" customWidth="1"/>
    <col min="6651" max="6655" width="7.5546875" style="44"/>
    <col min="6656" max="6658" width="8.5546875" style="44" customWidth="1"/>
    <col min="6659" max="6665" width="0" style="44" hidden="1" customWidth="1"/>
    <col min="6666" max="6901" width="7.5546875" style="44"/>
    <col min="6902" max="6902" width="4.44140625" style="44" customWidth="1"/>
    <col min="6903" max="6903" width="34.44140625" style="44" customWidth="1"/>
    <col min="6904" max="6904" width="6.88671875" style="44" customWidth="1"/>
    <col min="6905" max="6905" width="9.5546875" style="44" customWidth="1"/>
    <col min="6906" max="6906" width="7.44140625" style="44" customWidth="1"/>
    <col min="6907" max="6911" width="7.5546875" style="44"/>
    <col min="6912" max="6914" width="8.5546875" style="44" customWidth="1"/>
    <col min="6915" max="6921" width="0" style="44" hidden="1" customWidth="1"/>
    <col min="6922" max="7157" width="7.5546875" style="44"/>
    <col min="7158" max="7158" width="4.44140625" style="44" customWidth="1"/>
    <col min="7159" max="7159" width="34.44140625" style="44" customWidth="1"/>
    <col min="7160" max="7160" width="6.88671875" style="44" customWidth="1"/>
    <col min="7161" max="7161" width="9.5546875" style="44" customWidth="1"/>
    <col min="7162" max="7162" width="7.44140625" style="44" customWidth="1"/>
    <col min="7163" max="7167" width="7.5546875" style="44"/>
    <col min="7168" max="7170" width="8.5546875" style="44" customWidth="1"/>
    <col min="7171" max="7177" width="0" style="44" hidden="1" customWidth="1"/>
    <col min="7178" max="7413" width="7.5546875" style="44"/>
    <col min="7414" max="7414" width="4.44140625" style="44" customWidth="1"/>
    <col min="7415" max="7415" width="34.44140625" style="44" customWidth="1"/>
    <col min="7416" max="7416" width="6.88671875" style="44" customWidth="1"/>
    <col min="7417" max="7417" width="9.5546875" style="44" customWidth="1"/>
    <col min="7418" max="7418" width="7.44140625" style="44" customWidth="1"/>
    <col min="7419" max="7423" width="7.5546875" style="44"/>
    <col min="7424" max="7426" width="8.5546875" style="44" customWidth="1"/>
    <col min="7427" max="7433" width="0" style="44" hidden="1" customWidth="1"/>
    <col min="7434" max="7669" width="7.5546875" style="44"/>
    <col min="7670" max="7670" width="4.44140625" style="44" customWidth="1"/>
    <col min="7671" max="7671" width="34.44140625" style="44" customWidth="1"/>
    <col min="7672" max="7672" width="6.88671875" style="44" customWidth="1"/>
    <col min="7673" max="7673" width="9.5546875" style="44" customWidth="1"/>
    <col min="7674" max="7674" width="7.44140625" style="44" customWidth="1"/>
    <col min="7675" max="7679" width="7.5546875" style="44"/>
    <col min="7680" max="7682" width="8.5546875" style="44" customWidth="1"/>
    <col min="7683" max="7689" width="0" style="44" hidden="1" customWidth="1"/>
    <col min="7690" max="7925" width="7.5546875" style="44"/>
    <col min="7926" max="7926" width="4.44140625" style="44" customWidth="1"/>
    <col min="7927" max="7927" width="34.44140625" style="44" customWidth="1"/>
    <col min="7928" max="7928" width="6.88671875" style="44" customWidth="1"/>
    <col min="7929" max="7929" width="9.5546875" style="44" customWidth="1"/>
    <col min="7930" max="7930" width="7.44140625" style="44" customWidth="1"/>
    <col min="7931" max="7935" width="7.5546875" style="44"/>
    <col min="7936" max="7938" width="8.5546875" style="44" customWidth="1"/>
    <col min="7939" max="7945" width="0" style="44" hidden="1" customWidth="1"/>
    <col min="7946" max="8181" width="7.5546875" style="44"/>
    <col min="8182" max="8182" width="4.44140625" style="44" customWidth="1"/>
    <col min="8183" max="8183" width="34.44140625" style="44" customWidth="1"/>
    <col min="8184" max="8184" width="6.88671875" style="44" customWidth="1"/>
    <col min="8185" max="8185" width="9.5546875" style="44" customWidth="1"/>
    <col min="8186" max="8186" width="7.44140625" style="44" customWidth="1"/>
    <col min="8187" max="8191" width="7.5546875" style="44"/>
    <col min="8192" max="8194" width="8.5546875" style="44" customWidth="1"/>
    <col min="8195" max="8201" width="0" style="44" hidden="1" customWidth="1"/>
    <col min="8202" max="8437" width="7.5546875" style="44"/>
    <col min="8438" max="8438" width="4.44140625" style="44" customWidth="1"/>
    <col min="8439" max="8439" width="34.44140625" style="44" customWidth="1"/>
    <col min="8440" max="8440" width="6.88671875" style="44" customWidth="1"/>
    <col min="8441" max="8441" width="9.5546875" style="44" customWidth="1"/>
    <col min="8442" max="8442" width="7.44140625" style="44" customWidth="1"/>
    <col min="8443" max="8447" width="7.5546875" style="44"/>
    <col min="8448" max="8450" width="8.5546875" style="44" customWidth="1"/>
    <col min="8451" max="8457" width="0" style="44" hidden="1" customWidth="1"/>
    <col min="8458" max="8693" width="7.5546875" style="44"/>
    <col min="8694" max="8694" width="4.44140625" style="44" customWidth="1"/>
    <col min="8695" max="8695" width="34.44140625" style="44" customWidth="1"/>
    <col min="8696" max="8696" width="6.88671875" style="44" customWidth="1"/>
    <col min="8697" max="8697" width="9.5546875" style="44" customWidth="1"/>
    <col min="8698" max="8698" width="7.44140625" style="44" customWidth="1"/>
    <col min="8699" max="8703" width="7.5546875" style="44"/>
    <col min="8704" max="8706" width="8.5546875" style="44" customWidth="1"/>
    <col min="8707" max="8713" width="0" style="44" hidden="1" customWidth="1"/>
    <col min="8714" max="8949" width="7.5546875" style="44"/>
    <col min="8950" max="8950" width="4.44140625" style="44" customWidth="1"/>
    <col min="8951" max="8951" width="34.44140625" style="44" customWidth="1"/>
    <col min="8952" max="8952" width="6.88671875" style="44" customWidth="1"/>
    <col min="8953" max="8953" width="9.5546875" style="44" customWidth="1"/>
    <col min="8954" max="8954" width="7.44140625" style="44" customWidth="1"/>
    <col min="8955" max="8959" width="7.5546875" style="44"/>
    <col min="8960" max="8962" width="8.5546875" style="44" customWidth="1"/>
    <col min="8963" max="8969" width="0" style="44" hidden="1" customWidth="1"/>
    <col min="8970" max="9205" width="7.5546875" style="44"/>
    <col min="9206" max="9206" width="4.44140625" style="44" customWidth="1"/>
    <col min="9207" max="9207" width="34.44140625" style="44" customWidth="1"/>
    <col min="9208" max="9208" width="6.88671875" style="44" customWidth="1"/>
    <col min="9209" max="9209" width="9.5546875" style="44" customWidth="1"/>
    <col min="9210" max="9210" width="7.44140625" style="44" customWidth="1"/>
    <col min="9211" max="9215" width="7.5546875" style="44"/>
    <col min="9216" max="9218" width="8.5546875" style="44" customWidth="1"/>
    <col min="9219" max="9225" width="0" style="44" hidden="1" customWidth="1"/>
    <col min="9226" max="9461" width="7.5546875" style="44"/>
    <col min="9462" max="9462" width="4.44140625" style="44" customWidth="1"/>
    <col min="9463" max="9463" width="34.44140625" style="44" customWidth="1"/>
    <col min="9464" max="9464" width="6.88671875" style="44" customWidth="1"/>
    <col min="9465" max="9465" width="9.5546875" style="44" customWidth="1"/>
    <col min="9466" max="9466" width="7.44140625" style="44" customWidth="1"/>
    <col min="9467" max="9471" width="7.5546875" style="44"/>
    <col min="9472" max="9474" width="8.5546875" style="44" customWidth="1"/>
    <col min="9475" max="9481" width="0" style="44" hidden="1" customWidth="1"/>
    <col min="9482" max="9717" width="7.5546875" style="44"/>
    <col min="9718" max="9718" width="4.44140625" style="44" customWidth="1"/>
    <col min="9719" max="9719" width="34.44140625" style="44" customWidth="1"/>
    <col min="9720" max="9720" width="6.88671875" style="44" customWidth="1"/>
    <col min="9721" max="9721" width="9.5546875" style="44" customWidth="1"/>
    <col min="9722" max="9722" width="7.44140625" style="44" customWidth="1"/>
    <col min="9723" max="9727" width="7.5546875" style="44"/>
    <col min="9728" max="9730" width="8.5546875" style="44" customWidth="1"/>
    <col min="9731" max="9737" width="0" style="44" hidden="1" customWidth="1"/>
    <col min="9738" max="9973" width="7.5546875" style="44"/>
    <col min="9974" max="9974" width="4.44140625" style="44" customWidth="1"/>
    <col min="9975" max="9975" width="34.44140625" style="44" customWidth="1"/>
    <col min="9976" max="9976" width="6.88671875" style="44" customWidth="1"/>
    <col min="9977" max="9977" width="9.5546875" style="44" customWidth="1"/>
    <col min="9978" max="9978" width="7.44140625" style="44" customWidth="1"/>
    <col min="9979" max="9983" width="7.5546875" style="44"/>
    <col min="9984" max="9986" width="8.5546875" style="44" customWidth="1"/>
    <col min="9987" max="9993" width="0" style="44" hidden="1" customWidth="1"/>
    <col min="9994" max="10229" width="7.5546875" style="44"/>
    <col min="10230" max="10230" width="4.44140625" style="44" customWidth="1"/>
    <col min="10231" max="10231" width="34.44140625" style="44" customWidth="1"/>
    <col min="10232" max="10232" width="6.88671875" style="44" customWidth="1"/>
    <col min="10233" max="10233" width="9.5546875" style="44" customWidth="1"/>
    <col min="10234" max="10234" width="7.44140625" style="44" customWidth="1"/>
    <col min="10235" max="10239" width="7.5546875" style="44"/>
    <col min="10240" max="10242" width="8.5546875" style="44" customWidth="1"/>
    <col min="10243" max="10249" width="0" style="44" hidden="1" customWidth="1"/>
    <col min="10250" max="10485" width="7.5546875" style="44"/>
    <col min="10486" max="10486" width="4.44140625" style="44" customWidth="1"/>
    <col min="10487" max="10487" width="34.44140625" style="44" customWidth="1"/>
    <col min="10488" max="10488" width="6.88671875" style="44" customWidth="1"/>
    <col min="10489" max="10489" width="9.5546875" style="44" customWidth="1"/>
    <col min="10490" max="10490" width="7.44140625" style="44" customWidth="1"/>
    <col min="10491" max="10495" width="7.5546875" style="44"/>
    <col min="10496" max="10498" width="8.5546875" style="44" customWidth="1"/>
    <col min="10499" max="10505" width="0" style="44" hidden="1" customWidth="1"/>
    <col min="10506" max="10741" width="7.5546875" style="44"/>
    <col min="10742" max="10742" width="4.44140625" style="44" customWidth="1"/>
    <col min="10743" max="10743" width="34.44140625" style="44" customWidth="1"/>
    <col min="10744" max="10744" width="6.88671875" style="44" customWidth="1"/>
    <col min="10745" max="10745" width="9.5546875" style="44" customWidth="1"/>
    <col min="10746" max="10746" width="7.44140625" style="44" customWidth="1"/>
    <col min="10747" max="10751" width="7.5546875" style="44"/>
    <col min="10752" max="10754" width="8.5546875" style="44" customWidth="1"/>
    <col min="10755" max="10761" width="0" style="44" hidden="1" customWidth="1"/>
    <col min="10762" max="10997" width="7.5546875" style="44"/>
    <col min="10998" max="10998" width="4.44140625" style="44" customWidth="1"/>
    <col min="10999" max="10999" width="34.44140625" style="44" customWidth="1"/>
    <col min="11000" max="11000" width="6.88671875" style="44" customWidth="1"/>
    <col min="11001" max="11001" width="9.5546875" style="44" customWidth="1"/>
    <col min="11002" max="11002" width="7.44140625" style="44" customWidth="1"/>
    <col min="11003" max="11007" width="7.5546875" style="44"/>
    <col min="11008" max="11010" width="8.5546875" style="44" customWidth="1"/>
    <col min="11011" max="11017" width="0" style="44" hidden="1" customWidth="1"/>
    <col min="11018" max="11253" width="7.5546875" style="44"/>
    <col min="11254" max="11254" width="4.44140625" style="44" customWidth="1"/>
    <col min="11255" max="11255" width="34.44140625" style="44" customWidth="1"/>
    <col min="11256" max="11256" width="6.88671875" style="44" customWidth="1"/>
    <col min="11257" max="11257" width="9.5546875" style="44" customWidth="1"/>
    <col min="11258" max="11258" width="7.44140625" style="44" customWidth="1"/>
    <col min="11259" max="11263" width="7.5546875" style="44"/>
    <col min="11264" max="11266" width="8.5546875" style="44" customWidth="1"/>
    <col min="11267" max="11273" width="0" style="44" hidden="1" customWidth="1"/>
    <col min="11274" max="11509" width="7.5546875" style="44"/>
    <col min="11510" max="11510" width="4.44140625" style="44" customWidth="1"/>
    <col min="11511" max="11511" width="34.44140625" style="44" customWidth="1"/>
    <col min="11512" max="11512" width="6.88671875" style="44" customWidth="1"/>
    <col min="11513" max="11513" width="9.5546875" style="44" customWidth="1"/>
    <col min="11514" max="11514" width="7.44140625" style="44" customWidth="1"/>
    <col min="11515" max="11519" width="7.5546875" style="44"/>
    <col min="11520" max="11522" width="8.5546875" style="44" customWidth="1"/>
    <col min="11523" max="11529" width="0" style="44" hidden="1" customWidth="1"/>
    <col min="11530" max="11765" width="7.5546875" style="44"/>
    <col min="11766" max="11766" width="4.44140625" style="44" customWidth="1"/>
    <col min="11767" max="11767" width="34.44140625" style="44" customWidth="1"/>
    <col min="11768" max="11768" width="6.88671875" style="44" customWidth="1"/>
    <col min="11769" max="11769" width="9.5546875" style="44" customWidth="1"/>
    <col min="11770" max="11770" width="7.44140625" style="44" customWidth="1"/>
    <col min="11771" max="11775" width="7.5546875" style="44"/>
    <col min="11776" max="11778" width="8.5546875" style="44" customWidth="1"/>
    <col min="11779" max="11785" width="0" style="44" hidden="1" customWidth="1"/>
    <col min="11786" max="12021" width="7.5546875" style="44"/>
    <col min="12022" max="12022" width="4.44140625" style="44" customWidth="1"/>
    <col min="12023" max="12023" width="34.44140625" style="44" customWidth="1"/>
    <col min="12024" max="12024" width="6.88671875" style="44" customWidth="1"/>
    <col min="12025" max="12025" width="9.5546875" style="44" customWidth="1"/>
    <col min="12026" max="12026" width="7.44140625" style="44" customWidth="1"/>
    <col min="12027" max="12031" width="7.5546875" style="44"/>
    <col min="12032" max="12034" width="8.5546875" style="44" customWidth="1"/>
    <col min="12035" max="12041" width="0" style="44" hidden="1" customWidth="1"/>
    <col min="12042" max="12277" width="7.5546875" style="44"/>
    <col min="12278" max="12278" width="4.44140625" style="44" customWidth="1"/>
    <col min="12279" max="12279" width="34.44140625" style="44" customWidth="1"/>
    <col min="12280" max="12280" width="6.88671875" style="44" customWidth="1"/>
    <col min="12281" max="12281" width="9.5546875" style="44" customWidth="1"/>
    <col min="12282" max="12282" width="7.44140625" style="44" customWidth="1"/>
    <col min="12283" max="12287" width="7.5546875" style="44"/>
    <col min="12288" max="12290" width="8.5546875" style="44" customWidth="1"/>
    <col min="12291" max="12297" width="0" style="44" hidden="1" customWidth="1"/>
    <col min="12298" max="12533" width="7.5546875" style="44"/>
    <col min="12534" max="12534" width="4.44140625" style="44" customWidth="1"/>
    <col min="12535" max="12535" width="34.44140625" style="44" customWidth="1"/>
    <col min="12536" max="12536" width="6.88671875" style="44" customWidth="1"/>
    <col min="12537" max="12537" width="9.5546875" style="44" customWidth="1"/>
    <col min="12538" max="12538" width="7.44140625" style="44" customWidth="1"/>
    <col min="12539" max="12543" width="7.5546875" style="44"/>
    <col min="12544" max="12546" width="8.5546875" style="44" customWidth="1"/>
    <col min="12547" max="12553" width="0" style="44" hidden="1" customWidth="1"/>
    <col min="12554" max="12789" width="7.5546875" style="44"/>
    <col min="12790" max="12790" width="4.44140625" style="44" customWidth="1"/>
    <col min="12791" max="12791" width="34.44140625" style="44" customWidth="1"/>
    <col min="12792" max="12792" width="6.88671875" style="44" customWidth="1"/>
    <col min="12793" max="12793" width="9.5546875" style="44" customWidth="1"/>
    <col min="12794" max="12794" width="7.44140625" style="44" customWidth="1"/>
    <col min="12795" max="12799" width="7.5546875" style="44"/>
    <col min="12800" max="12802" width="8.5546875" style="44" customWidth="1"/>
    <col min="12803" max="12809" width="0" style="44" hidden="1" customWidth="1"/>
    <col min="12810" max="13045" width="7.5546875" style="44"/>
    <col min="13046" max="13046" width="4.44140625" style="44" customWidth="1"/>
    <col min="13047" max="13047" width="34.44140625" style="44" customWidth="1"/>
    <col min="13048" max="13048" width="6.88671875" style="44" customWidth="1"/>
    <col min="13049" max="13049" width="9.5546875" style="44" customWidth="1"/>
    <col min="13050" max="13050" width="7.44140625" style="44" customWidth="1"/>
    <col min="13051" max="13055" width="7.5546875" style="44"/>
    <col min="13056" max="13058" width="8.5546875" style="44" customWidth="1"/>
    <col min="13059" max="13065" width="0" style="44" hidden="1" customWidth="1"/>
    <col min="13066" max="13301" width="7.5546875" style="44"/>
    <col min="13302" max="13302" width="4.44140625" style="44" customWidth="1"/>
    <col min="13303" max="13303" width="34.44140625" style="44" customWidth="1"/>
    <col min="13304" max="13304" width="6.88671875" style="44" customWidth="1"/>
    <col min="13305" max="13305" width="9.5546875" style="44" customWidth="1"/>
    <col min="13306" max="13306" width="7.44140625" style="44" customWidth="1"/>
    <col min="13307" max="13311" width="7.5546875" style="44"/>
    <col min="13312" max="13314" width="8.5546875" style="44" customWidth="1"/>
    <col min="13315" max="13321" width="0" style="44" hidden="1" customWidth="1"/>
    <col min="13322" max="13557" width="7.5546875" style="44"/>
    <col min="13558" max="13558" width="4.44140625" style="44" customWidth="1"/>
    <col min="13559" max="13559" width="34.44140625" style="44" customWidth="1"/>
    <col min="13560" max="13560" width="6.88671875" style="44" customWidth="1"/>
    <col min="13561" max="13561" width="9.5546875" style="44" customWidth="1"/>
    <col min="13562" max="13562" width="7.44140625" style="44" customWidth="1"/>
    <col min="13563" max="13567" width="7.5546875" style="44"/>
    <col min="13568" max="13570" width="8.5546875" style="44" customWidth="1"/>
    <col min="13571" max="13577" width="0" style="44" hidden="1" customWidth="1"/>
    <col min="13578" max="13813" width="7.5546875" style="44"/>
    <col min="13814" max="13814" width="4.44140625" style="44" customWidth="1"/>
    <col min="13815" max="13815" width="34.44140625" style="44" customWidth="1"/>
    <col min="13816" max="13816" width="6.88671875" style="44" customWidth="1"/>
    <col min="13817" max="13817" width="9.5546875" style="44" customWidth="1"/>
    <col min="13818" max="13818" width="7.44140625" style="44" customWidth="1"/>
    <col min="13819" max="13823" width="7.5546875" style="44"/>
    <col min="13824" max="13826" width="8.5546875" style="44" customWidth="1"/>
    <col min="13827" max="13833" width="0" style="44" hidden="1" customWidth="1"/>
    <col min="13834" max="14069" width="7.5546875" style="44"/>
    <col min="14070" max="14070" width="4.44140625" style="44" customWidth="1"/>
    <col min="14071" max="14071" width="34.44140625" style="44" customWidth="1"/>
    <col min="14072" max="14072" width="6.88671875" style="44" customWidth="1"/>
    <col min="14073" max="14073" width="9.5546875" style="44" customWidth="1"/>
    <col min="14074" max="14074" width="7.44140625" style="44" customWidth="1"/>
    <col min="14075" max="14079" width="7.5546875" style="44"/>
    <col min="14080" max="14082" width="8.5546875" style="44" customWidth="1"/>
    <col min="14083" max="14089" width="0" style="44" hidden="1" customWidth="1"/>
    <col min="14090" max="14325" width="7.5546875" style="44"/>
    <col min="14326" max="14326" width="4.44140625" style="44" customWidth="1"/>
    <col min="14327" max="14327" width="34.44140625" style="44" customWidth="1"/>
    <col min="14328" max="14328" width="6.88671875" style="44" customWidth="1"/>
    <col min="14329" max="14329" width="9.5546875" style="44" customWidth="1"/>
    <col min="14330" max="14330" width="7.44140625" style="44" customWidth="1"/>
    <col min="14331" max="14335" width="7.5546875" style="44"/>
    <col min="14336" max="14338" width="8.5546875" style="44" customWidth="1"/>
    <col min="14339" max="14345" width="0" style="44" hidden="1" customWidth="1"/>
    <col min="14346" max="14581" width="7.5546875" style="44"/>
    <col min="14582" max="14582" width="4.44140625" style="44" customWidth="1"/>
    <col min="14583" max="14583" width="34.44140625" style="44" customWidth="1"/>
    <col min="14584" max="14584" width="6.88671875" style="44" customWidth="1"/>
    <col min="14585" max="14585" width="9.5546875" style="44" customWidth="1"/>
    <col min="14586" max="14586" width="7.44140625" style="44" customWidth="1"/>
    <col min="14587" max="14591" width="7.5546875" style="44"/>
    <col min="14592" max="14594" width="8.5546875" style="44" customWidth="1"/>
    <col min="14595" max="14601" width="0" style="44" hidden="1" customWidth="1"/>
    <col min="14602" max="14837" width="7.5546875" style="44"/>
    <col min="14838" max="14838" width="4.44140625" style="44" customWidth="1"/>
    <col min="14839" max="14839" width="34.44140625" style="44" customWidth="1"/>
    <col min="14840" max="14840" width="6.88671875" style="44" customWidth="1"/>
    <col min="14841" max="14841" width="9.5546875" style="44" customWidth="1"/>
    <col min="14842" max="14842" width="7.44140625" style="44" customWidth="1"/>
    <col min="14843" max="14847" width="7.5546875" style="44"/>
    <col min="14848" max="14850" width="8.5546875" style="44" customWidth="1"/>
    <col min="14851" max="14857" width="0" style="44" hidden="1" customWidth="1"/>
    <col min="14858" max="15093" width="7.5546875" style="44"/>
    <col min="15094" max="15094" width="4.44140625" style="44" customWidth="1"/>
    <col min="15095" max="15095" width="34.44140625" style="44" customWidth="1"/>
    <col min="15096" max="15096" width="6.88671875" style="44" customWidth="1"/>
    <col min="15097" max="15097" width="9.5546875" style="44" customWidth="1"/>
    <col min="15098" max="15098" width="7.44140625" style="44" customWidth="1"/>
    <col min="15099" max="15103" width="7.5546875" style="44"/>
    <col min="15104" max="15106" width="8.5546875" style="44" customWidth="1"/>
    <col min="15107" max="15113" width="0" style="44" hidden="1" customWidth="1"/>
    <col min="15114" max="15349" width="7.5546875" style="44"/>
    <col min="15350" max="15350" width="4.44140625" style="44" customWidth="1"/>
    <col min="15351" max="15351" width="34.44140625" style="44" customWidth="1"/>
    <col min="15352" max="15352" width="6.88671875" style="44" customWidth="1"/>
    <col min="15353" max="15353" width="9.5546875" style="44" customWidth="1"/>
    <col min="15354" max="15354" width="7.44140625" style="44" customWidth="1"/>
    <col min="15355" max="15359" width="7.5546875" style="44"/>
    <col min="15360" max="15362" width="8.5546875" style="44" customWidth="1"/>
    <col min="15363" max="15369" width="0" style="44" hidden="1" customWidth="1"/>
    <col min="15370" max="15605" width="7.5546875" style="44"/>
    <col min="15606" max="15606" width="4.44140625" style="44" customWidth="1"/>
    <col min="15607" max="15607" width="34.44140625" style="44" customWidth="1"/>
    <col min="15608" max="15608" width="6.88671875" style="44" customWidth="1"/>
    <col min="15609" max="15609" width="9.5546875" style="44" customWidth="1"/>
    <col min="15610" max="15610" width="7.44140625" style="44" customWidth="1"/>
    <col min="15611" max="15615" width="7.5546875" style="44"/>
    <col min="15616" max="15618" width="8.5546875" style="44" customWidth="1"/>
    <col min="15619" max="15625" width="0" style="44" hidden="1" customWidth="1"/>
    <col min="15626" max="15861" width="7.5546875" style="44"/>
    <col min="15862" max="15862" width="4.44140625" style="44" customWidth="1"/>
    <col min="15863" max="15863" width="34.44140625" style="44" customWidth="1"/>
    <col min="15864" max="15864" width="6.88671875" style="44" customWidth="1"/>
    <col min="15865" max="15865" width="9.5546875" style="44" customWidth="1"/>
    <col min="15866" max="15866" width="7.44140625" style="44" customWidth="1"/>
    <col min="15867" max="15871" width="7.5546875" style="44"/>
    <col min="15872" max="15874" width="8.5546875" style="44" customWidth="1"/>
    <col min="15875" max="15881" width="0" style="44" hidden="1" customWidth="1"/>
    <col min="15882" max="16117" width="7.5546875" style="44"/>
    <col min="16118" max="16118" width="4.44140625" style="44" customWidth="1"/>
    <col min="16119" max="16119" width="34.44140625" style="44" customWidth="1"/>
    <col min="16120" max="16120" width="6.88671875" style="44" customWidth="1"/>
    <col min="16121" max="16121" width="9.5546875" style="44" customWidth="1"/>
    <col min="16122" max="16122" width="7.44140625" style="44" customWidth="1"/>
    <col min="16123" max="16127" width="7.5546875" style="44"/>
    <col min="16128" max="16130" width="8.5546875" style="44" customWidth="1"/>
    <col min="16131" max="16137" width="0" style="44" hidden="1" customWidth="1"/>
    <col min="16138" max="16384" width="7.5546875" style="44"/>
  </cols>
  <sheetData>
    <row r="1" spans="1:27" ht="18" customHeight="1">
      <c r="A1" s="932" t="s">
        <v>186</v>
      </c>
      <c r="B1" s="932"/>
      <c r="C1" s="71"/>
      <c r="D1" s="72"/>
      <c r="E1" s="72"/>
      <c r="Q1" s="44">
        <v>0</v>
      </c>
    </row>
    <row r="2" spans="1:27" ht="18" customHeight="1">
      <c r="A2" s="927" t="s">
        <v>664</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row>
    <row r="3" spans="1:27" ht="18" customHeight="1">
      <c r="A3" s="928" t="s">
        <v>1</v>
      </c>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row>
    <row r="4" spans="1:27" ht="18" customHeight="1">
      <c r="A4" s="944" t="s">
        <v>2</v>
      </c>
      <c r="B4" s="945" t="s">
        <v>194</v>
      </c>
      <c r="C4" s="945" t="s">
        <v>4</v>
      </c>
      <c r="D4" s="946" t="s">
        <v>206</v>
      </c>
      <c r="E4" s="923" t="s">
        <v>207</v>
      </c>
      <c r="F4" s="939" t="s">
        <v>7</v>
      </c>
      <c r="G4" s="940"/>
      <c r="H4" s="940"/>
      <c r="I4" s="940"/>
      <c r="J4" s="940"/>
      <c r="K4" s="940"/>
      <c r="L4" s="940"/>
      <c r="M4" s="940"/>
      <c r="N4" s="940"/>
      <c r="O4" s="940"/>
      <c r="P4" s="940"/>
      <c r="Q4" s="940"/>
      <c r="R4" s="940"/>
      <c r="S4" s="940"/>
      <c r="T4" s="940"/>
      <c r="U4" s="940"/>
      <c r="V4" s="940"/>
      <c r="W4" s="940"/>
      <c r="X4" s="940"/>
      <c r="Y4" s="940"/>
      <c r="Z4" s="940"/>
      <c r="AA4" s="941"/>
    </row>
    <row r="5" spans="1:27" ht="33.75" customHeight="1">
      <c r="A5" s="944"/>
      <c r="B5" s="945"/>
      <c r="C5" s="945"/>
      <c r="D5" s="946"/>
      <c r="E5" s="924"/>
      <c r="F5" s="425" t="s">
        <v>531</v>
      </c>
      <c r="G5" s="425" t="s">
        <v>532</v>
      </c>
      <c r="H5" s="425" t="s">
        <v>533</v>
      </c>
      <c r="I5" s="425" t="s">
        <v>534</v>
      </c>
      <c r="J5" s="425" t="s">
        <v>535</v>
      </c>
      <c r="K5" s="425" t="s">
        <v>536</v>
      </c>
      <c r="L5" s="425" t="s">
        <v>537</v>
      </c>
      <c r="M5" s="425" t="s">
        <v>538</v>
      </c>
      <c r="N5" s="425" t="s">
        <v>517</v>
      </c>
      <c r="O5" s="425" t="s">
        <v>518</v>
      </c>
      <c r="P5" s="425" t="s">
        <v>519</v>
      </c>
      <c r="Q5" s="425" t="s">
        <v>520</v>
      </c>
      <c r="R5" s="425" t="s">
        <v>521</v>
      </c>
      <c r="S5" s="425" t="s">
        <v>522</v>
      </c>
      <c r="T5" s="425" t="s">
        <v>523</v>
      </c>
      <c r="U5" s="425" t="s">
        <v>524</v>
      </c>
      <c r="V5" s="425" t="s">
        <v>525</v>
      </c>
      <c r="W5" s="425" t="s">
        <v>526</v>
      </c>
      <c r="X5" s="425" t="s">
        <v>527</v>
      </c>
      <c r="Y5" s="425" t="s">
        <v>528</v>
      </c>
      <c r="Z5" s="425" t="s">
        <v>529</v>
      </c>
      <c r="AA5" s="425" t="s">
        <v>530</v>
      </c>
    </row>
    <row r="6" spans="1:27" s="79" customFormat="1" ht="26.4">
      <c r="A6" s="75" t="s">
        <v>197</v>
      </c>
      <c r="B6" s="76">
        <v>-2</v>
      </c>
      <c r="C6" s="75" t="s">
        <v>208</v>
      </c>
      <c r="D6" s="77" t="s">
        <v>209</v>
      </c>
      <c r="E6" s="78">
        <v>-5</v>
      </c>
      <c r="F6" s="76">
        <v>-5</v>
      </c>
      <c r="G6" s="78">
        <v>-6</v>
      </c>
      <c r="H6" s="76">
        <v>-7</v>
      </c>
      <c r="I6" s="78">
        <v>-8</v>
      </c>
      <c r="J6" s="76">
        <v>-9</v>
      </c>
      <c r="K6" s="78">
        <v>-10</v>
      </c>
      <c r="L6" s="76">
        <v>-11</v>
      </c>
      <c r="M6" s="78">
        <v>-12</v>
      </c>
      <c r="N6" s="415"/>
      <c r="O6" s="415"/>
      <c r="P6" s="415"/>
      <c r="Q6" s="415"/>
      <c r="R6" s="415"/>
      <c r="S6" s="415"/>
      <c r="T6" s="415"/>
      <c r="U6" s="415"/>
      <c r="V6" s="415"/>
      <c r="W6" s="415"/>
      <c r="X6" s="415"/>
      <c r="Y6" s="415"/>
      <c r="Z6" s="415"/>
      <c r="AA6" s="415"/>
    </row>
    <row r="7" spans="1:27" s="50" customFormat="1" ht="20.100000000000001" customHeight="1">
      <c r="A7" s="80"/>
      <c r="B7" s="81" t="s">
        <v>17</v>
      </c>
      <c r="C7" s="80"/>
      <c r="D7" s="13">
        <f>D9+D32+D75</f>
        <v>101671.34609999998</v>
      </c>
      <c r="E7" s="13">
        <v>100</v>
      </c>
      <c r="F7" s="13">
        <f>F9+F32+F75</f>
        <v>86.546000000000006</v>
      </c>
      <c r="G7" s="13">
        <f t="shared" ref="G7:AA7" si="0">G9+G32+G75</f>
        <v>3055.8780000000006</v>
      </c>
      <c r="H7" s="13">
        <f t="shared" si="0"/>
        <v>2964.7439999999997</v>
      </c>
      <c r="I7" s="13">
        <f t="shared" si="0"/>
        <v>5138.9745000000003</v>
      </c>
      <c r="J7" s="13">
        <f t="shared" si="0"/>
        <v>2760.6497000000004</v>
      </c>
      <c r="K7" s="13">
        <f t="shared" si="0"/>
        <v>6978.9282999999996</v>
      </c>
      <c r="L7" s="13">
        <f t="shared" si="0"/>
        <v>5098.9245000000001</v>
      </c>
      <c r="M7" s="13">
        <f t="shared" si="0"/>
        <v>5053.8419999999996</v>
      </c>
      <c r="N7" s="13">
        <f t="shared" si="0"/>
        <v>4591.853900000001</v>
      </c>
      <c r="O7" s="13">
        <f t="shared" si="0"/>
        <v>3623.0545000000002</v>
      </c>
      <c r="P7" s="13">
        <f t="shared" si="0"/>
        <v>3118.8034999999995</v>
      </c>
      <c r="Q7" s="13">
        <f t="shared" si="0"/>
        <v>7136.0837000000001</v>
      </c>
      <c r="R7" s="13">
        <f t="shared" si="0"/>
        <v>3193.6299999999997</v>
      </c>
      <c r="S7" s="13">
        <f t="shared" si="0"/>
        <v>4555.9849999999997</v>
      </c>
      <c r="T7" s="13">
        <f t="shared" si="0"/>
        <v>6708.3659999999991</v>
      </c>
      <c r="U7" s="13">
        <f t="shared" si="0"/>
        <v>4817.6559999999999</v>
      </c>
      <c r="V7" s="13">
        <f t="shared" si="0"/>
        <v>5677.3649999999989</v>
      </c>
      <c r="W7" s="13">
        <f t="shared" si="0"/>
        <v>7332.353000000001</v>
      </c>
      <c r="X7" s="13">
        <f t="shared" si="0"/>
        <v>6870.503999999999</v>
      </c>
      <c r="Y7" s="13">
        <f t="shared" si="0"/>
        <v>4614.3384999999998</v>
      </c>
      <c r="Z7" s="13">
        <f t="shared" si="0"/>
        <v>5329.0770000000002</v>
      </c>
      <c r="AA7" s="13">
        <f t="shared" si="0"/>
        <v>2963.7889999999998</v>
      </c>
    </row>
    <row r="8" spans="1:27" s="50" customFormat="1" ht="20.100000000000001" customHeight="1">
      <c r="A8" s="80" t="s">
        <v>210</v>
      </c>
      <c r="B8" s="82" t="s">
        <v>211</v>
      </c>
      <c r="C8" s="80"/>
      <c r="D8" s="13"/>
      <c r="E8" s="13"/>
      <c r="F8" s="13"/>
      <c r="G8" s="13"/>
      <c r="H8" s="13"/>
      <c r="I8" s="13"/>
      <c r="J8" s="13"/>
      <c r="K8" s="13"/>
      <c r="L8" s="13"/>
      <c r="M8" s="13"/>
      <c r="N8" s="13"/>
      <c r="O8" s="13"/>
      <c r="P8" s="13"/>
      <c r="Q8" s="13"/>
      <c r="R8" s="13"/>
      <c r="S8" s="13"/>
      <c r="T8" s="13"/>
      <c r="U8" s="13"/>
      <c r="V8" s="13"/>
      <c r="W8" s="13"/>
      <c r="X8" s="13"/>
      <c r="Y8" s="13"/>
      <c r="Z8" s="13"/>
      <c r="AA8" s="13"/>
    </row>
    <row r="9" spans="1:27" s="55" customFormat="1" ht="16.5" customHeight="1">
      <c r="A9" s="83" t="s">
        <v>18</v>
      </c>
      <c r="B9" s="84" t="s">
        <v>19</v>
      </c>
      <c r="C9" s="85" t="s">
        <v>20</v>
      </c>
      <c r="D9" s="86">
        <f>D11+D15+D16+D17+D21+D25+D29+D31</f>
        <v>96494.864469999986</v>
      </c>
      <c r="E9" s="86">
        <f>D9/D$7*100</f>
        <v>94.908613066941584</v>
      </c>
      <c r="F9" s="86">
        <f>F11+F15+F16+F17+F21+F25+F29+F30+F31</f>
        <v>36.069000000000003</v>
      </c>
      <c r="G9" s="86">
        <f t="shared" ref="G9:AA9" si="1">G11+G15+G16+G17+G21+G25+G29+G30+G31</f>
        <v>3015.8889700000004</v>
      </c>
      <c r="H9" s="86">
        <f t="shared" si="1"/>
        <v>2818.4692269999996</v>
      </c>
      <c r="I9" s="86">
        <f t="shared" si="1"/>
        <v>4993.2678000000005</v>
      </c>
      <c r="J9" s="86">
        <f t="shared" si="1"/>
        <v>2502.6842400000005</v>
      </c>
      <c r="K9" s="86">
        <f t="shared" si="1"/>
        <v>6587.9694319999999</v>
      </c>
      <c r="L9" s="86">
        <f t="shared" si="1"/>
        <v>4892.0474989999993</v>
      </c>
      <c r="M9" s="86">
        <f t="shared" si="1"/>
        <v>4947.88627</v>
      </c>
      <c r="N9" s="86">
        <f t="shared" si="1"/>
        <v>4475.543380000001</v>
      </c>
      <c r="O9" s="86">
        <f t="shared" si="1"/>
        <v>3389.97615</v>
      </c>
      <c r="P9" s="86">
        <f t="shared" si="1"/>
        <v>2858.0988299999995</v>
      </c>
      <c r="Q9" s="86">
        <f t="shared" si="1"/>
        <v>6826.1132079999998</v>
      </c>
      <c r="R9" s="86">
        <f t="shared" si="1"/>
        <v>2852.9526699999997</v>
      </c>
      <c r="S9" s="86">
        <f t="shared" si="1"/>
        <v>4490.6055999999999</v>
      </c>
      <c r="T9" s="86">
        <f t="shared" si="1"/>
        <v>5759.2743999999993</v>
      </c>
      <c r="U9" s="86">
        <f t="shared" si="1"/>
        <v>4453.3241800000005</v>
      </c>
      <c r="V9" s="86">
        <f t="shared" si="1"/>
        <v>5441.2886169999992</v>
      </c>
      <c r="W9" s="86">
        <f t="shared" si="1"/>
        <v>7140.4038900000005</v>
      </c>
      <c r="X9" s="86">
        <f t="shared" si="1"/>
        <v>6793.2738699999991</v>
      </c>
      <c r="Y9" s="86">
        <f t="shared" si="1"/>
        <v>4218.4071899999999</v>
      </c>
      <c r="Z9" s="86">
        <f t="shared" si="1"/>
        <v>5100.2914070000006</v>
      </c>
      <c r="AA9" s="86">
        <f t="shared" si="1"/>
        <v>2901.0286399999995</v>
      </c>
    </row>
    <row r="10" spans="1:27" s="53" customFormat="1" ht="16.5" customHeight="1">
      <c r="A10" s="87"/>
      <c r="B10" s="88" t="s">
        <v>75</v>
      </c>
      <c r="C10" s="89"/>
      <c r="D10" s="23"/>
      <c r="E10" s="23"/>
      <c r="F10" s="23"/>
      <c r="G10" s="23"/>
      <c r="H10" s="23"/>
      <c r="I10" s="23"/>
      <c r="J10" s="23"/>
      <c r="K10" s="23"/>
      <c r="L10" s="23"/>
      <c r="M10" s="23"/>
      <c r="N10" s="23"/>
      <c r="O10" s="23"/>
      <c r="P10" s="23"/>
      <c r="Q10" s="23"/>
      <c r="R10" s="23"/>
      <c r="S10" s="23"/>
      <c r="T10" s="23"/>
      <c r="U10" s="23"/>
      <c r="V10" s="23"/>
      <c r="W10" s="23"/>
      <c r="X10" s="23"/>
      <c r="Y10" s="23"/>
      <c r="Z10" s="23"/>
      <c r="AA10" s="23"/>
    </row>
    <row r="11" spans="1:27" ht="17.25" customHeight="1">
      <c r="A11" s="90" t="s">
        <v>21</v>
      </c>
      <c r="B11" s="91" t="s">
        <v>22</v>
      </c>
      <c r="C11" s="92" t="s">
        <v>23</v>
      </c>
      <c r="D11" s="18">
        <f>D12+D13+D14</f>
        <v>4158.5821399999995</v>
      </c>
      <c r="E11" s="18">
        <f>D11/D$9*100</f>
        <v>4.3096408941979423</v>
      </c>
      <c r="F11" s="19">
        <f t="shared" ref="F11:AA11" si="2">F12+F13+F14</f>
        <v>9.6710000000000012</v>
      </c>
      <c r="G11" s="19">
        <f t="shared" si="2"/>
        <v>39.495000000000005</v>
      </c>
      <c r="H11" s="19">
        <f t="shared" si="2"/>
        <v>252.41800000000001</v>
      </c>
      <c r="I11" s="19">
        <f t="shared" si="2"/>
        <v>127.99160000000001</v>
      </c>
      <c r="J11" s="19">
        <f t="shared" si="2"/>
        <v>437.85429999999997</v>
      </c>
      <c r="K11" s="19">
        <f t="shared" si="2"/>
        <v>228.07230000000004</v>
      </c>
      <c r="L11" s="19">
        <f t="shared" si="2"/>
        <v>220.77889999999999</v>
      </c>
      <c r="M11" s="19">
        <f t="shared" si="2"/>
        <v>115.02799999999999</v>
      </c>
      <c r="N11" s="19">
        <f t="shared" si="2"/>
        <v>78.715299999999999</v>
      </c>
      <c r="O11" s="19">
        <f t="shared" si="2"/>
        <v>253.24199999999999</v>
      </c>
      <c r="P11" s="19">
        <f t="shared" si="2"/>
        <v>118.62797</v>
      </c>
      <c r="Q11" s="19">
        <f t="shared" si="2"/>
        <v>238.98133999999999</v>
      </c>
      <c r="R11" s="19">
        <f t="shared" si="2"/>
        <v>175.35988</v>
      </c>
      <c r="S11" s="19">
        <f t="shared" si="2"/>
        <v>50.024000000000001</v>
      </c>
      <c r="T11" s="19">
        <f t="shared" si="2"/>
        <v>521.90309999999999</v>
      </c>
      <c r="U11" s="19">
        <f t="shared" si="2"/>
        <v>279.97393</v>
      </c>
      <c r="V11" s="19">
        <f t="shared" si="2"/>
        <v>172.91019</v>
      </c>
      <c r="W11" s="19">
        <f t="shared" si="2"/>
        <v>212.18</v>
      </c>
      <c r="X11" s="19">
        <f t="shared" si="2"/>
        <v>87.89800000000001</v>
      </c>
      <c r="Y11" s="19">
        <f t="shared" si="2"/>
        <v>361.22933</v>
      </c>
      <c r="Z11" s="19">
        <f t="shared" si="2"/>
        <v>130.56900000000002</v>
      </c>
      <c r="AA11" s="19">
        <f t="shared" si="2"/>
        <v>45.658999999999999</v>
      </c>
    </row>
    <row r="12" spans="1:27" s="53" customFormat="1" ht="17.25" customHeight="1">
      <c r="A12" s="87"/>
      <c r="B12" s="93" t="s">
        <v>212</v>
      </c>
      <c r="C12" s="89" t="s">
        <v>25</v>
      </c>
      <c r="D12" s="23">
        <f>SUM(F12:AA12)</f>
        <v>2629.43896</v>
      </c>
      <c r="E12" s="23">
        <f>D12/D$11*100</f>
        <v>63.229217831440984</v>
      </c>
      <c r="F12" s="24">
        <v>9.6710000000000012</v>
      </c>
      <c r="G12" s="24">
        <v>35.155000000000001</v>
      </c>
      <c r="H12" s="24">
        <v>231.70400000000001</v>
      </c>
      <c r="I12" s="24">
        <v>38.984000000000002</v>
      </c>
      <c r="J12" s="24">
        <v>410.6703</v>
      </c>
      <c r="K12" s="24">
        <v>89.751400000000004</v>
      </c>
      <c r="L12" s="24">
        <v>153.4289</v>
      </c>
      <c r="M12" s="24">
        <v>65.393999999999991</v>
      </c>
      <c r="N12" s="24">
        <v>49.753</v>
      </c>
      <c r="O12" s="24">
        <v>239.73699999999999</v>
      </c>
      <c r="P12" s="24">
        <v>78.379000000000005</v>
      </c>
      <c r="Q12" s="24">
        <v>25.7042</v>
      </c>
      <c r="R12" s="24">
        <v>121.15300000000001</v>
      </c>
      <c r="S12" s="24">
        <v>0</v>
      </c>
      <c r="T12" s="24">
        <v>355.24310000000003</v>
      </c>
      <c r="U12" s="24">
        <v>142.23393000000002</v>
      </c>
      <c r="V12" s="24">
        <v>11.4138</v>
      </c>
      <c r="W12" s="24">
        <v>100.99</v>
      </c>
      <c r="X12" s="24">
        <v>78.180000000000007</v>
      </c>
      <c r="Y12" s="24">
        <v>303.26533000000001</v>
      </c>
      <c r="Z12" s="24">
        <v>45.694000000000003</v>
      </c>
      <c r="AA12" s="24">
        <v>42.933999999999997</v>
      </c>
    </row>
    <row r="13" spans="1:27" s="53" customFormat="1" ht="20.100000000000001" customHeight="1">
      <c r="A13" s="87"/>
      <c r="B13" s="94" t="s">
        <v>26</v>
      </c>
      <c r="C13" s="89" t="s">
        <v>27</v>
      </c>
      <c r="D13" s="23">
        <f>SUM(F13:AA13)</f>
        <v>1527.95318</v>
      </c>
      <c r="E13" s="23">
        <f>D13/D$7*100</f>
        <v>1.5028355958788671</v>
      </c>
      <c r="F13" s="24">
        <v>0</v>
      </c>
      <c r="G13" s="24">
        <v>4.34</v>
      </c>
      <c r="H13" s="24">
        <v>20.714000000000002</v>
      </c>
      <c r="I13" s="24">
        <v>89.007599999999996</v>
      </c>
      <c r="J13" s="24">
        <v>27.183999999999997</v>
      </c>
      <c r="K13" s="24">
        <v>138.32090000000002</v>
      </c>
      <c r="L13" s="24">
        <v>67.349999999999994</v>
      </c>
      <c r="M13" s="24">
        <v>49.634</v>
      </c>
      <c r="N13" s="24">
        <v>28.962299999999999</v>
      </c>
      <c r="O13" s="24">
        <v>13.504999999999999</v>
      </c>
      <c r="P13" s="24">
        <v>40.24897</v>
      </c>
      <c r="Q13" s="24">
        <v>213.27714</v>
      </c>
      <c r="R13" s="24">
        <v>54.206879999999998</v>
      </c>
      <c r="S13" s="24">
        <v>48.834000000000003</v>
      </c>
      <c r="T13" s="24">
        <v>166.66</v>
      </c>
      <c r="U13" s="24">
        <v>137.73999999999998</v>
      </c>
      <c r="V13" s="24">
        <v>161.49638999999999</v>
      </c>
      <c r="W13" s="24">
        <v>111.19</v>
      </c>
      <c r="X13" s="24">
        <v>9.718</v>
      </c>
      <c r="Y13" s="24">
        <v>57.963999999999999</v>
      </c>
      <c r="Z13" s="24">
        <v>84.875</v>
      </c>
      <c r="AA13" s="24">
        <v>2.7250000000000001</v>
      </c>
    </row>
    <row r="14" spans="1:27" s="53" customFormat="1" ht="20.100000000000001" customHeight="1">
      <c r="A14" s="87"/>
      <c r="B14" s="95" t="s">
        <v>28</v>
      </c>
      <c r="C14" s="89" t="s">
        <v>29</v>
      </c>
      <c r="D14" s="23">
        <f>SUM(F14:AA14)</f>
        <v>1.19</v>
      </c>
      <c r="E14" s="23">
        <f>D14/D$7*100</f>
        <v>1.170437931282588E-3</v>
      </c>
      <c r="F14" s="24">
        <v>0</v>
      </c>
      <c r="G14" s="24">
        <v>0</v>
      </c>
      <c r="H14" s="24">
        <v>0</v>
      </c>
      <c r="I14" s="24">
        <v>0</v>
      </c>
      <c r="J14" s="24">
        <v>0</v>
      </c>
      <c r="K14" s="24">
        <v>0</v>
      </c>
      <c r="L14" s="24">
        <v>0</v>
      </c>
      <c r="M14" s="24">
        <v>0</v>
      </c>
      <c r="N14" s="24">
        <v>0</v>
      </c>
      <c r="O14" s="24">
        <v>0</v>
      </c>
      <c r="P14" s="24">
        <v>0</v>
      </c>
      <c r="Q14" s="24">
        <v>0</v>
      </c>
      <c r="R14" s="24">
        <v>0</v>
      </c>
      <c r="S14" s="24">
        <v>1.19</v>
      </c>
      <c r="T14" s="24">
        <v>0</v>
      </c>
      <c r="U14" s="24">
        <v>0</v>
      </c>
      <c r="V14" s="24">
        <v>0</v>
      </c>
      <c r="W14" s="24">
        <v>0</v>
      </c>
      <c r="X14" s="24">
        <v>0</v>
      </c>
      <c r="Y14" s="24">
        <v>0</v>
      </c>
      <c r="Z14" s="24">
        <v>0</v>
      </c>
      <c r="AA14" s="24">
        <v>0</v>
      </c>
    </row>
    <row r="15" spans="1:27" s="53" customFormat="1" ht="17.25" customHeight="1">
      <c r="A15" s="90" t="s">
        <v>30</v>
      </c>
      <c r="B15" s="96" t="s">
        <v>31</v>
      </c>
      <c r="C15" s="92" t="s">
        <v>32</v>
      </c>
      <c r="D15" s="23">
        <f t="shared" ref="D15:D31" si="3">SUM(F15:AA15)</f>
        <v>4877.7299820000035</v>
      </c>
      <c r="E15" s="18">
        <f>D15/D$9*100</f>
        <v>5.0549114803062682</v>
      </c>
      <c r="F15" s="19">
        <v>19.753</v>
      </c>
      <c r="G15" s="19">
        <v>102.92614</v>
      </c>
      <c r="H15" s="19">
        <v>135.95660500000002</v>
      </c>
      <c r="I15" s="19">
        <v>310.29599999999999</v>
      </c>
      <c r="J15" s="19">
        <v>185.81170000000003</v>
      </c>
      <c r="K15" s="19">
        <v>350.74993000000001</v>
      </c>
      <c r="L15" s="19">
        <v>150.17778000000001</v>
      </c>
      <c r="M15" s="19">
        <v>151.92500000000001</v>
      </c>
      <c r="N15" s="19">
        <v>118.02568000000001</v>
      </c>
      <c r="O15" s="19">
        <v>225.68844000000001</v>
      </c>
      <c r="P15" s="19">
        <v>166.42250000000001</v>
      </c>
      <c r="Q15" s="19">
        <v>83.095880000002566</v>
      </c>
      <c r="R15" s="19">
        <v>247.21457000000001</v>
      </c>
      <c r="S15" s="19">
        <v>55.2746</v>
      </c>
      <c r="T15" s="19">
        <v>752.85670000000005</v>
      </c>
      <c r="U15" s="19">
        <v>577.59406000000001</v>
      </c>
      <c r="V15" s="19">
        <v>231.68008999999998</v>
      </c>
      <c r="W15" s="19">
        <v>278.3596</v>
      </c>
      <c r="X15" s="19">
        <v>177.54897000000003</v>
      </c>
      <c r="Y15" s="19">
        <v>378.16846000000004</v>
      </c>
      <c r="Z15" s="19">
        <v>120.381677</v>
      </c>
      <c r="AA15" s="19">
        <v>57.822600000000001</v>
      </c>
    </row>
    <row r="16" spans="1:27" ht="17.25" customHeight="1">
      <c r="A16" s="90" t="s">
        <v>33</v>
      </c>
      <c r="B16" s="96" t="s">
        <v>34</v>
      </c>
      <c r="C16" s="92" t="s">
        <v>35</v>
      </c>
      <c r="D16" s="23">
        <f t="shared" si="3"/>
        <v>1409.353039999997</v>
      </c>
      <c r="E16" s="18">
        <f>D16/D$9*100</f>
        <v>1.460547198797467</v>
      </c>
      <c r="F16" s="19">
        <v>6.3469999999999995</v>
      </c>
      <c r="G16" s="19">
        <v>12.067829999999999</v>
      </c>
      <c r="H16" s="19">
        <v>19.92719</v>
      </c>
      <c r="I16" s="19">
        <v>57.695999999999998</v>
      </c>
      <c r="J16" s="19">
        <v>93.156300000000002</v>
      </c>
      <c r="K16" s="19">
        <v>33.840499999999999</v>
      </c>
      <c r="L16" s="19">
        <v>76.981770000000012</v>
      </c>
      <c r="M16" s="19">
        <v>40.252269999999996</v>
      </c>
      <c r="N16" s="19">
        <v>24.235500000000002</v>
      </c>
      <c r="O16" s="19">
        <v>42.766410000000029</v>
      </c>
      <c r="P16" s="19">
        <v>90.309359999999998</v>
      </c>
      <c r="Q16" s="19">
        <v>305.77437999999745</v>
      </c>
      <c r="R16" s="19">
        <v>144.79533000000001</v>
      </c>
      <c r="S16" s="19">
        <v>7.9720000000000004</v>
      </c>
      <c r="T16" s="19">
        <v>116.10459999999999</v>
      </c>
      <c r="U16" s="19">
        <v>69.960999999999999</v>
      </c>
      <c r="V16" s="19">
        <v>29.114319999999999</v>
      </c>
      <c r="W16" s="19">
        <v>86.887290000000007</v>
      </c>
      <c r="X16" s="19">
        <v>24.556999999999999</v>
      </c>
      <c r="Y16" s="19">
        <v>50.629899999999999</v>
      </c>
      <c r="Z16" s="19">
        <v>52.970050000000001</v>
      </c>
      <c r="AA16" s="19">
        <v>23.00704</v>
      </c>
    </row>
    <row r="17" spans="1:27" ht="17.25" customHeight="1">
      <c r="A17" s="90" t="s">
        <v>36</v>
      </c>
      <c r="B17" s="91" t="s">
        <v>37</v>
      </c>
      <c r="C17" s="92" t="s">
        <v>38</v>
      </c>
      <c r="D17" s="23">
        <f t="shared" si="3"/>
        <v>16108.565672000004</v>
      </c>
      <c r="E17" s="18">
        <f>D17/D$9*100</f>
        <v>16.693702572128196</v>
      </c>
      <c r="F17" s="19">
        <f t="shared" ref="F17:AA17" si="4">F18+F19+F20</f>
        <v>0</v>
      </c>
      <c r="G17" s="19">
        <f t="shared" si="4"/>
        <v>557.44500000000005</v>
      </c>
      <c r="H17" s="19">
        <f t="shared" si="4"/>
        <v>324.315</v>
      </c>
      <c r="I17" s="19">
        <f t="shared" si="4"/>
        <v>573.952</v>
      </c>
      <c r="J17" s="19">
        <f t="shared" si="4"/>
        <v>340.12870000000004</v>
      </c>
      <c r="K17" s="19">
        <f t="shared" si="4"/>
        <v>1157.954502</v>
      </c>
      <c r="L17" s="19">
        <f t="shared" si="4"/>
        <v>1698.1928400000002</v>
      </c>
      <c r="M17" s="19">
        <f t="shared" si="4"/>
        <v>884.31100000000004</v>
      </c>
      <c r="N17" s="19">
        <f t="shared" si="4"/>
        <v>1205.7109</v>
      </c>
      <c r="O17" s="19">
        <f t="shared" si="4"/>
        <v>709.1395</v>
      </c>
      <c r="P17" s="19">
        <f t="shared" si="4"/>
        <v>313.46999999999997</v>
      </c>
      <c r="Q17" s="19">
        <f t="shared" si="4"/>
        <v>2084.1237699999997</v>
      </c>
      <c r="R17" s="19">
        <f t="shared" si="4"/>
        <v>151.71099999999998</v>
      </c>
      <c r="S17" s="19">
        <f t="shared" si="4"/>
        <v>124.53100000000001</v>
      </c>
      <c r="T17" s="19">
        <f t="shared" si="4"/>
        <v>592.16000000000008</v>
      </c>
      <c r="U17" s="19">
        <f t="shared" si="4"/>
        <v>337.79</v>
      </c>
      <c r="V17" s="19">
        <f t="shared" si="4"/>
        <v>821.17746000000011</v>
      </c>
      <c r="W17" s="19">
        <f t="shared" si="4"/>
        <v>916.428</v>
      </c>
      <c r="X17" s="19">
        <f t="shared" si="4"/>
        <v>2114.0100000000002</v>
      </c>
      <c r="Y17" s="19">
        <f t="shared" si="4"/>
        <v>528.08500000000004</v>
      </c>
      <c r="Z17" s="19">
        <f t="shared" si="4"/>
        <v>245.89999999999998</v>
      </c>
      <c r="AA17" s="19">
        <f t="shared" si="4"/>
        <v>428.03000000000003</v>
      </c>
    </row>
    <row r="18" spans="1:27" ht="20.100000000000001" customHeight="1">
      <c r="A18" s="87"/>
      <c r="B18" s="95" t="s">
        <v>39</v>
      </c>
      <c r="C18" s="89" t="s">
        <v>40</v>
      </c>
      <c r="D18" s="23">
        <f t="shared" si="3"/>
        <v>12319.630362</v>
      </c>
      <c r="E18" s="23"/>
      <c r="F18" s="24">
        <v>0</v>
      </c>
      <c r="G18" s="24">
        <v>543.98</v>
      </c>
      <c r="H18" s="24">
        <v>320.185</v>
      </c>
      <c r="I18" s="24">
        <v>517.64100000000008</v>
      </c>
      <c r="J18" s="24">
        <v>327.32100000000003</v>
      </c>
      <c r="K18" s="24">
        <v>615.80350200000009</v>
      </c>
      <c r="L18" s="24">
        <v>1299.4000000000001</v>
      </c>
      <c r="M18" s="24">
        <v>823.14700000000005</v>
      </c>
      <c r="N18" s="24">
        <v>511.3904</v>
      </c>
      <c r="O18" s="24">
        <v>687.01400000000001</v>
      </c>
      <c r="P18" s="24">
        <v>299.14</v>
      </c>
      <c r="Q18" s="24">
        <v>1865.9169999999999</v>
      </c>
      <c r="R18" s="24">
        <v>141.94999999999999</v>
      </c>
      <c r="S18" s="24">
        <v>103.48</v>
      </c>
      <c r="T18" s="24">
        <v>511.18</v>
      </c>
      <c r="U18" s="24">
        <v>248.42</v>
      </c>
      <c r="V18" s="24">
        <v>192.08746000000002</v>
      </c>
      <c r="W18" s="24">
        <v>729.76400000000001</v>
      </c>
      <c r="X18" s="24">
        <v>1579.72</v>
      </c>
      <c r="Y18" s="24">
        <v>528.08500000000004</v>
      </c>
      <c r="Z18" s="24">
        <v>132.13499999999999</v>
      </c>
      <c r="AA18" s="24">
        <v>341.87</v>
      </c>
    </row>
    <row r="19" spans="1:27" ht="20.100000000000001" customHeight="1">
      <c r="A19" s="87"/>
      <c r="B19" s="95" t="s">
        <v>41</v>
      </c>
      <c r="C19" s="89" t="s">
        <v>42</v>
      </c>
      <c r="D19" s="23">
        <f t="shared" si="3"/>
        <v>787.77291000000002</v>
      </c>
      <c r="E19" s="23"/>
      <c r="F19" s="24">
        <v>0</v>
      </c>
      <c r="G19" s="24">
        <v>0</v>
      </c>
      <c r="H19" s="24">
        <v>0</v>
      </c>
      <c r="I19" s="24">
        <v>5.3710000000000004</v>
      </c>
      <c r="J19" s="24">
        <v>7.8140000000000001</v>
      </c>
      <c r="K19" s="24">
        <v>234.68100000000001</v>
      </c>
      <c r="L19" s="24">
        <v>189.73284000000001</v>
      </c>
      <c r="M19" s="24">
        <v>55.573999999999998</v>
      </c>
      <c r="N19" s="24">
        <v>104.7105</v>
      </c>
      <c r="O19" s="24">
        <v>17.3645</v>
      </c>
      <c r="P19" s="24">
        <v>0</v>
      </c>
      <c r="Q19" s="24">
        <v>70.795069999999996</v>
      </c>
      <c r="R19" s="24">
        <v>2.46</v>
      </c>
      <c r="S19" s="24">
        <v>0</v>
      </c>
      <c r="T19" s="24">
        <v>49.63</v>
      </c>
      <c r="U19" s="24">
        <v>9.14</v>
      </c>
      <c r="V19" s="24">
        <v>5.52</v>
      </c>
      <c r="W19" s="24">
        <v>0</v>
      </c>
      <c r="X19" s="24">
        <v>0</v>
      </c>
      <c r="Y19" s="24">
        <v>0</v>
      </c>
      <c r="Z19" s="24">
        <v>0</v>
      </c>
      <c r="AA19" s="24">
        <v>34.979999999999997</v>
      </c>
    </row>
    <row r="20" spans="1:27" ht="20.100000000000001" customHeight="1">
      <c r="A20" s="87"/>
      <c r="B20" s="95" t="s">
        <v>43</v>
      </c>
      <c r="C20" s="89" t="s">
        <v>44</v>
      </c>
      <c r="D20" s="23">
        <f t="shared" si="3"/>
        <v>3001.1623999999993</v>
      </c>
      <c r="E20" s="23"/>
      <c r="F20" s="24">
        <v>0</v>
      </c>
      <c r="G20" s="24">
        <v>13.465</v>
      </c>
      <c r="H20" s="24">
        <v>4.13</v>
      </c>
      <c r="I20" s="24">
        <v>50.94</v>
      </c>
      <c r="J20" s="24">
        <v>4.9936999999999996</v>
      </c>
      <c r="K20" s="24">
        <v>307.47000000000003</v>
      </c>
      <c r="L20" s="24">
        <v>209.06</v>
      </c>
      <c r="M20" s="24">
        <v>5.59</v>
      </c>
      <c r="N20" s="24">
        <v>589.61</v>
      </c>
      <c r="O20" s="24">
        <v>4.7610000000000001</v>
      </c>
      <c r="P20" s="24">
        <v>14.33</v>
      </c>
      <c r="Q20" s="24">
        <v>147.4117</v>
      </c>
      <c r="R20" s="24">
        <v>7.3010000000000002</v>
      </c>
      <c r="S20" s="24">
        <v>21.050999999999998</v>
      </c>
      <c r="T20" s="24">
        <v>31.35</v>
      </c>
      <c r="U20" s="24">
        <v>80.23</v>
      </c>
      <c r="V20" s="24">
        <v>623.57000000000005</v>
      </c>
      <c r="W20" s="24">
        <v>186.66399999999999</v>
      </c>
      <c r="X20" s="24">
        <v>534.29</v>
      </c>
      <c r="Y20" s="24">
        <v>0</v>
      </c>
      <c r="Z20" s="24">
        <v>113.765</v>
      </c>
      <c r="AA20" s="24">
        <v>51.18</v>
      </c>
    </row>
    <row r="21" spans="1:27" ht="17.25" customHeight="1">
      <c r="A21" s="90" t="s">
        <v>45</v>
      </c>
      <c r="B21" s="91" t="s">
        <v>46</v>
      </c>
      <c r="C21" s="92" t="s">
        <v>47</v>
      </c>
      <c r="D21" s="23">
        <f t="shared" si="3"/>
        <v>0</v>
      </c>
      <c r="E21" s="18">
        <f>D21/D$9*100</f>
        <v>0</v>
      </c>
      <c r="F21" s="19">
        <f t="shared" ref="F21:AA21" si="5">F22+F23+F24</f>
        <v>0</v>
      </c>
      <c r="G21" s="19">
        <f t="shared" si="5"/>
        <v>0</v>
      </c>
      <c r="H21" s="19">
        <f t="shared" si="5"/>
        <v>0</v>
      </c>
      <c r="I21" s="19">
        <f t="shared" si="5"/>
        <v>0</v>
      </c>
      <c r="J21" s="19">
        <f t="shared" si="5"/>
        <v>0</v>
      </c>
      <c r="K21" s="19">
        <f t="shared" si="5"/>
        <v>0</v>
      </c>
      <c r="L21" s="19">
        <f t="shared" si="5"/>
        <v>0</v>
      </c>
      <c r="M21" s="19">
        <f t="shared" si="5"/>
        <v>0</v>
      </c>
      <c r="N21" s="19">
        <f t="shared" si="5"/>
        <v>0</v>
      </c>
      <c r="O21" s="19">
        <f t="shared" si="5"/>
        <v>0</v>
      </c>
      <c r="P21" s="19">
        <f t="shared" si="5"/>
        <v>0</v>
      </c>
      <c r="Q21" s="19">
        <f t="shared" si="5"/>
        <v>0</v>
      </c>
      <c r="R21" s="19">
        <f t="shared" si="5"/>
        <v>0</v>
      </c>
      <c r="S21" s="19">
        <f t="shared" si="5"/>
        <v>0</v>
      </c>
      <c r="T21" s="19">
        <f t="shared" si="5"/>
        <v>0</v>
      </c>
      <c r="U21" s="19">
        <f t="shared" si="5"/>
        <v>0</v>
      </c>
      <c r="V21" s="19">
        <f t="shared" si="5"/>
        <v>0</v>
      </c>
      <c r="W21" s="19">
        <f t="shared" si="5"/>
        <v>0</v>
      </c>
      <c r="X21" s="19">
        <f t="shared" si="5"/>
        <v>0</v>
      </c>
      <c r="Y21" s="19">
        <f t="shared" si="5"/>
        <v>0</v>
      </c>
      <c r="Z21" s="19">
        <f t="shared" si="5"/>
        <v>0</v>
      </c>
      <c r="AA21" s="19">
        <f t="shared" si="5"/>
        <v>0</v>
      </c>
    </row>
    <row r="22" spans="1:27" ht="20.100000000000001" customHeight="1">
      <c r="A22" s="87"/>
      <c r="B22" s="95" t="s">
        <v>48</v>
      </c>
      <c r="C22" s="89" t="s">
        <v>49</v>
      </c>
      <c r="D22" s="23">
        <f t="shared" si="3"/>
        <v>0</v>
      </c>
      <c r="E22" s="23"/>
      <c r="F22" s="24">
        <v>0</v>
      </c>
      <c r="G22" s="24">
        <v>0</v>
      </c>
      <c r="H22" s="24">
        <v>0</v>
      </c>
      <c r="I22" s="24">
        <v>0</v>
      </c>
      <c r="J22" s="24">
        <v>0</v>
      </c>
      <c r="K22" s="24">
        <v>0</v>
      </c>
      <c r="L22" s="24">
        <v>0</v>
      </c>
      <c r="M22" s="24">
        <v>0</v>
      </c>
      <c r="N22" s="24">
        <v>0</v>
      </c>
      <c r="O22" s="24">
        <v>0</v>
      </c>
      <c r="P22" s="24">
        <v>0</v>
      </c>
      <c r="Q22" s="24">
        <v>0</v>
      </c>
      <c r="R22" s="24">
        <v>0</v>
      </c>
      <c r="S22" s="24">
        <v>0</v>
      </c>
      <c r="T22" s="24">
        <v>0</v>
      </c>
      <c r="U22" s="24">
        <v>0</v>
      </c>
      <c r="V22" s="24">
        <v>0</v>
      </c>
      <c r="W22" s="24">
        <v>0</v>
      </c>
      <c r="X22" s="24">
        <v>0</v>
      </c>
      <c r="Y22" s="24">
        <v>0</v>
      </c>
      <c r="Z22" s="24">
        <v>0</v>
      </c>
      <c r="AA22" s="24">
        <v>0</v>
      </c>
    </row>
    <row r="23" spans="1:27" s="50" customFormat="1" ht="20.100000000000001" customHeight="1">
      <c r="A23" s="87"/>
      <c r="B23" s="95" t="s">
        <v>50</v>
      </c>
      <c r="C23" s="89" t="s">
        <v>51</v>
      </c>
      <c r="D23" s="23">
        <f t="shared" si="3"/>
        <v>0</v>
      </c>
      <c r="E23" s="23"/>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row>
    <row r="24" spans="1:27" ht="20.100000000000001" customHeight="1">
      <c r="A24" s="87"/>
      <c r="B24" s="95" t="s">
        <v>52</v>
      </c>
      <c r="C24" s="89" t="s">
        <v>53</v>
      </c>
      <c r="D24" s="23">
        <f t="shared" si="3"/>
        <v>0</v>
      </c>
      <c r="E24" s="23"/>
      <c r="F24" s="24">
        <v>0</v>
      </c>
      <c r="G24" s="24">
        <v>0</v>
      </c>
      <c r="H24" s="24">
        <v>0</v>
      </c>
      <c r="I24" s="24">
        <v>0</v>
      </c>
      <c r="J24" s="24">
        <v>0</v>
      </c>
      <c r="K24" s="24">
        <v>0</v>
      </c>
      <c r="L24" s="24">
        <v>0</v>
      </c>
      <c r="M24" s="24">
        <v>0</v>
      </c>
      <c r="N24" s="24">
        <v>0</v>
      </c>
      <c r="O24" s="24">
        <v>0</v>
      </c>
      <c r="P24" s="24">
        <v>0</v>
      </c>
      <c r="Q24" s="24">
        <v>0</v>
      </c>
      <c r="R24" s="24">
        <v>0</v>
      </c>
      <c r="S24" s="24">
        <v>0</v>
      </c>
      <c r="T24" s="24">
        <v>0</v>
      </c>
      <c r="U24" s="24">
        <v>0</v>
      </c>
      <c r="V24" s="24">
        <v>0</v>
      </c>
      <c r="W24" s="24">
        <v>0</v>
      </c>
      <c r="X24" s="24">
        <v>0</v>
      </c>
      <c r="Y24" s="24">
        <v>0</v>
      </c>
      <c r="Z24" s="24">
        <v>0</v>
      </c>
      <c r="AA24" s="24">
        <v>0</v>
      </c>
    </row>
    <row r="25" spans="1:27" s="50" customFormat="1" ht="19.5" customHeight="1">
      <c r="A25" s="90" t="s">
        <v>54</v>
      </c>
      <c r="B25" s="91" t="s">
        <v>55</v>
      </c>
      <c r="C25" s="92" t="s">
        <v>56</v>
      </c>
      <c r="D25" s="23">
        <f t="shared" si="3"/>
        <v>69655.144078999991</v>
      </c>
      <c r="E25" s="18">
        <f>D25/D$9*100</f>
        <v>72.185338009004198</v>
      </c>
      <c r="F25" s="19">
        <f t="shared" ref="F25:AA25" si="6">F26+F27+F28</f>
        <v>0</v>
      </c>
      <c r="G25" s="19">
        <f t="shared" si="6"/>
        <v>2302.5300000000002</v>
      </c>
      <c r="H25" s="19">
        <f t="shared" si="6"/>
        <v>2070.0537749999999</v>
      </c>
      <c r="I25" s="19">
        <f t="shared" si="6"/>
        <v>3909.0372000000002</v>
      </c>
      <c r="J25" s="19">
        <f t="shared" si="6"/>
        <v>1409.9350000000002</v>
      </c>
      <c r="K25" s="19">
        <f t="shared" si="6"/>
        <v>4811.4961999999996</v>
      </c>
      <c r="L25" s="19">
        <f t="shared" si="6"/>
        <v>2721.8212089999993</v>
      </c>
      <c r="M25" s="19">
        <f t="shared" si="6"/>
        <v>3749.5749999999998</v>
      </c>
      <c r="N25" s="19">
        <f t="shared" si="6"/>
        <v>3043.924</v>
      </c>
      <c r="O25" s="19">
        <f t="shared" si="6"/>
        <v>2152.5158000000001</v>
      </c>
      <c r="P25" s="19">
        <f t="shared" si="6"/>
        <v>2160.5699999999997</v>
      </c>
      <c r="Q25" s="19">
        <f t="shared" si="6"/>
        <v>4096.9254680000004</v>
      </c>
      <c r="R25" s="19">
        <f t="shared" si="6"/>
        <v>2125.26449</v>
      </c>
      <c r="S25" s="19">
        <f t="shared" si="6"/>
        <v>4250.2839999999997</v>
      </c>
      <c r="T25" s="19">
        <f t="shared" si="6"/>
        <v>3734.31</v>
      </c>
      <c r="U25" s="19">
        <f t="shared" si="6"/>
        <v>3179.0411900000004</v>
      </c>
      <c r="V25" s="19">
        <f t="shared" si="6"/>
        <v>4178.3763469999994</v>
      </c>
      <c r="W25" s="19">
        <f t="shared" si="6"/>
        <v>5635.4</v>
      </c>
      <c r="X25" s="19">
        <f t="shared" si="6"/>
        <v>4383.3498999999993</v>
      </c>
      <c r="Y25" s="19">
        <f t="shared" si="6"/>
        <v>2884.0605</v>
      </c>
      <c r="Z25" s="19">
        <f t="shared" si="6"/>
        <v>4513.7440000000006</v>
      </c>
      <c r="AA25" s="19">
        <f t="shared" si="6"/>
        <v>2342.9299999999998</v>
      </c>
    </row>
    <row r="26" spans="1:27" ht="27.6">
      <c r="A26" s="87"/>
      <c r="B26" s="88" t="s">
        <v>57</v>
      </c>
      <c r="C26" s="89" t="s">
        <v>58</v>
      </c>
      <c r="D26" s="23">
        <f t="shared" si="3"/>
        <v>42401.979000000007</v>
      </c>
      <c r="E26" s="23"/>
      <c r="F26" s="24">
        <v>0</v>
      </c>
      <c r="G26" s="24">
        <v>1922.41</v>
      </c>
      <c r="H26" s="24">
        <v>1661.62</v>
      </c>
      <c r="I26" s="24">
        <v>1628.13</v>
      </c>
      <c r="J26" s="24">
        <v>1023.2</v>
      </c>
      <c r="K26" s="24">
        <v>3123.3389999999999</v>
      </c>
      <c r="L26" s="24">
        <v>1914.9254999999998</v>
      </c>
      <c r="M26" s="24">
        <v>2983.585</v>
      </c>
      <c r="N26" s="24">
        <v>1706.0540000000001</v>
      </c>
      <c r="O26" s="24">
        <v>1537.7449999999999</v>
      </c>
      <c r="P26" s="24">
        <v>1739.09</v>
      </c>
      <c r="Q26" s="24">
        <v>3284.4140000000002</v>
      </c>
      <c r="R26" s="24">
        <v>1416.1915000000001</v>
      </c>
      <c r="S26" s="24">
        <v>2650.7339999999999</v>
      </c>
      <c r="T26" s="24">
        <v>188.666</v>
      </c>
      <c r="U26" s="24">
        <v>2140.86</v>
      </c>
      <c r="V26" s="24">
        <v>2487.357</v>
      </c>
      <c r="W26" s="24">
        <v>3744.49</v>
      </c>
      <c r="X26" s="24">
        <v>2090.39</v>
      </c>
      <c r="Y26" s="24">
        <v>607.87400000000002</v>
      </c>
      <c r="Z26" s="24">
        <v>2666.9639999999999</v>
      </c>
      <c r="AA26" s="24">
        <v>1883.94</v>
      </c>
    </row>
    <row r="27" spans="1:27" ht="20.100000000000001" customHeight="1">
      <c r="A27" s="87"/>
      <c r="B27" s="95" t="s">
        <v>59</v>
      </c>
      <c r="C27" s="89" t="s">
        <v>60</v>
      </c>
      <c r="D27" s="23">
        <f t="shared" si="3"/>
        <v>3430.6050529999993</v>
      </c>
      <c r="E27" s="23"/>
      <c r="F27" s="24">
        <v>0</v>
      </c>
      <c r="G27" s="24">
        <v>30.970000000000002</v>
      </c>
      <c r="H27" s="24">
        <v>151.23377499999998</v>
      </c>
      <c r="I27" s="24">
        <v>62.484000000000002</v>
      </c>
      <c r="J27" s="24">
        <v>92.016999999999996</v>
      </c>
      <c r="K27" s="24">
        <v>563.36099999999999</v>
      </c>
      <c r="L27" s="24">
        <v>189.87899999999999</v>
      </c>
      <c r="M27" s="24">
        <v>196.31</v>
      </c>
      <c r="N27" s="24">
        <v>90.13</v>
      </c>
      <c r="O27" s="24">
        <v>171.94</v>
      </c>
      <c r="P27" s="24">
        <v>111.05</v>
      </c>
      <c r="Q27" s="24">
        <v>244.25062799999978</v>
      </c>
      <c r="R27" s="24">
        <v>408.79808999999972</v>
      </c>
      <c r="S27" s="24">
        <v>177.41</v>
      </c>
      <c r="T27" s="24">
        <v>123.94499999999999</v>
      </c>
      <c r="U27" s="24">
        <v>154.07119000000026</v>
      </c>
      <c r="V27" s="24">
        <v>217.66647</v>
      </c>
      <c r="W27" s="24">
        <v>86.89</v>
      </c>
      <c r="X27" s="24">
        <v>3.8199000000000001</v>
      </c>
      <c r="Y27" s="24">
        <v>98.668999999999997</v>
      </c>
      <c r="Z27" s="24">
        <v>239.65</v>
      </c>
      <c r="AA27" s="24">
        <v>16.059999999999999</v>
      </c>
    </row>
    <row r="28" spans="1:27" ht="20.100000000000001" customHeight="1">
      <c r="A28" s="87"/>
      <c r="B28" s="95" t="s">
        <v>61</v>
      </c>
      <c r="C28" s="89" t="s">
        <v>62</v>
      </c>
      <c r="D28" s="23">
        <f t="shared" si="3"/>
        <v>23822.560026000003</v>
      </c>
      <c r="E28" s="23"/>
      <c r="F28" s="24">
        <v>0</v>
      </c>
      <c r="G28" s="24">
        <v>349.15000000000003</v>
      </c>
      <c r="H28" s="24">
        <v>257.2</v>
      </c>
      <c r="I28" s="24">
        <v>2218.4232000000002</v>
      </c>
      <c r="J28" s="24">
        <v>294.71800000000002</v>
      </c>
      <c r="K28" s="24">
        <v>1124.7962</v>
      </c>
      <c r="L28" s="24">
        <v>617.01670899999942</v>
      </c>
      <c r="M28" s="24">
        <v>569.67999999999995</v>
      </c>
      <c r="N28" s="24">
        <v>1247.74</v>
      </c>
      <c r="O28" s="24">
        <v>442.83080000000001</v>
      </c>
      <c r="P28" s="24">
        <v>310.43</v>
      </c>
      <c r="Q28" s="24">
        <v>568.26084000000003</v>
      </c>
      <c r="R28" s="24">
        <v>300.2749</v>
      </c>
      <c r="S28" s="24">
        <v>1422.14</v>
      </c>
      <c r="T28" s="24">
        <v>3421.6990000000001</v>
      </c>
      <c r="U28" s="24">
        <v>884.11</v>
      </c>
      <c r="V28" s="24">
        <v>1473.3528769999998</v>
      </c>
      <c r="W28" s="24">
        <v>1804.02</v>
      </c>
      <c r="X28" s="24">
        <v>2289.14</v>
      </c>
      <c r="Y28" s="24">
        <v>2177.5174999999999</v>
      </c>
      <c r="Z28" s="24">
        <v>1607.13</v>
      </c>
      <c r="AA28" s="24">
        <v>442.93</v>
      </c>
    </row>
    <row r="29" spans="1:27" ht="17.25" customHeight="1">
      <c r="A29" s="90" t="s">
        <v>63</v>
      </c>
      <c r="B29" s="96" t="s">
        <v>64</v>
      </c>
      <c r="C29" s="92" t="s">
        <v>65</v>
      </c>
      <c r="D29" s="23">
        <f t="shared" si="3"/>
        <v>217.31155699999999</v>
      </c>
      <c r="E29" s="18">
        <f>D29/D$9*100</f>
        <v>0.22520530827582191</v>
      </c>
      <c r="F29" s="19">
        <v>0.25800000000000001</v>
      </c>
      <c r="G29" s="19">
        <v>1.425</v>
      </c>
      <c r="H29" s="19">
        <v>15.798657</v>
      </c>
      <c r="I29" s="19">
        <v>7.2949999999999999</v>
      </c>
      <c r="J29" s="19">
        <v>29.934239999999992</v>
      </c>
      <c r="K29" s="19">
        <v>5.8559999999999999</v>
      </c>
      <c r="L29" s="19">
        <v>16.375</v>
      </c>
      <c r="M29" s="19">
        <v>6.7949999999999999</v>
      </c>
      <c r="N29" s="19">
        <v>4.6980000000000004</v>
      </c>
      <c r="O29" s="19">
        <v>6.6239999999999997</v>
      </c>
      <c r="P29" s="19">
        <v>8.6989999999999998</v>
      </c>
      <c r="Q29" s="19">
        <v>12.21237</v>
      </c>
      <c r="R29" s="19">
        <v>8.4474</v>
      </c>
      <c r="S29" s="19">
        <v>2.52</v>
      </c>
      <c r="T29" s="19">
        <v>27.94</v>
      </c>
      <c r="U29" s="19">
        <v>7.8040000000000003</v>
      </c>
      <c r="V29" s="19">
        <v>8.0302100000000003</v>
      </c>
      <c r="W29" s="19">
        <v>10.814</v>
      </c>
      <c r="X29" s="19">
        <v>5.91</v>
      </c>
      <c r="Y29" s="19">
        <v>16.173999999999999</v>
      </c>
      <c r="Z29" s="19">
        <v>10.12168</v>
      </c>
      <c r="AA29" s="19">
        <v>3.58</v>
      </c>
    </row>
    <row r="30" spans="1:27" ht="20.100000000000001" customHeight="1">
      <c r="A30" s="90" t="s">
        <v>66</v>
      </c>
      <c r="B30" s="96" t="s">
        <v>67</v>
      </c>
      <c r="C30" s="92" t="s">
        <v>68</v>
      </c>
      <c r="D30" s="23">
        <f t="shared" si="3"/>
        <v>0</v>
      </c>
      <c r="E30" s="18">
        <f>D30/D$9*100</f>
        <v>0</v>
      </c>
      <c r="F30" s="19">
        <v>0</v>
      </c>
      <c r="G30" s="19">
        <v>0</v>
      </c>
      <c r="H30" s="19">
        <v>0</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row>
    <row r="31" spans="1:27" ht="17.25" customHeight="1">
      <c r="A31" s="90" t="s">
        <v>69</v>
      </c>
      <c r="B31" s="96" t="s">
        <v>70</v>
      </c>
      <c r="C31" s="92" t="s">
        <v>71</v>
      </c>
      <c r="D31" s="23">
        <f t="shared" si="3"/>
        <v>68.177999999999997</v>
      </c>
      <c r="E31" s="18">
        <f>D31/D$9*100</f>
        <v>7.0654537290112854E-2</v>
      </c>
      <c r="F31" s="19">
        <v>0.04</v>
      </c>
      <c r="G31" s="19">
        <v>0</v>
      </c>
      <c r="H31" s="19">
        <v>0</v>
      </c>
      <c r="I31" s="19">
        <v>7</v>
      </c>
      <c r="J31" s="19">
        <v>5.8639999999999999</v>
      </c>
      <c r="K31" s="19">
        <v>0</v>
      </c>
      <c r="L31" s="19">
        <v>7.72</v>
      </c>
      <c r="M31" s="19">
        <v>0</v>
      </c>
      <c r="N31" s="19">
        <v>0.23400000000000001</v>
      </c>
      <c r="O31" s="19">
        <v>0</v>
      </c>
      <c r="P31" s="19">
        <v>0</v>
      </c>
      <c r="Q31" s="19">
        <v>5</v>
      </c>
      <c r="R31" s="19">
        <v>0.16</v>
      </c>
      <c r="S31" s="19">
        <v>0</v>
      </c>
      <c r="T31" s="19">
        <v>14</v>
      </c>
      <c r="U31" s="19">
        <v>1.1599999999999999</v>
      </c>
      <c r="V31" s="19">
        <v>0</v>
      </c>
      <c r="W31" s="19">
        <v>0.33500000000000002</v>
      </c>
      <c r="X31" s="19">
        <v>0</v>
      </c>
      <c r="Y31" s="19">
        <v>0.06</v>
      </c>
      <c r="Z31" s="19">
        <v>26.605</v>
      </c>
      <c r="AA31" s="19">
        <v>0</v>
      </c>
    </row>
    <row r="32" spans="1:27" ht="17.25" customHeight="1">
      <c r="A32" s="80" t="s">
        <v>72</v>
      </c>
      <c r="B32" s="97" t="s">
        <v>73</v>
      </c>
      <c r="C32" s="81" t="s">
        <v>74</v>
      </c>
      <c r="D32" s="14">
        <f>SUM(D34:D43)+SUM(D61:D74)</f>
        <v>4444.984327000001</v>
      </c>
      <c r="E32" s="13">
        <f>D32/D$7*100</f>
        <v>4.3719145044347965</v>
      </c>
      <c r="F32" s="14">
        <f t="shared" ref="F32:M32" si="7">SUM(F34:F43)+SUM(F61:F74)</f>
        <v>50.477000000000004</v>
      </c>
      <c r="G32" s="14">
        <f t="shared" si="7"/>
        <v>39.98903</v>
      </c>
      <c r="H32" s="14">
        <f t="shared" si="7"/>
        <v>141.122773</v>
      </c>
      <c r="I32" s="14">
        <f t="shared" si="7"/>
        <v>139.38669999999959</v>
      </c>
      <c r="J32" s="14">
        <f t="shared" si="7"/>
        <v>257.96546000000001</v>
      </c>
      <c r="K32" s="14">
        <f t="shared" si="7"/>
        <v>390.95886800000005</v>
      </c>
      <c r="L32" s="14">
        <f t="shared" si="7"/>
        <v>206.87700100000058</v>
      </c>
      <c r="M32" s="14">
        <f t="shared" si="7"/>
        <v>103.88072999999999</v>
      </c>
      <c r="N32" s="14">
        <f t="shared" ref="N32:AA32" si="8">SUM(N34:N43)+SUM(N61:N74)</f>
        <v>116.16552</v>
      </c>
      <c r="O32" s="14">
        <f t="shared" si="8"/>
        <v>220.19304700000001</v>
      </c>
      <c r="P32" s="14">
        <f t="shared" si="8"/>
        <v>260.70467000000002</v>
      </c>
      <c r="Q32" s="14">
        <f t="shared" si="8"/>
        <v>309.97049200000021</v>
      </c>
      <c r="R32" s="14">
        <f t="shared" si="8"/>
        <v>333.72733000000028</v>
      </c>
      <c r="S32" s="14">
        <f t="shared" si="8"/>
        <v>65.379400000000004</v>
      </c>
      <c r="T32" s="14">
        <f t="shared" si="8"/>
        <v>435.55259999999993</v>
      </c>
      <c r="U32" s="14">
        <f t="shared" si="8"/>
        <v>363.96781999999973</v>
      </c>
      <c r="V32" s="14">
        <f t="shared" si="8"/>
        <v>236.07638299999999</v>
      </c>
      <c r="W32" s="14">
        <f t="shared" si="8"/>
        <v>190.34010999999998</v>
      </c>
      <c r="X32" s="14">
        <f t="shared" si="8"/>
        <v>77.230130000000003</v>
      </c>
      <c r="Y32" s="14">
        <f t="shared" si="8"/>
        <v>213.47331</v>
      </c>
      <c r="Z32" s="14">
        <f t="shared" si="8"/>
        <v>228.78559299999998</v>
      </c>
      <c r="AA32" s="14">
        <f t="shared" si="8"/>
        <v>62.760359999999999</v>
      </c>
    </row>
    <row r="33" spans="1:27" s="53" customFormat="1" ht="18" customHeight="1">
      <c r="A33" s="87"/>
      <c r="B33" s="88" t="s">
        <v>75</v>
      </c>
      <c r="C33" s="89"/>
      <c r="D33" s="23"/>
      <c r="E33" s="23"/>
      <c r="F33" s="24"/>
      <c r="G33" s="24"/>
      <c r="H33" s="24"/>
      <c r="I33" s="24"/>
      <c r="J33" s="24"/>
      <c r="K33" s="24"/>
      <c r="L33" s="24"/>
      <c r="M33" s="24"/>
      <c r="N33" s="24"/>
      <c r="O33" s="24"/>
      <c r="P33" s="24"/>
      <c r="Q33" s="24"/>
      <c r="R33" s="24"/>
      <c r="S33" s="24"/>
      <c r="T33" s="24"/>
      <c r="U33" s="24"/>
      <c r="V33" s="24"/>
      <c r="W33" s="24"/>
      <c r="X33" s="24"/>
      <c r="Y33" s="24"/>
      <c r="Z33" s="24"/>
      <c r="AA33" s="24"/>
    </row>
    <row r="34" spans="1:27" ht="17.25" customHeight="1">
      <c r="A34" s="90" t="s">
        <v>76</v>
      </c>
      <c r="B34" s="96" t="s">
        <v>77</v>
      </c>
      <c r="C34" s="92" t="s">
        <v>78</v>
      </c>
      <c r="D34" s="23">
        <f t="shared" ref="D34:D75" si="9">SUM(F34:AA34)</f>
        <v>159.19000000000003</v>
      </c>
      <c r="E34" s="18">
        <f>D34/D$32*100</f>
        <v>3.5813399618315458</v>
      </c>
      <c r="F34" s="19">
        <v>1.08</v>
      </c>
      <c r="G34" s="19">
        <v>0</v>
      </c>
      <c r="H34" s="19">
        <v>0</v>
      </c>
      <c r="I34" s="19">
        <v>0</v>
      </c>
      <c r="J34" s="19">
        <v>6.0519999999999996</v>
      </c>
      <c r="K34" s="19">
        <v>36.410658000000026</v>
      </c>
      <c r="L34" s="19">
        <v>5.5</v>
      </c>
      <c r="M34" s="19">
        <v>0</v>
      </c>
      <c r="N34" s="19">
        <v>3.82</v>
      </c>
      <c r="O34" s="19">
        <v>0</v>
      </c>
      <c r="P34" s="19">
        <v>0</v>
      </c>
      <c r="Q34" s="19">
        <v>15.003342</v>
      </c>
      <c r="R34" s="19">
        <v>1.82</v>
      </c>
      <c r="S34" s="19">
        <v>0</v>
      </c>
      <c r="T34" s="19">
        <v>88.3</v>
      </c>
      <c r="U34" s="19">
        <v>0</v>
      </c>
      <c r="V34" s="19">
        <v>1.204</v>
      </c>
      <c r="W34" s="19">
        <v>0</v>
      </c>
      <c r="X34" s="19">
        <v>0</v>
      </c>
      <c r="Y34" s="19">
        <v>0</v>
      </c>
      <c r="Z34" s="19">
        <v>0</v>
      </c>
      <c r="AA34" s="19">
        <v>0</v>
      </c>
    </row>
    <row r="35" spans="1:27" ht="17.25" customHeight="1">
      <c r="A35" s="90" t="s">
        <v>79</v>
      </c>
      <c r="B35" s="96" t="s">
        <v>80</v>
      </c>
      <c r="C35" s="92" t="s">
        <v>81</v>
      </c>
      <c r="D35" s="23">
        <f t="shared" si="9"/>
        <v>3.0564999999999998</v>
      </c>
      <c r="E35" s="18">
        <f t="shared" ref="E35:E43" si="10">D35/D$32*100</f>
        <v>6.8762897125058842E-2</v>
      </c>
      <c r="F35" s="19">
        <v>0.8</v>
      </c>
      <c r="G35" s="19">
        <v>0.2</v>
      </c>
      <c r="H35" s="19">
        <v>0.12</v>
      </c>
      <c r="I35" s="19">
        <v>0.13</v>
      </c>
      <c r="J35" s="19">
        <v>0</v>
      </c>
      <c r="K35" s="19">
        <v>0.44040000000000001</v>
      </c>
      <c r="L35" s="19">
        <v>0.24</v>
      </c>
      <c r="M35" s="19">
        <v>0</v>
      </c>
      <c r="N35" s="19">
        <v>0.1305</v>
      </c>
      <c r="O35" s="19">
        <v>0</v>
      </c>
      <c r="P35" s="19">
        <v>0</v>
      </c>
      <c r="Q35" s="19">
        <v>0</v>
      </c>
      <c r="R35" s="19">
        <v>0.25790000000000002</v>
      </c>
      <c r="S35" s="19">
        <v>0.1</v>
      </c>
      <c r="T35" s="19">
        <v>0.1804</v>
      </c>
      <c r="U35" s="19">
        <v>0.05</v>
      </c>
      <c r="V35" s="19">
        <v>0.18729999999999999</v>
      </c>
      <c r="W35" s="19">
        <v>0.1</v>
      </c>
      <c r="X35" s="19">
        <v>0.12</v>
      </c>
      <c r="Y35" s="19">
        <v>0</v>
      </c>
      <c r="Z35" s="19">
        <v>0</v>
      </c>
      <c r="AA35" s="19">
        <v>0</v>
      </c>
    </row>
    <row r="36" spans="1:27" ht="17.25" customHeight="1">
      <c r="A36" s="90" t="s">
        <v>82</v>
      </c>
      <c r="B36" s="96" t="s">
        <v>83</v>
      </c>
      <c r="C36" s="92" t="s">
        <v>84</v>
      </c>
      <c r="D36" s="23">
        <f t="shared" si="9"/>
        <v>0</v>
      </c>
      <c r="E36" s="18">
        <f t="shared" si="10"/>
        <v>0</v>
      </c>
      <c r="F36" s="19">
        <v>0</v>
      </c>
      <c r="G36" s="19">
        <v>0</v>
      </c>
      <c r="H36" s="19">
        <v>0</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row>
    <row r="37" spans="1:27" ht="17.25" hidden="1" customHeight="1">
      <c r="A37" s="90"/>
      <c r="B37" s="91" t="s">
        <v>86</v>
      </c>
      <c r="C37" s="92" t="s">
        <v>87</v>
      </c>
      <c r="D37" s="23">
        <f t="shared" si="9"/>
        <v>0</v>
      </c>
      <c r="E37" s="18">
        <f t="shared" si="10"/>
        <v>0</v>
      </c>
      <c r="F37" s="19">
        <v>0</v>
      </c>
      <c r="G37" s="19">
        <v>0</v>
      </c>
      <c r="H37" s="19">
        <v>0</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row>
    <row r="38" spans="1:27" ht="17.25" customHeight="1">
      <c r="A38" s="90" t="s">
        <v>85</v>
      </c>
      <c r="B38" s="96" t="s">
        <v>88</v>
      </c>
      <c r="C38" s="92" t="s">
        <v>89</v>
      </c>
      <c r="D38" s="23">
        <f t="shared" si="9"/>
        <v>50</v>
      </c>
      <c r="E38" s="18">
        <f t="shared" si="10"/>
        <v>1.1248633588264165</v>
      </c>
      <c r="F38" s="19">
        <v>0</v>
      </c>
      <c r="G38" s="19">
        <v>0</v>
      </c>
      <c r="H38" s="19">
        <v>0</v>
      </c>
      <c r="I38" s="19">
        <v>0</v>
      </c>
      <c r="J38" s="19">
        <v>0</v>
      </c>
      <c r="K38" s="19">
        <v>0</v>
      </c>
      <c r="L38" s="19">
        <v>0</v>
      </c>
      <c r="M38" s="19">
        <v>0</v>
      </c>
      <c r="N38" s="19">
        <v>0</v>
      </c>
      <c r="O38" s="19">
        <v>0</v>
      </c>
      <c r="P38" s="19">
        <v>0</v>
      </c>
      <c r="Q38" s="19">
        <v>0</v>
      </c>
      <c r="R38" s="19">
        <v>50</v>
      </c>
      <c r="S38" s="19">
        <v>0</v>
      </c>
      <c r="T38" s="19">
        <v>0</v>
      </c>
      <c r="U38" s="19">
        <v>0</v>
      </c>
      <c r="V38" s="19">
        <v>0</v>
      </c>
      <c r="W38" s="19">
        <v>0</v>
      </c>
      <c r="X38" s="19">
        <v>0</v>
      </c>
      <c r="Y38" s="19">
        <v>0</v>
      </c>
      <c r="Z38" s="19">
        <v>0</v>
      </c>
      <c r="AA38" s="19">
        <v>0</v>
      </c>
    </row>
    <row r="39" spans="1:27" ht="17.25" customHeight="1">
      <c r="A39" s="90" t="s">
        <v>90</v>
      </c>
      <c r="B39" s="96" t="s">
        <v>91</v>
      </c>
      <c r="C39" s="92" t="s">
        <v>92</v>
      </c>
      <c r="D39" s="23">
        <f t="shared" si="9"/>
        <v>19.071799999999996</v>
      </c>
      <c r="E39" s="18">
        <f t="shared" si="10"/>
        <v>0.42906338013731293</v>
      </c>
      <c r="F39" s="19">
        <v>0.25</v>
      </c>
      <c r="G39" s="19">
        <v>0</v>
      </c>
      <c r="H39" s="19">
        <v>0</v>
      </c>
      <c r="I39" s="19">
        <v>0</v>
      </c>
      <c r="J39" s="19">
        <v>0.50580000000000003</v>
      </c>
      <c r="K39" s="19">
        <v>17.901999999999997</v>
      </c>
      <c r="L39" s="19">
        <v>0</v>
      </c>
      <c r="M39" s="19">
        <v>0</v>
      </c>
      <c r="N39" s="19">
        <v>0</v>
      </c>
      <c r="O39" s="19">
        <v>6.4000000000000001E-2</v>
      </c>
      <c r="P39" s="19">
        <v>0</v>
      </c>
      <c r="Q39" s="19">
        <v>0</v>
      </c>
      <c r="R39" s="19">
        <v>0</v>
      </c>
      <c r="S39" s="19">
        <v>0</v>
      </c>
      <c r="T39" s="19">
        <v>0.02</v>
      </c>
      <c r="U39" s="19">
        <v>0.2</v>
      </c>
      <c r="V39" s="19">
        <v>0</v>
      </c>
      <c r="W39" s="19">
        <v>0.13</v>
      </c>
      <c r="X39" s="19">
        <v>0</v>
      </c>
      <c r="Y39" s="19">
        <v>0</v>
      </c>
      <c r="Z39" s="19">
        <v>0</v>
      </c>
      <c r="AA39" s="19">
        <v>0</v>
      </c>
    </row>
    <row r="40" spans="1:27" ht="17.25" customHeight="1">
      <c r="A40" s="90" t="s">
        <v>93</v>
      </c>
      <c r="B40" s="98" t="s">
        <v>94</v>
      </c>
      <c r="C40" s="92" t="s">
        <v>95</v>
      </c>
      <c r="D40" s="23">
        <f t="shared" si="9"/>
        <v>26.602609999999995</v>
      </c>
      <c r="E40" s="18">
        <f t="shared" si="10"/>
        <v>0.59848602476298429</v>
      </c>
      <c r="F40" s="19">
        <v>0</v>
      </c>
      <c r="G40" s="19">
        <v>0</v>
      </c>
      <c r="H40" s="19">
        <v>0.02</v>
      </c>
      <c r="I40" s="19">
        <v>1.0049999999999999</v>
      </c>
      <c r="J40" s="19">
        <v>0.51500000000000001</v>
      </c>
      <c r="K40" s="19">
        <v>0</v>
      </c>
      <c r="L40" s="19">
        <v>3.0747999999999998</v>
      </c>
      <c r="M40" s="19">
        <v>0</v>
      </c>
      <c r="N40" s="19">
        <v>0</v>
      </c>
      <c r="O40" s="19">
        <v>2.4E-2</v>
      </c>
      <c r="P40" s="19">
        <v>0.42</v>
      </c>
      <c r="Q40" s="19">
        <v>4.7099999999999991</v>
      </c>
      <c r="R40" s="19">
        <v>6.33582</v>
      </c>
      <c r="S40" s="19">
        <v>0</v>
      </c>
      <c r="T40" s="19">
        <v>1.3199999999999998</v>
      </c>
      <c r="U40" s="19">
        <v>1.20828</v>
      </c>
      <c r="V40" s="19">
        <v>0.79400000000000004</v>
      </c>
      <c r="W40" s="19">
        <v>1.05071</v>
      </c>
      <c r="X40" s="19">
        <v>0</v>
      </c>
      <c r="Y40" s="19">
        <v>6.09</v>
      </c>
      <c r="Z40" s="19">
        <v>3.5000000000000003E-2</v>
      </c>
      <c r="AA40" s="19">
        <v>0</v>
      </c>
    </row>
    <row r="41" spans="1:27" ht="17.25" customHeight="1">
      <c r="A41" s="90" t="s">
        <v>96</v>
      </c>
      <c r="B41" s="96" t="s">
        <v>97</v>
      </c>
      <c r="C41" s="92" t="s">
        <v>98</v>
      </c>
      <c r="D41" s="23">
        <f t="shared" si="9"/>
        <v>0.03</v>
      </c>
      <c r="E41" s="18">
        <f t="shared" si="10"/>
        <v>6.7491801529584992E-4</v>
      </c>
      <c r="F41" s="19">
        <v>0</v>
      </c>
      <c r="G41" s="19">
        <v>0</v>
      </c>
      <c r="H41" s="19">
        <v>0.03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row>
    <row r="42" spans="1:27" s="50" customFormat="1" ht="17.25" customHeight="1">
      <c r="A42" s="90" t="s">
        <v>99</v>
      </c>
      <c r="B42" s="99" t="s">
        <v>100</v>
      </c>
      <c r="C42" s="92" t="s">
        <v>101</v>
      </c>
      <c r="D42" s="23">
        <f t="shared" si="9"/>
        <v>52.965558000000193</v>
      </c>
      <c r="E42" s="18">
        <f>D42/D$32*100</f>
        <v>1.191580309479912</v>
      </c>
      <c r="F42" s="100">
        <v>0</v>
      </c>
      <c r="G42" s="100">
        <v>0</v>
      </c>
      <c r="H42" s="100">
        <v>0</v>
      </c>
      <c r="I42" s="100">
        <v>7.554699999999575</v>
      </c>
      <c r="J42" s="100">
        <v>5.62</v>
      </c>
      <c r="K42" s="100">
        <v>0</v>
      </c>
      <c r="L42" s="100">
        <v>27.061361000000598</v>
      </c>
      <c r="M42" s="100">
        <v>0</v>
      </c>
      <c r="N42" s="100">
        <v>0</v>
      </c>
      <c r="O42" s="100">
        <v>8.8533970000000171</v>
      </c>
      <c r="P42" s="100">
        <v>0.08</v>
      </c>
      <c r="Q42" s="100">
        <v>0</v>
      </c>
      <c r="R42" s="100">
        <v>0</v>
      </c>
      <c r="S42" s="100">
        <v>0</v>
      </c>
      <c r="T42" s="100">
        <v>0</v>
      </c>
      <c r="U42" s="100">
        <v>3.7961</v>
      </c>
      <c r="V42" s="100">
        <v>0</v>
      </c>
      <c r="W42" s="100">
        <v>0</v>
      </c>
      <c r="X42" s="100">
        <v>0</v>
      </c>
      <c r="Y42" s="100">
        <v>0</v>
      </c>
      <c r="Z42" s="100">
        <v>0</v>
      </c>
      <c r="AA42" s="100">
        <v>0</v>
      </c>
    </row>
    <row r="43" spans="1:27" ht="30" customHeight="1">
      <c r="A43" s="90" t="s">
        <v>102</v>
      </c>
      <c r="B43" s="98" t="s">
        <v>103</v>
      </c>
      <c r="C43" s="92" t="s">
        <v>104</v>
      </c>
      <c r="D43" s="23">
        <f t="shared" si="9"/>
        <v>1890.4855670000002</v>
      </c>
      <c r="E43" s="18">
        <f t="shared" si="10"/>
        <v>42.530758894169658</v>
      </c>
      <c r="F43" s="19">
        <f t="shared" ref="F43:M43" si="11">SUM(F45:F60)</f>
        <v>15.5238</v>
      </c>
      <c r="G43" s="19">
        <f t="shared" si="11"/>
        <v>18.065999999999999</v>
      </c>
      <c r="H43" s="19">
        <f t="shared" si="11"/>
        <v>44.283473999999998</v>
      </c>
      <c r="I43" s="19">
        <f t="shared" si="11"/>
        <v>62.815000000000005</v>
      </c>
      <c r="J43" s="19">
        <f t="shared" si="11"/>
        <v>81.262860000000003</v>
      </c>
      <c r="K43" s="19">
        <f t="shared" si="11"/>
        <v>161.64848000000001</v>
      </c>
      <c r="L43" s="19">
        <f t="shared" si="11"/>
        <v>74.871070000000003</v>
      </c>
      <c r="M43" s="19">
        <f t="shared" si="11"/>
        <v>38.364999999999995</v>
      </c>
      <c r="N43" s="19">
        <f t="shared" ref="N43:AA43" si="12">SUM(N45:N60)</f>
        <v>59.052</v>
      </c>
      <c r="O43" s="19">
        <f t="shared" si="12"/>
        <v>76.406000000000006</v>
      </c>
      <c r="P43" s="19">
        <f t="shared" si="12"/>
        <v>114.98300000000002</v>
      </c>
      <c r="Q43" s="19">
        <f t="shared" si="12"/>
        <v>193.74977000000021</v>
      </c>
      <c r="R43" s="19">
        <f t="shared" si="12"/>
        <v>81.82629000000027</v>
      </c>
      <c r="S43" s="19">
        <f t="shared" si="12"/>
        <v>33.520000000000003</v>
      </c>
      <c r="T43" s="19">
        <f t="shared" si="12"/>
        <v>212.45769999999996</v>
      </c>
      <c r="U43" s="19">
        <f t="shared" si="12"/>
        <v>108.60170999999974</v>
      </c>
      <c r="V43" s="19">
        <f t="shared" si="12"/>
        <v>153.45601299999998</v>
      </c>
      <c r="W43" s="19">
        <f t="shared" si="12"/>
        <v>67.303399999999996</v>
      </c>
      <c r="X43" s="19">
        <f t="shared" si="12"/>
        <v>50.279000000000003</v>
      </c>
      <c r="Y43" s="19">
        <f t="shared" si="12"/>
        <v>105.84899999999999</v>
      </c>
      <c r="Z43" s="19">
        <f t="shared" si="12"/>
        <v>107.64199999999998</v>
      </c>
      <c r="AA43" s="19">
        <f t="shared" si="12"/>
        <v>28.524000000000001</v>
      </c>
    </row>
    <row r="44" spans="1:27" s="53" customFormat="1" ht="18" customHeight="1">
      <c r="A44" s="87"/>
      <c r="B44" s="88" t="s">
        <v>75</v>
      </c>
      <c r="C44" s="89"/>
      <c r="D44" s="23">
        <f t="shared" si="9"/>
        <v>0</v>
      </c>
      <c r="E44" s="23"/>
      <c r="F44" s="24"/>
      <c r="G44" s="24"/>
      <c r="H44" s="24"/>
      <c r="I44" s="24"/>
      <c r="J44" s="24"/>
      <c r="K44" s="24"/>
      <c r="L44" s="24"/>
      <c r="M44" s="24"/>
      <c r="N44" s="24"/>
      <c r="O44" s="24"/>
      <c r="P44" s="24"/>
      <c r="Q44" s="24"/>
      <c r="R44" s="24"/>
      <c r="S44" s="24"/>
      <c r="T44" s="24"/>
      <c r="U44" s="24"/>
      <c r="V44" s="24"/>
      <c r="W44" s="24"/>
      <c r="X44" s="24"/>
      <c r="Y44" s="24"/>
      <c r="Z44" s="24"/>
      <c r="AA44" s="24"/>
    </row>
    <row r="45" spans="1:27" ht="18" customHeight="1">
      <c r="A45" s="90" t="s">
        <v>105</v>
      </c>
      <c r="B45" s="98" t="s">
        <v>106</v>
      </c>
      <c r="C45" s="92" t="s">
        <v>107</v>
      </c>
      <c r="D45" s="23">
        <f t="shared" si="9"/>
        <v>1459.7480200000002</v>
      </c>
      <c r="E45" s="18">
        <f t="shared" ref="E45:E52" si="13">D45/D$43*100</f>
        <v>77.21550724750918</v>
      </c>
      <c r="F45" s="100">
        <v>10.073</v>
      </c>
      <c r="G45" s="100">
        <v>16.114999999999998</v>
      </c>
      <c r="H45" s="100">
        <v>29.614999999999998</v>
      </c>
      <c r="I45" s="100">
        <v>59.52</v>
      </c>
      <c r="J45" s="100">
        <v>55.814800000000005</v>
      </c>
      <c r="K45" s="100">
        <v>135.54257999999999</v>
      </c>
      <c r="L45" s="100">
        <v>57.533190000000005</v>
      </c>
      <c r="M45" s="100">
        <v>34.994999999999997</v>
      </c>
      <c r="N45" s="100">
        <v>56</v>
      </c>
      <c r="O45" s="100">
        <v>65.694999999999993</v>
      </c>
      <c r="P45" s="100">
        <v>52.197000000000003</v>
      </c>
      <c r="Q45" s="100">
        <v>119.16126000000023</v>
      </c>
      <c r="R45" s="100">
        <v>52.522300000000001</v>
      </c>
      <c r="S45" s="100">
        <v>32.67</v>
      </c>
      <c r="T45" s="100">
        <v>169.35</v>
      </c>
      <c r="U45" s="100">
        <v>85.715000000000003</v>
      </c>
      <c r="V45" s="100">
        <v>150.26889</v>
      </c>
      <c r="W45" s="100">
        <v>59.314999999999998</v>
      </c>
      <c r="X45" s="100">
        <v>47.27</v>
      </c>
      <c r="Y45" s="100">
        <v>87.71</v>
      </c>
      <c r="Z45" s="100">
        <v>56.08</v>
      </c>
      <c r="AA45" s="100">
        <v>26.585000000000001</v>
      </c>
    </row>
    <row r="46" spans="1:27" ht="18" customHeight="1">
      <c r="A46" s="90" t="s">
        <v>105</v>
      </c>
      <c r="B46" s="98" t="s">
        <v>108</v>
      </c>
      <c r="C46" s="92" t="s">
        <v>109</v>
      </c>
      <c r="D46" s="23">
        <f t="shared" si="9"/>
        <v>78.121480000000005</v>
      </c>
      <c r="E46" s="18">
        <f t="shared" si="13"/>
        <v>4.1323499826539534</v>
      </c>
      <c r="F46" s="100">
        <v>0.35</v>
      </c>
      <c r="G46" s="100">
        <v>0.13</v>
      </c>
      <c r="H46" s="100">
        <v>1.915</v>
      </c>
      <c r="I46" s="100">
        <v>1.095</v>
      </c>
      <c r="J46" s="100">
        <v>9.5907999999999998</v>
      </c>
      <c r="K46" s="100">
        <v>0.58639999999999992</v>
      </c>
      <c r="L46" s="100">
        <v>8.2828800000000005</v>
      </c>
      <c r="M46" s="100">
        <v>1.98</v>
      </c>
      <c r="N46" s="100">
        <v>1.6240000000000001</v>
      </c>
      <c r="O46" s="100">
        <v>5.2539999999999996</v>
      </c>
      <c r="P46" s="100">
        <v>5.2</v>
      </c>
      <c r="Q46" s="100">
        <v>10.8574</v>
      </c>
      <c r="R46" s="100">
        <v>6.8773</v>
      </c>
      <c r="S46" s="100">
        <v>0.01</v>
      </c>
      <c r="T46" s="100">
        <v>13.140699999999999</v>
      </c>
      <c r="U46" s="100">
        <v>0.37</v>
      </c>
      <c r="V46" s="100">
        <v>1.1539999999999999</v>
      </c>
      <c r="W46" s="100">
        <v>3.6240000000000001</v>
      </c>
      <c r="X46" s="100">
        <v>0.01</v>
      </c>
      <c r="Y46" s="100">
        <v>5.23</v>
      </c>
      <c r="Z46" s="100">
        <v>0.78500000000000003</v>
      </c>
      <c r="AA46" s="100">
        <v>5.5E-2</v>
      </c>
    </row>
    <row r="47" spans="1:27" ht="18" customHeight="1">
      <c r="A47" s="90" t="s">
        <v>105</v>
      </c>
      <c r="B47" s="98" t="s">
        <v>110</v>
      </c>
      <c r="C47" s="92" t="s">
        <v>111</v>
      </c>
      <c r="D47" s="23">
        <f t="shared" si="9"/>
        <v>1.7247999999999999</v>
      </c>
      <c r="E47" s="18">
        <f t="shared" si="13"/>
        <v>9.1235819522128087E-2</v>
      </c>
      <c r="F47" s="100">
        <v>0.33499999999999996</v>
      </c>
      <c r="G47" s="100">
        <v>0.14499999999999999</v>
      </c>
      <c r="H47" s="100">
        <v>0.28000000000000003</v>
      </c>
      <c r="I47" s="100">
        <v>0.12000000000000001</v>
      </c>
      <c r="J47" s="100">
        <v>6.88E-2</v>
      </c>
      <c r="K47" s="100">
        <v>0.02</v>
      </c>
      <c r="L47" s="100">
        <v>0</v>
      </c>
      <c r="M47" s="100">
        <v>0</v>
      </c>
      <c r="N47" s="100">
        <v>0.01</v>
      </c>
      <c r="O47" s="100">
        <v>0</v>
      </c>
      <c r="P47" s="100">
        <v>1.4999999999999999E-2</v>
      </c>
      <c r="Q47" s="100">
        <v>2.4E-2</v>
      </c>
      <c r="R47" s="100">
        <v>0.17399999999999999</v>
      </c>
      <c r="S47" s="100">
        <v>0</v>
      </c>
      <c r="T47" s="100">
        <v>0.375</v>
      </c>
      <c r="U47" s="100">
        <v>0</v>
      </c>
      <c r="V47" s="100">
        <v>0</v>
      </c>
      <c r="W47" s="100">
        <v>0</v>
      </c>
      <c r="X47" s="100">
        <v>0.14399999999999999</v>
      </c>
      <c r="Y47" s="100">
        <v>1.4E-2</v>
      </c>
      <c r="Z47" s="100">
        <v>0</v>
      </c>
      <c r="AA47" s="100">
        <v>0</v>
      </c>
    </row>
    <row r="48" spans="1:27" ht="18" customHeight="1">
      <c r="A48" s="90" t="s">
        <v>105</v>
      </c>
      <c r="B48" s="98" t="s">
        <v>112</v>
      </c>
      <c r="C48" s="92" t="s">
        <v>113</v>
      </c>
      <c r="D48" s="23">
        <f t="shared" si="9"/>
        <v>4.1435450000000005</v>
      </c>
      <c r="E48" s="18">
        <f t="shared" si="13"/>
        <v>0.21917887511700851</v>
      </c>
      <c r="F48" s="100">
        <v>0.6</v>
      </c>
      <c r="G48" s="100">
        <v>8.5000000000000006E-2</v>
      </c>
      <c r="H48" s="100">
        <v>0.05</v>
      </c>
      <c r="I48" s="100">
        <v>0.04</v>
      </c>
      <c r="J48" s="100">
        <v>0.26</v>
      </c>
      <c r="K48" s="100">
        <v>0.11</v>
      </c>
      <c r="L48" s="100">
        <v>0.41</v>
      </c>
      <c r="M48" s="100">
        <v>0.06</v>
      </c>
      <c r="N48" s="100">
        <v>0.08</v>
      </c>
      <c r="O48" s="100">
        <v>0.08</v>
      </c>
      <c r="P48" s="100">
        <v>0</v>
      </c>
      <c r="Q48" s="100">
        <v>0.1</v>
      </c>
      <c r="R48" s="100">
        <v>0.22</v>
      </c>
      <c r="S48" s="100">
        <v>0.2</v>
      </c>
      <c r="T48" s="100">
        <v>0.23</v>
      </c>
      <c r="U48" s="100">
        <v>0.57999999999999996</v>
      </c>
      <c r="V48" s="100">
        <v>0.233545</v>
      </c>
      <c r="W48" s="100">
        <v>0.105</v>
      </c>
      <c r="X48" s="100">
        <v>0.21000000000000002</v>
      </c>
      <c r="Y48" s="100">
        <v>0.12</v>
      </c>
      <c r="Z48" s="100">
        <v>0.17</v>
      </c>
      <c r="AA48" s="100">
        <v>0.2</v>
      </c>
    </row>
    <row r="49" spans="1:27" ht="18" customHeight="1">
      <c r="A49" s="90" t="s">
        <v>105</v>
      </c>
      <c r="B49" s="98" t="s">
        <v>114</v>
      </c>
      <c r="C49" s="92" t="s">
        <v>115</v>
      </c>
      <c r="D49" s="23">
        <f t="shared" si="9"/>
        <v>39.535470000000004</v>
      </c>
      <c r="E49" s="18">
        <f t="shared" si="13"/>
        <v>2.0912865292454255</v>
      </c>
      <c r="F49" s="100">
        <v>1.57</v>
      </c>
      <c r="G49" s="100">
        <v>1.581</v>
      </c>
      <c r="H49" s="100">
        <v>2.3940000000000001</v>
      </c>
      <c r="I49" s="100">
        <v>1.0649999999999999</v>
      </c>
      <c r="J49" s="100">
        <v>6.4669600000000003</v>
      </c>
      <c r="K49" s="100">
        <v>2.4699999999999998</v>
      </c>
      <c r="L49" s="100">
        <v>2.56</v>
      </c>
      <c r="M49" s="100">
        <v>1.1000000000000001</v>
      </c>
      <c r="N49" s="100">
        <v>0.434</v>
      </c>
      <c r="O49" s="100">
        <v>1.22</v>
      </c>
      <c r="P49" s="100">
        <v>0.84799999999999998</v>
      </c>
      <c r="Q49" s="100">
        <v>2.7221099999999998</v>
      </c>
      <c r="R49" s="100">
        <v>1.865</v>
      </c>
      <c r="S49" s="100">
        <v>0.64</v>
      </c>
      <c r="T49" s="100">
        <v>3.6149999999999998</v>
      </c>
      <c r="U49" s="100">
        <v>2.68</v>
      </c>
      <c r="V49" s="100">
        <v>0.83499999999999996</v>
      </c>
      <c r="W49" s="100">
        <v>1.2454000000000001</v>
      </c>
      <c r="X49" s="100">
        <v>0.68500000000000005</v>
      </c>
      <c r="Y49" s="100">
        <v>1.7150000000000001</v>
      </c>
      <c r="Z49" s="100">
        <v>0.81399999999999995</v>
      </c>
      <c r="AA49" s="100">
        <v>1.01</v>
      </c>
    </row>
    <row r="50" spans="1:27" ht="18" customHeight="1">
      <c r="A50" s="90" t="s">
        <v>105</v>
      </c>
      <c r="B50" s="98" t="s">
        <v>116</v>
      </c>
      <c r="C50" s="92" t="s">
        <v>117</v>
      </c>
      <c r="D50" s="23">
        <f t="shared" si="9"/>
        <v>8.3795000000000019</v>
      </c>
      <c r="E50" s="18">
        <f t="shared" si="13"/>
        <v>0.4432459123873333</v>
      </c>
      <c r="F50" s="100">
        <v>1.02</v>
      </c>
      <c r="G50" s="100">
        <v>0</v>
      </c>
      <c r="H50" s="100">
        <v>0.214</v>
      </c>
      <c r="I50" s="100">
        <v>0.57499999999999996</v>
      </c>
      <c r="J50" s="100">
        <v>0.1525</v>
      </c>
      <c r="K50" s="100">
        <v>0</v>
      </c>
      <c r="L50" s="100">
        <v>0.27</v>
      </c>
      <c r="M50" s="100">
        <v>0</v>
      </c>
      <c r="N50" s="100">
        <v>0.65</v>
      </c>
      <c r="O50" s="100">
        <v>0.30499999999999999</v>
      </c>
      <c r="P50" s="100">
        <v>0.32500000000000001</v>
      </c>
      <c r="Q50" s="100">
        <v>0.16500000000000001</v>
      </c>
      <c r="R50" s="100">
        <v>0.33500000000000002</v>
      </c>
      <c r="S50" s="100">
        <v>0</v>
      </c>
      <c r="T50" s="100">
        <v>0.95</v>
      </c>
      <c r="U50" s="100">
        <v>0.3</v>
      </c>
      <c r="V50" s="100">
        <v>0.54</v>
      </c>
      <c r="W50" s="100">
        <v>0.45</v>
      </c>
      <c r="X50" s="100">
        <v>0</v>
      </c>
      <c r="Y50" s="100">
        <v>1</v>
      </c>
      <c r="Z50" s="100">
        <v>0.47399999999999998</v>
      </c>
      <c r="AA50" s="100">
        <v>0.65400000000000003</v>
      </c>
    </row>
    <row r="51" spans="1:27" ht="18" customHeight="1">
      <c r="A51" s="90" t="s">
        <v>105</v>
      </c>
      <c r="B51" s="98" t="s">
        <v>118</v>
      </c>
      <c r="C51" s="92" t="s">
        <v>119</v>
      </c>
      <c r="D51" s="23">
        <f t="shared" si="9"/>
        <v>165.67500000000001</v>
      </c>
      <c r="E51" s="18">
        <f t="shared" si="13"/>
        <v>8.7636215209465274</v>
      </c>
      <c r="F51" s="100">
        <v>0.05</v>
      </c>
      <c r="G51" s="100">
        <v>0</v>
      </c>
      <c r="H51" s="100">
        <v>0.20199999999999999</v>
      </c>
      <c r="I51" s="100">
        <v>9.1000000000000011E-2</v>
      </c>
      <c r="J51" s="100">
        <v>1.9040000000000001</v>
      </c>
      <c r="K51" s="100">
        <v>18.270499999999998</v>
      </c>
      <c r="L51" s="100">
        <v>0.23500000000000004</v>
      </c>
      <c r="M51" s="100">
        <v>0.22000000000000003</v>
      </c>
      <c r="N51" s="100">
        <v>0.24</v>
      </c>
      <c r="O51" s="100">
        <v>0.90800000000000003</v>
      </c>
      <c r="P51" s="100">
        <v>51.095999999999997</v>
      </c>
      <c r="Q51" s="100">
        <v>60.44</v>
      </c>
      <c r="R51" s="100">
        <v>18.392790000000264</v>
      </c>
      <c r="S51" s="100">
        <v>0</v>
      </c>
      <c r="T51" s="100">
        <v>4.4999999999999998E-2</v>
      </c>
      <c r="U51" s="100">
        <v>11.886709999999738</v>
      </c>
      <c r="V51" s="100">
        <v>0</v>
      </c>
      <c r="W51" s="100">
        <v>1.5840000000000001</v>
      </c>
      <c r="X51" s="100">
        <v>0</v>
      </c>
      <c r="Y51" s="100">
        <v>0.06</v>
      </c>
      <c r="Z51" s="100">
        <v>0.03</v>
      </c>
      <c r="AA51" s="100">
        <v>0.02</v>
      </c>
    </row>
    <row r="52" spans="1:27" ht="18" customHeight="1">
      <c r="A52" s="90" t="s">
        <v>105</v>
      </c>
      <c r="B52" s="98" t="s">
        <v>120</v>
      </c>
      <c r="C52" s="92" t="s">
        <v>121</v>
      </c>
      <c r="D52" s="23">
        <f t="shared" si="9"/>
        <v>0.43257799999999974</v>
      </c>
      <c r="E52" s="18">
        <f t="shared" si="13"/>
        <v>2.2881846206657643E-2</v>
      </c>
      <c r="F52" s="100">
        <v>0.11</v>
      </c>
      <c r="G52" s="100">
        <v>0.01</v>
      </c>
      <c r="H52" s="100">
        <v>0.02</v>
      </c>
      <c r="I52" s="100">
        <v>0</v>
      </c>
      <c r="J52" s="100">
        <v>0</v>
      </c>
      <c r="K52" s="100">
        <v>2.4E-2</v>
      </c>
      <c r="L52" s="100">
        <v>0</v>
      </c>
      <c r="M52" s="100">
        <v>0</v>
      </c>
      <c r="N52" s="100">
        <v>0</v>
      </c>
      <c r="O52" s="100">
        <v>2.4E-2</v>
      </c>
      <c r="P52" s="100">
        <v>0.01</v>
      </c>
      <c r="Q52" s="100">
        <v>0.02</v>
      </c>
      <c r="R52" s="100">
        <v>0.01</v>
      </c>
      <c r="S52" s="100">
        <v>0</v>
      </c>
      <c r="T52" s="100">
        <v>0.04</v>
      </c>
      <c r="U52" s="100">
        <v>0.04</v>
      </c>
      <c r="V52" s="100">
        <v>5.45779999999998E-2</v>
      </c>
      <c r="W52" s="100">
        <v>0</v>
      </c>
      <c r="X52" s="100">
        <v>0</v>
      </c>
      <c r="Y52" s="100">
        <v>7.0000000000000007E-2</v>
      </c>
      <c r="Z52" s="100">
        <v>0</v>
      </c>
      <c r="AA52" s="100">
        <v>0</v>
      </c>
    </row>
    <row r="53" spans="1:27" ht="18" customHeight="1">
      <c r="A53" s="90" t="s">
        <v>105</v>
      </c>
      <c r="B53" s="98" t="s">
        <v>122</v>
      </c>
      <c r="C53" s="92" t="s">
        <v>123</v>
      </c>
      <c r="D53" s="23">
        <f t="shared" si="9"/>
        <v>0</v>
      </c>
      <c r="E53" s="18"/>
      <c r="F53" s="100">
        <v>0</v>
      </c>
      <c r="G53" s="100">
        <v>0</v>
      </c>
      <c r="H53" s="100">
        <v>0</v>
      </c>
      <c r="I53" s="100">
        <v>0</v>
      </c>
      <c r="J53" s="100">
        <v>0</v>
      </c>
      <c r="K53" s="100">
        <v>0</v>
      </c>
      <c r="L53" s="100">
        <v>0</v>
      </c>
      <c r="M53" s="100">
        <v>0</v>
      </c>
      <c r="N53" s="100">
        <v>0</v>
      </c>
      <c r="O53" s="100">
        <v>0</v>
      </c>
      <c r="P53" s="100">
        <v>0</v>
      </c>
      <c r="Q53" s="100">
        <v>0</v>
      </c>
      <c r="R53" s="100">
        <v>0</v>
      </c>
      <c r="S53" s="100">
        <v>0</v>
      </c>
      <c r="T53" s="100">
        <v>0</v>
      </c>
      <c r="U53" s="100">
        <v>0</v>
      </c>
      <c r="V53" s="100">
        <v>0</v>
      </c>
      <c r="W53" s="100">
        <v>0</v>
      </c>
      <c r="X53" s="100">
        <v>0</v>
      </c>
      <c r="Y53" s="100">
        <v>0</v>
      </c>
      <c r="Z53" s="100">
        <v>0</v>
      </c>
      <c r="AA53" s="100">
        <v>0</v>
      </c>
    </row>
    <row r="54" spans="1:27" ht="18" customHeight="1">
      <c r="A54" s="90" t="s">
        <v>105</v>
      </c>
      <c r="B54" s="96" t="s">
        <v>124</v>
      </c>
      <c r="C54" s="92" t="s">
        <v>125</v>
      </c>
      <c r="D54" s="23">
        <f t="shared" si="9"/>
        <v>0.31747399999999981</v>
      </c>
      <c r="E54" s="18">
        <f>D54/D$32*100</f>
        <v>7.1422973996011514E-3</v>
      </c>
      <c r="F54" s="100">
        <v>0.20200000000000001</v>
      </c>
      <c r="G54" s="100">
        <v>0</v>
      </c>
      <c r="H54" s="100">
        <v>3.1473999999999801E-2</v>
      </c>
      <c r="I54" s="100">
        <v>8.4000000000000005E-2</v>
      </c>
      <c r="J54" s="100">
        <v>0</v>
      </c>
      <c r="K54" s="100">
        <v>0</v>
      </c>
      <c r="L54" s="100">
        <v>0</v>
      </c>
      <c r="M54" s="100">
        <v>0</v>
      </c>
      <c r="N54" s="100">
        <v>0</v>
      </c>
      <c r="O54" s="100">
        <v>0</v>
      </c>
      <c r="P54" s="100">
        <v>0</v>
      </c>
      <c r="Q54" s="100">
        <v>0</v>
      </c>
      <c r="R54" s="100">
        <v>0</v>
      </c>
      <c r="S54" s="100">
        <v>0</v>
      </c>
      <c r="T54" s="100">
        <v>0</v>
      </c>
      <c r="U54" s="100">
        <v>0</v>
      </c>
      <c r="V54" s="100">
        <v>0</v>
      </c>
      <c r="W54" s="100">
        <v>0</v>
      </c>
      <c r="X54" s="100">
        <v>0</v>
      </c>
      <c r="Y54" s="100">
        <v>0</v>
      </c>
      <c r="Z54" s="100">
        <v>0</v>
      </c>
      <c r="AA54" s="100">
        <v>0</v>
      </c>
    </row>
    <row r="55" spans="1:27" ht="17.25" customHeight="1">
      <c r="A55" s="90" t="s">
        <v>105</v>
      </c>
      <c r="B55" s="101" t="s">
        <v>126</v>
      </c>
      <c r="C55" s="92" t="s">
        <v>127</v>
      </c>
      <c r="D55" s="23">
        <f t="shared" si="9"/>
        <v>51.043799999999997</v>
      </c>
      <c r="E55" s="18">
        <f>D55/D$32*100</f>
        <v>1.1483460063052768</v>
      </c>
      <c r="F55" s="100">
        <v>2.4799999999999996E-2</v>
      </c>
      <c r="G55" s="100">
        <v>0</v>
      </c>
      <c r="H55" s="100">
        <v>0</v>
      </c>
      <c r="I55" s="100">
        <v>0</v>
      </c>
      <c r="J55" s="100">
        <v>0</v>
      </c>
      <c r="K55" s="100">
        <v>0.33500000000000002</v>
      </c>
      <c r="L55" s="100">
        <v>0</v>
      </c>
      <c r="M55" s="100">
        <v>0</v>
      </c>
      <c r="N55" s="100">
        <v>0</v>
      </c>
      <c r="O55" s="100">
        <v>0</v>
      </c>
      <c r="P55" s="100">
        <v>0</v>
      </c>
      <c r="Q55" s="100">
        <v>0</v>
      </c>
      <c r="R55" s="100">
        <v>0</v>
      </c>
      <c r="S55" s="100">
        <v>0</v>
      </c>
      <c r="T55" s="100">
        <v>1.42</v>
      </c>
      <c r="U55" s="100">
        <v>0</v>
      </c>
      <c r="V55" s="100">
        <v>0</v>
      </c>
      <c r="W55" s="100">
        <v>0.52</v>
      </c>
      <c r="X55" s="100">
        <v>0</v>
      </c>
      <c r="Y55" s="100">
        <v>0</v>
      </c>
      <c r="Z55" s="100">
        <v>48.744</v>
      </c>
      <c r="AA55" s="100">
        <v>0</v>
      </c>
    </row>
    <row r="56" spans="1:27" s="50" customFormat="1" ht="17.25" customHeight="1">
      <c r="A56" s="90" t="s">
        <v>105</v>
      </c>
      <c r="B56" s="99" t="s">
        <v>128</v>
      </c>
      <c r="C56" s="92" t="s">
        <v>129</v>
      </c>
      <c r="D56" s="23">
        <f t="shared" si="9"/>
        <v>0.68400000000000005</v>
      </c>
      <c r="E56" s="18">
        <f>D56/D$32*100</f>
        <v>1.538813074874538E-2</v>
      </c>
      <c r="F56" s="100">
        <v>0.68400000000000005</v>
      </c>
      <c r="G56" s="100">
        <v>0</v>
      </c>
      <c r="H56" s="100">
        <v>0</v>
      </c>
      <c r="I56" s="100">
        <v>0</v>
      </c>
      <c r="J56" s="100">
        <v>0</v>
      </c>
      <c r="K56" s="100">
        <v>0</v>
      </c>
      <c r="L56" s="100">
        <v>0</v>
      </c>
      <c r="M56" s="100">
        <v>0</v>
      </c>
      <c r="N56" s="100">
        <v>0</v>
      </c>
      <c r="O56" s="100">
        <v>0</v>
      </c>
      <c r="P56" s="100">
        <v>0</v>
      </c>
      <c r="Q56" s="100">
        <v>0</v>
      </c>
      <c r="R56" s="100">
        <v>0</v>
      </c>
      <c r="S56" s="100">
        <v>0</v>
      </c>
      <c r="T56" s="100">
        <v>0</v>
      </c>
      <c r="U56" s="100">
        <v>0</v>
      </c>
      <c r="V56" s="100">
        <v>0</v>
      </c>
      <c r="W56" s="100">
        <v>0</v>
      </c>
      <c r="X56" s="100">
        <v>0</v>
      </c>
      <c r="Y56" s="100">
        <v>0</v>
      </c>
      <c r="Z56" s="100">
        <v>0</v>
      </c>
      <c r="AA56" s="100">
        <v>0</v>
      </c>
    </row>
    <row r="57" spans="1:27" ht="17.25" customHeight="1">
      <c r="A57" s="90" t="s">
        <v>105</v>
      </c>
      <c r="B57" s="99" t="s">
        <v>304</v>
      </c>
      <c r="C57" s="92" t="s">
        <v>131</v>
      </c>
      <c r="D57" s="23">
        <f t="shared" si="9"/>
        <v>78.69789999999999</v>
      </c>
      <c r="E57" s="18">
        <f>D57/D$32*100</f>
        <v>1.7704876825317086</v>
      </c>
      <c r="F57" s="100">
        <v>0.02</v>
      </c>
      <c r="G57" s="100">
        <v>0</v>
      </c>
      <c r="H57" s="100">
        <v>9.5619999999999994</v>
      </c>
      <c r="I57" s="100">
        <v>0.125</v>
      </c>
      <c r="J57" s="100">
        <v>7.0049999999999999</v>
      </c>
      <c r="K57" s="100">
        <v>4.29</v>
      </c>
      <c r="L57" s="100">
        <v>5.58</v>
      </c>
      <c r="M57" s="100">
        <v>0.01</v>
      </c>
      <c r="N57" s="100">
        <v>1.4E-2</v>
      </c>
      <c r="O57" s="100">
        <v>2.92</v>
      </c>
      <c r="P57" s="100">
        <v>4.9219999999999997</v>
      </c>
      <c r="Q57" s="100">
        <v>0.26</v>
      </c>
      <c r="R57" s="100">
        <v>1.4298999999999999</v>
      </c>
      <c r="S57" s="100">
        <v>0</v>
      </c>
      <c r="T57" s="100">
        <v>22.86</v>
      </c>
      <c r="U57" s="100">
        <v>6.96</v>
      </c>
      <c r="V57" s="100">
        <v>0.37</v>
      </c>
      <c r="W57" s="100">
        <v>0.02</v>
      </c>
      <c r="X57" s="100">
        <v>1.96</v>
      </c>
      <c r="Y57" s="100">
        <v>9.93</v>
      </c>
      <c r="Z57" s="100">
        <v>0.46</v>
      </c>
      <c r="AA57" s="100">
        <v>0</v>
      </c>
    </row>
    <row r="58" spans="1:27" ht="17.25" customHeight="1">
      <c r="A58" s="90" t="s">
        <v>105</v>
      </c>
      <c r="B58" s="98" t="s">
        <v>132</v>
      </c>
      <c r="C58" s="92" t="s">
        <v>133</v>
      </c>
      <c r="D58" s="23">
        <f t="shared" si="9"/>
        <v>0</v>
      </c>
      <c r="E58" s="18">
        <f>D58/D$43*100</f>
        <v>0</v>
      </c>
      <c r="F58" s="100">
        <v>0</v>
      </c>
      <c r="G58" s="100">
        <v>0</v>
      </c>
      <c r="H58" s="100">
        <v>0</v>
      </c>
      <c r="I58" s="100">
        <v>0</v>
      </c>
      <c r="J58" s="100">
        <v>0</v>
      </c>
      <c r="K58" s="100">
        <v>0</v>
      </c>
      <c r="L58" s="100">
        <v>0</v>
      </c>
      <c r="M58" s="100">
        <v>0</v>
      </c>
      <c r="N58" s="100">
        <v>0</v>
      </c>
      <c r="O58" s="100">
        <v>0</v>
      </c>
      <c r="P58" s="100">
        <v>0</v>
      </c>
      <c r="Q58" s="100">
        <v>0</v>
      </c>
      <c r="R58" s="100">
        <v>0</v>
      </c>
      <c r="S58" s="100">
        <v>0</v>
      </c>
      <c r="T58" s="100">
        <v>0</v>
      </c>
      <c r="U58" s="100">
        <v>0</v>
      </c>
      <c r="V58" s="100">
        <v>0</v>
      </c>
      <c r="W58" s="100">
        <v>0</v>
      </c>
      <c r="X58" s="100">
        <v>0</v>
      </c>
      <c r="Y58" s="100">
        <v>0</v>
      </c>
      <c r="Z58" s="100">
        <v>0</v>
      </c>
      <c r="AA58" s="100">
        <v>0</v>
      </c>
    </row>
    <row r="59" spans="1:27" ht="17.25" customHeight="1">
      <c r="A59" s="90" t="s">
        <v>105</v>
      </c>
      <c r="B59" s="98" t="s">
        <v>134</v>
      </c>
      <c r="C59" s="92" t="s">
        <v>135</v>
      </c>
      <c r="D59" s="23">
        <f t="shared" si="9"/>
        <v>0.15</v>
      </c>
      <c r="E59" s="18">
        <f>D59/D$43*100</f>
        <v>7.9344694621516759E-3</v>
      </c>
      <c r="F59" s="100">
        <v>0.15</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100">
        <v>0</v>
      </c>
      <c r="X59" s="100">
        <v>0</v>
      </c>
      <c r="Y59" s="100">
        <v>0</v>
      </c>
      <c r="Z59" s="100">
        <v>0</v>
      </c>
      <c r="AA59" s="100">
        <v>0</v>
      </c>
    </row>
    <row r="60" spans="1:27" ht="17.25" customHeight="1">
      <c r="A60" s="90" t="s">
        <v>105</v>
      </c>
      <c r="B60" s="98" t="s">
        <v>136</v>
      </c>
      <c r="C60" s="92" t="s">
        <v>137</v>
      </c>
      <c r="D60" s="23">
        <f t="shared" si="9"/>
        <v>1.8320000000000001</v>
      </c>
      <c r="E60" s="18">
        <f>D60/D$43*100</f>
        <v>9.690632036441249E-2</v>
      </c>
      <c r="F60" s="100">
        <v>0.33500000000000002</v>
      </c>
      <c r="G60" s="100">
        <v>0</v>
      </c>
      <c r="H60" s="100">
        <v>0</v>
      </c>
      <c r="I60" s="100">
        <v>0.1</v>
      </c>
      <c r="J60" s="100">
        <v>0</v>
      </c>
      <c r="K60" s="100">
        <v>0</v>
      </c>
      <c r="L60" s="100">
        <v>0</v>
      </c>
      <c r="M60" s="100">
        <v>0</v>
      </c>
      <c r="N60" s="100">
        <v>0</v>
      </c>
      <c r="O60" s="100">
        <v>0</v>
      </c>
      <c r="P60" s="100">
        <v>0.37</v>
      </c>
      <c r="Q60" s="100">
        <v>0</v>
      </c>
      <c r="R60" s="100">
        <v>0</v>
      </c>
      <c r="S60" s="100">
        <v>0</v>
      </c>
      <c r="T60" s="100">
        <v>0.432</v>
      </c>
      <c r="U60" s="100">
        <v>7.0000000000000007E-2</v>
      </c>
      <c r="V60" s="100">
        <v>0</v>
      </c>
      <c r="W60" s="100">
        <v>0.44</v>
      </c>
      <c r="X60" s="100">
        <v>0</v>
      </c>
      <c r="Y60" s="100">
        <v>0</v>
      </c>
      <c r="Z60" s="100">
        <v>8.5000000000000006E-2</v>
      </c>
      <c r="AA60" s="100">
        <v>0</v>
      </c>
    </row>
    <row r="61" spans="1:27" ht="17.25" customHeight="1">
      <c r="A61" s="90" t="s">
        <v>138</v>
      </c>
      <c r="B61" s="96" t="s">
        <v>139</v>
      </c>
      <c r="C61" s="92" t="s">
        <v>140</v>
      </c>
      <c r="D61" s="23">
        <f t="shared" si="9"/>
        <v>0</v>
      </c>
      <c r="E61" s="18">
        <f t="shared" ref="E61:E74" si="14">D61/D$32*100</f>
        <v>0</v>
      </c>
      <c r="F61" s="100">
        <v>0</v>
      </c>
      <c r="G61" s="100">
        <v>0</v>
      </c>
      <c r="H61" s="100">
        <v>0</v>
      </c>
      <c r="I61" s="100">
        <v>0</v>
      </c>
      <c r="J61" s="100">
        <v>0</v>
      </c>
      <c r="K61" s="100">
        <v>0</v>
      </c>
      <c r="L61" s="100">
        <v>0</v>
      </c>
      <c r="M61" s="100">
        <v>0</v>
      </c>
      <c r="N61" s="100">
        <v>0</v>
      </c>
      <c r="O61" s="100">
        <v>0</v>
      </c>
      <c r="P61" s="100">
        <v>0</v>
      </c>
      <c r="Q61" s="100">
        <v>0</v>
      </c>
      <c r="R61" s="100">
        <v>0</v>
      </c>
      <c r="S61" s="100">
        <v>0</v>
      </c>
      <c r="T61" s="100">
        <v>0</v>
      </c>
      <c r="U61" s="100">
        <v>0</v>
      </c>
      <c r="V61" s="100">
        <v>0</v>
      </c>
      <c r="W61" s="100">
        <v>0</v>
      </c>
      <c r="X61" s="100">
        <v>0</v>
      </c>
      <c r="Y61" s="100">
        <v>0</v>
      </c>
      <c r="Z61" s="100">
        <v>0</v>
      </c>
      <c r="AA61" s="100">
        <v>0</v>
      </c>
    </row>
    <row r="62" spans="1:27" s="50" customFormat="1" ht="17.25" customHeight="1">
      <c r="A62" s="90" t="s">
        <v>141</v>
      </c>
      <c r="B62" s="99" t="s">
        <v>142</v>
      </c>
      <c r="C62" s="92" t="s">
        <v>143</v>
      </c>
      <c r="D62" s="23">
        <f t="shared" si="9"/>
        <v>11.296100000000001</v>
      </c>
      <c r="E62" s="18">
        <f>D62/D$32*100</f>
        <v>0.25413137975278172</v>
      </c>
      <c r="F62" s="100">
        <v>0.19750000000000001</v>
      </c>
      <c r="G62" s="100">
        <v>0.125</v>
      </c>
      <c r="H62" s="100">
        <v>0.47200000000000003</v>
      </c>
      <c r="I62" s="100">
        <v>0.372</v>
      </c>
      <c r="J62" s="100">
        <v>0.67959999999999998</v>
      </c>
      <c r="K62" s="100">
        <v>0.88500000000000001</v>
      </c>
      <c r="L62" s="100">
        <v>0.52</v>
      </c>
      <c r="M62" s="100">
        <v>0.4</v>
      </c>
      <c r="N62" s="100">
        <v>0.48399999999999999</v>
      </c>
      <c r="O62" s="100">
        <v>0.4</v>
      </c>
      <c r="P62" s="100">
        <v>0.38400000000000001</v>
      </c>
      <c r="Q62" s="100">
        <v>0.80400000000000005</v>
      </c>
      <c r="R62" s="100">
        <v>0.86</v>
      </c>
      <c r="S62" s="100">
        <v>0.20399999999999999</v>
      </c>
      <c r="T62" s="100">
        <v>0.80500000000000005</v>
      </c>
      <c r="U62" s="100">
        <v>0.95</v>
      </c>
      <c r="V62" s="100">
        <v>0.79</v>
      </c>
      <c r="W62" s="100">
        <v>0.38400000000000001</v>
      </c>
      <c r="X62" s="100">
        <v>0.63</v>
      </c>
      <c r="Y62" s="100">
        <v>0.52500000000000002</v>
      </c>
      <c r="Z62" s="100">
        <v>0.23500000000000001</v>
      </c>
      <c r="AA62" s="100">
        <v>0.19</v>
      </c>
    </row>
    <row r="63" spans="1:27" s="50" customFormat="1" ht="17.25" customHeight="1">
      <c r="A63" s="90" t="s">
        <v>144</v>
      </c>
      <c r="B63" s="99" t="s">
        <v>145</v>
      </c>
      <c r="C63" s="92" t="s">
        <v>146</v>
      </c>
      <c r="D63" s="23">
        <f t="shared" si="9"/>
        <v>1.9224999999999999</v>
      </c>
      <c r="E63" s="18">
        <f>D63/D$32*100</f>
        <v>4.3250996146875713E-2</v>
      </c>
      <c r="F63" s="100">
        <v>0.12</v>
      </c>
      <c r="G63" s="100">
        <v>0</v>
      </c>
      <c r="H63" s="100">
        <v>0</v>
      </c>
      <c r="I63" s="100">
        <v>0</v>
      </c>
      <c r="J63" s="100">
        <v>1.3114999999999999</v>
      </c>
      <c r="K63" s="100">
        <v>0</v>
      </c>
      <c r="L63" s="100">
        <v>0</v>
      </c>
      <c r="M63" s="100">
        <v>0</v>
      </c>
      <c r="N63" s="100">
        <v>0</v>
      </c>
      <c r="O63" s="100">
        <v>0</v>
      </c>
      <c r="P63" s="100">
        <v>0</v>
      </c>
      <c r="Q63" s="100">
        <v>0</v>
      </c>
      <c r="R63" s="100">
        <v>0</v>
      </c>
      <c r="S63" s="100">
        <v>0</v>
      </c>
      <c r="T63" s="100">
        <v>0.49099999999999999</v>
      </c>
      <c r="U63" s="100">
        <v>0</v>
      </c>
      <c r="V63" s="100">
        <v>0</v>
      </c>
      <c r="W63" s="100">
        <v>0</v>
      </c>
      <c r="X63" s="100">
        <v>0</v>
      </c>
      <c r="Y63" s="100">
        <v>0</v>
      </c>
      <c r="Z63" s="100">
        <v>0</v>
      </c>
      <c r="AA63" s="100">
        <v>0</v>
      </c>
    </row>
    <row r="64" spans="1:27" ht="17.25" customHeight="1">
      <c r="A64" s="90" t="s">
        <v>147</v>
      </c>
      <c r="B64" s="101" t="s">
        <v>148</v>
      </c>
      <c r="C64" s="92" t="s">
        <v>149</v>
      </c>
      <c r="D64" s="23">
        <f t="shared" si="9"/>
        <v>662.59729200000004</v>
      </c>
      <c r="E64" s="18">
        <f t="shared" si="14"/>
        <v>14.906628308568159</v>
      </c>
      <c r="F64" s="100">
        <v>0</v>
      </c>
      <c r="G64" s="100">
        <v>5.9490300000000005</v>
      </c>
      <c r="H64" s="100">
        <v>42.509299000000006</v>
      </c>
      <c r="I64" s="100">
        <v>33.172000000000004</v>
      </c>
      <c r="J64" s="100">
        <v>78.428400000000011</v>
      </c>
      <c r="K64" s="100">
        <v>24.594729999999998</v>
      </c>
      <c r="L64" s="100">
        <v>59.459769999999999</v>
      </c>
      <c r="M64" s="100">
        <v>22.00573</v>
      </c>
      <c r="N64" s="100">
        <v>12.96902</v>
      </c>
      <c r="O64" s="100">
        <v>39.934149999999974</v>
      </c>
      <c r="P64" s="100">
        <v>19.894169999999999</v>
      </c>
      <c r="Q64" s="100">
        <v>31.16938</v>
      </c>
      <c r="R64" s="100">
        <v>29.492519999999999</v>
      </c>
      <c r="S64" s="100">
        <v>6.4954000000000001</v>
      </c>
      <c r="T64" s="100">
        <v>83.290499999999994</v>
      </c>
      <c r="U64" s="100">
        <v>32.117730000000002</v>
      </c>
      <c r="V64" s="100">
        <v>21.427070000000001</v>
      </c>
      <c r="W64" s="100">
        <v>26.091999999999999</v>
      </c>
      <c r="X64" s="100">
        <v>10.22113</v>
      </c>
      <c r="Y64" s="100">
        <v>63.374310000000001</v>
      </c>
      <c r="Z64" s="100">
        <v>14.814593</v>
      </c>
      <c r="AA64" s="100">
        <v>5.1863600000000005</v>
      </c>
    </row>
    <row r="65" spans="1:27" s="50" customFormat="1" ht="17.25" customHeight="1">
      <c r="A65" s="90" t="s">
        <v>150</v>
      </c>
      <c r="B65" s="99" t="s">
        <v>151</v>
      </c>
      <c r="C65" s="92" t="s">
        <v>152</v>
      </c>
      <c r="D65" s="23">
        <f t="shared" si="9"/>
        <v>22.615560000000002</v>
      </c>
      <c r="E65" s="18">
        <f>D65/D$32*100</f>
        <v>0.50878829566680717</v>
      </c>
      <c r="F65" s="100">
        <v>22.615560000000002</v>
      </c>
      <c r="G65" s="100">
        <v>0</v>
      </c>
      <c r="H65" s="100">
        <v>0</v>
      </c>
      <c r="I65" s="100">
        <v>0</v>
      </c>
      <c r="J65" s="100">
        <v>0</v>
      </c>
      <c r="K65" s="100">
        <v>0</v>
      </c>
      <c r="L65" s="100">
        <v>0</v>
      </c>
      <c r="M65" s="100">
        <v>0</v>
      </c>
      <c r="N65" s="100">
        <v>0</v>
      </c>
      <c r="O65" s="100">
        <v>0</v>
      </c>
      <c r="P65" s="100">
        <v>0</v>
      </c>
      <c r="Q65" s="100">
        <v>0</v>
      </c>
      <c r="R65" s="100">
        <v>0</v>
      </c>
      <c r="S65" s="100">
        <v>0</v>
      </c>
      <c r="T65" s="100">
        <v>0</v>
      </c>
      <c r="U65" s="100">
        <v>0</v>
      </c>
      <c r="V65" s="100">
        <v>0</v>
      </c>
      <c r="W65" s="100">
        <v>0</v>
      </c>
      <c r="X65" s="100">
        <v>0</v>
      </c>
      <c r="Y65" s="100">
        <v>0</v>
      </c>
      <c r="Z65" s="100">
        <v>0</v>
      </c>
      <c r="AA65" s="100">
        <v>0</v>
      </c>
    </row>
    <row r="66" spans="1:27" s="50" customFormat="1" ht="17.25" customHeight="1">
      <c r="A66" s="90" t="s">
        <v>153</v>
      </c>
      <c r="B66" s="99" t="s">
        <v>154</v>
      </c>
      <c r="C66" s="92" t="s">
        <v>155</v>
      </c>
      <c r="D66" s="23">
        <f t="shared" si="9"/>
        <v>12.084800000000001</v>
      </c>
      <c r="E66" s="18">
        <f t="shared" si="14"/>
        <v>0.27187497437490959</v>
      </c>
      <c r="F66" s="100">
        <v>2.145</v>
      </c>
      <c r="G66" s="100">
        <v>0.41399999999999998</v>
      </c>
      <c r="H66" s="100">
        <v>0.49</v>
      </c>
      <c r="I66" s="100">
        <v>0.71</v>
      </c>
      <c r="J66" s="100">
        <v>0.18</v>
      </c>
      <c r="K66" s="100">
        <v>0.38900000000000001</v>
      </c>
      <c r="L66" s="100">
        <v>0.4</v>
      </c>
      <c r="M66" s="100">
        <v>0.31</v>
      </c>
      <c r="N66" s="100">
        <v>0.17</v>
      </c>
      <c r="O66" s="100">
        <v>0.56999999999999995</v>
      </c>
      <c r="P66" s="100">
        <v>1.1719999999999999</v>
      </c>
      <c r="Q66" s="100">
        <v>1.34</v>
      </c>
      <c r="R66" s="100">
        <v>0.7178000000000001</v>
      </c>
      <c r="S66" s="100">
        <v>0.23</v>
      </c>
      <c r="T66" s="100">
        <v>0.28400000000000003</v>
      </c>
      <c r="U66" s="100">
        <v>0.34399999999999997</v>
      </c>
      <c r="V66" s="100">
        <v>0.38400000000000001</v>
      </c>
      <c r="W66" s="100">
        <v>0.315</v>
      </c>
      <c r="X66" s="100">
        <v>0.53</v>
      </c>
      <c r="Y66" s="100">
        <v>0.11</v>
      </c>
      <c r="Z66" s="100">
        <v>0.215</v>
      </c>
      <c r="AA66" s="100">
        <v>0.66500000000000004</v>
      </c>
    </row>
    <row r="67" spans="1:27" s="50" customFormat="1" ht="17.25" customHeight="1">
      <c r="A67" s="90" t="s">
        <v>156</v>
      </c>
      <c r="B67" s="99" t="s">
        <v>157</v>
      </c>
      <c r="C67" s="92" t="s">
        <v>158</v>
      </c>
      <c r="D67" s="23">
        <f t="shared" si="9"/>
        <v>1.7248400000000002</v>
      </c>
      <c r="E67" s="18">
        <f t="shared" si="14"/>
        <v>3.8804186316763134E-2</v>
      </c>
      <c r="F67" s="18">
        <v>1.0301400000000001</v>
      </c>
      <c r="G67" s="18">
        <v>0</v>
      </c>
      <c r="H67" s="18">
        <v>0</v>
      </c>
      <c r="I67" s="18">
        <v>0</v>
      </c>
      <c r="J67" s="18">
        <v>0.5907</v>
      </c>
      <c r="K67" s="18">
        <v>0.05</v>
      </c>
      <c r="L67" s="18">
        <v>0</v>
      </c>
      <c r="M67" s="18">
        <v>0</v>
      </c>
      <c r="N67" s="18">
        <v>0</v>
      </c>
      <c r="O67" s="18">
        <v>0</v>
      </c>
      <c r="P67" s="18">
        <v>0</v>
      </c>
      <c r="Q67" s="18">
        <v>0</v>
      </c>
      <c r="R67" s="18">
        <v>0</v>
      </c>
      <c r="S67" s="18">
        <v>0</v>
      </c>
      <c r="T67" s="18">
        <v>0</v>
      </c>
      <c r="U67" s="18">
        <v>0</v>
      </c>
      <c r="V67" s="18">
        <v>0</v>
      </c>
      <c r="W67" s="18">
        <v>0.04</v>
      </c>
      <c r="X67" s="18">
        <v>0</v>
      </c>
      <c r="Y67" s="18">
        <v>0</v>
      </c>
      <c r="Z67" s="18">
        <v>1.4E-2</v>
      </c>
      <c r="AA67" s="18">
        <v>0</v>
      </c>
    </row>
    <row r="68" spans="1:27" s="50" customFormat="1" ht="17.25" customHeight="1">
      <c r="A68" s="90" t="s">
        <v>159</v>
      </c>
      <c r="B68" s="99" t="s">
        <v>160</v>
      </c>
      <c r="C68" s="92" t="s">
        <v>181</v>
      </c>
      <c r="D68" s="23">
        <f t="shared" si="9"/>
        <v>0</v>
      </c>
      <c r="E68" s="18">
        <f t="shared" si="14"/>
        <v>0</v>
      </c>
      <c r="F68" s="100">
        <v>0</v>
      </c>
      <c r="G68" s="100">
        <v>0</v>
      </c>
      <c r="H68" s="100">
        <v>0</v>
      </c>
      <c r="I68" s="100">
        <v>0</v>
      </c>
      <c r="J68" s="100">
        <v>0</v>
      </c>
      <c r="K68" s="100">
        <v>0</v>
      </c>
      <c r="L68" s="100">
        <v>0</v>
      </c>
      <c r="M68" s="100">
        <v>0</v>
      </c>
      <c r="N68" s="100">
        <v>0</v>
      </c>
      <c r="O68" s="100">
        <v>0</v>
      </c>
      <c r="P68" s="100">
        <v>0</v>
      </c>
      <c r="Q68" s="100">
        <v>0</v>
      </c>
      <c r="R68" s="100">
        <v>0</v>
      </c>
      <c r="S68" s="100">
        <v>0</v>
      </c>
      <c r="T68" s="100">
        <v>0</v>
      </c>
      <c r="U68" s="100">
        <v>0</v>
      </c>
      <c r="V68" s="100">
        <v>0</v>
      </c>
      <c r="W68" s="100">
        <v>0</v>
      </c>
      <c r="X68" s="100">
        <v>0</v>
      </c>
      <c r="Y68" s="100">
        <v>0</v>
      </c>
      <c r="Z68" s="100">
        <v>0</v>
      </c>
      <c r="AA68" s="100">
        <v>0</v>
      </c>
    </row>
    <row r="69" spans="1:27" s="50" customFormat="1" ht="18" customHeight="1">
      <c r="A69" s="90" t="s">
        <v>161</v>
      </c>
      <c r="B69" s="99" t="s">
        <v>162</v>
      </c>
      <c r="C69" s="92" t="s">
        <v>163</v>
      </c>
      <c r="D69" s="23">
        <f t="shared" si="9"/>
        <v>6.9061000000000003</v>
      </c>
      <c r="E69" s="18">
        <f t="shared" si="14"/>
        <v>0.15536837684782231</v>
      </c>
      <c r="F69" s="100">
        <v>0.13500000000000001</v>
      </c>
      <c r="G69" s="100">
        <v>0</v>
      </c>
      <c r="H69" s="100">
        <v>0.67</v>
      </c>
      <c r="I69" s="100">
        <v>0.43000000000000005</v>
      </c>
      <c r="J69" s="100">
        <v>0.33859999999999996</v>
      </c>
      <c r="K69" s="100">
        <v>0.214</v>
      </c>
      <c r="L69" s="100">
        <v>0.16</v>
      </c>
      <c r="M69" s="100">
        <v>0</v>
      </c>
      <c r="N69" s="100">
        <v>0</v>
      </c>
      <c r="O69" s="100">
        <v>0.59450000000000003</v>
      </c>
      <c r="P69" s="100">
        <v>1.06</v>
      </c>
      <c r="Q69" s="100">
        <v>0.54</v>
      </c>
      <c r="R69" s="100">
        <v>0.54</v>
      </c>
      <c r="S69" s="100">
        <v>0</v>
      </c>
      <c r="T69" s="100">
        <v>0.74</v>
      </c>
      <c r="U69" s="100">
        <v>0.32</v>
      </c>
      <c r="V69" s="100">
        <v>0.16400000000000001</v>
      </c>
      <c r="W69" s="100">
        <v>0</v>
      </c>
      <c r="X69" s="100">
        <v>0</v>
      </c>
      <c r="Y69" s="100">
        <v>0.73</v>
      </c>
      <c r="Z69" s="100">
        <v>0.27</v>
      </c>
      <c r="AA69" s="100">
        <v>0</v>
      </c>
    </row>
    <row r="70" spans="1:27" ht="18" customHeight="1">
      <c r="A70" s="90" t="s">
        <v>164</v>
      </c>
      <c r="B70" s="99" t="s">
        <v>165</v>
      </c>
      <c r="C70" s="92" t="s">
        <v>166</v>
      </c>
      <c r="D70" s="23">
        <f t="shared" si="9"/>
        <v>1425.5871</v>
      </c>
      <c r="E70" s="18">
        <f t="shared" si="14"/>
        <v>32.071813872112209</v>
      </c>
      <c r="F70" s="100">
        <v>6.51</v>
      </c>
      <c r="G70" s="100">
        <v>15.234999999999999</v>
      </c>
      <c r="H70" s="100">
        <v>51.643999999999998</v>
      </c>
      <c r="I70" s="100">
        <v>33.198</v>
      </c>
      <c r="J70" s="100">
        <v>62.087000000000003</v>
      </c>
      <c r="K70" s="100">
        <v>148.4246</v>
      </c>
      <c r="L70" s="100">
        <v>34.200000000000003</v>
      </c>
      <c r="M70" s="100">
        <v>42.8</v>
      </c>
      <c r="N70" s="100">
        <v>38.35</v>
      </c>
      <c r="O70" s="100">
        <v>81.466999999999999</v>
      </c>
      <c r="P70" s="100">
        <v>122.7115</v>
      </c>
      <c r="Q70" s="100">
        <v>62.654000000000003</v>
      </c>
      <c r="R70" s="100">
        <v>152.59700000000001</v>
      </c>
      <c r="S70" s="100">
        <v>24.83</v>
      </c>
      <c r="T70" s="100">
        <v>26.154</v>
      </c>
      <c r="U70" s="100">
        <v>216.38</v>
      </c>
      <c r="V70" s="100">
        <v>57.67</v>
      </c>
      <c r="W70" s="100">
        <v>94.8</v>
      </c>
      <c r="X70" s="100">
        <v>15.45</v>
      </c>
      <c r="Y70" s="100">
        <v>23.864999999999998</v>
      </c>
      <c r="Z70" s="100">
        <v>86.61</v>
      </c>
      <c r="AA70" s="100">
        <v>27.95</v>
      </c>
    </row>
    <row r="71" spans="1:27" ht="18" customHeight="1">
      <c r="A71" s="90" t="s">
        <v>167</v>
      </c>
      <c r="B71" s="99" t="s">
        <v>168</v>
      </c>
      <c r="C71" s="92" t="s">
        <v>169</v>
      </c>
      <c r="D71" s="23">
        <f t="shared" si="9"/>
        <v>79.317999999999998</v>
      </c>
      <c r="E71" s="18">
        <f t="shared" si="14"/>
        <v>1.7844382379078743</v>
      </c>
      <c r="F71" s="100">
        <v>0</v>
      </c>
      <c r="G71" s="100">
        <v>0</v>
      </c>
      <c r="H71" s="100">
        <v>0.88400000000000001</v>
      </c>
      <c r="I71" s="100">
        <v>0</v>
      </c>
      <c r="J71" s="100">
        <v>20.344000000000001</v>
      </c>
      <c r="K71" s="100">
        <v>0</v>
      </c>
      <c r="L71" s="100">
        <v>1.39</v>
      </c>
      <c r="M71" s="100">
        <v>0</v>
      </c>
      <c r="N71" s="100">
        <v>1.19</v>
      </c>
      <c r="O71" s="100">
        <v>11.88</v>
      </c>
      <c r="P71" s="100">
        <v>0</v>
      </c>
      <c r="Q71" s="100">
        <v>0</v>
      </c>
      <c r="R71" s="100">
        <v>9.2799999999999994</v>
      </c>
      <c r="S71" s="100">
        <v>0</v>
      </c>
      <c r="T71" s="100">
        <v>21.47</v>
      </c>
      <c r="U71" s="100">
        <v>0</v>
      </c>
      <c r="V71" s="100">
        <v>0</v>
      </c>
      <c r="W71" s="100">
        <v>0</v>
      </c>
      <c r="X71" s="100">
        <v>0</v>
      </c>
      <c r="Y71" s="100">
        <v>12.88</v>
      </c>
      <c r="Z71" s="100">
        <v>0</v>
      </c>
      <c r="AA71" s="100">
        <v>0</v>
      </c>
    </row>
    <row r="72" spans="1:27" ht="18" customHeight="1">
      <c r="A72" s="90" t="s">
        <v>170</v>
      </c>
      <c r="B72" s="99" t="s">
        <v>171</v>
      </c>
      <c r="C72" s="92" t="s">
        <v>172</v>
      </c>
      <c r="D72" s="23">
        <f t="shared" si="9"/>
        <v>19.23</v>
      </c>
      <c r="E72" s="18">
        <f t="shared" si="14"/>
        <v>0.43262244780463988</v>
      </c>
      <c r="F72" s="100">
        <v>7.0000000000000007E-2</v>
      </c>
      <c r="G72" s="100">
        <v>0</v>
      </c>
      <c r="H72" s="100">
        <v>0</v>
      </c>
      <c r="I72" s="100">
        <v>0</v>
      </c>
      <c r="J72" s="100">
        <v>0.05</v>
      </c>
      <c r="K72" s="100">
        <v>0</v>
      </c>
      <c r="L72" s="100">
        <v>0</v>
      </c>
      <c r="M72" s="100">
        <v>0</v>
      </c>
      <c r="N72" s="100">
        <v>0</v>
      </c>
      <c r="O72" s="100">
        <v>0</v>
      </c>
      <c r="P72" s="100">
        <v>0</v>
      </c>
      <c r="Q72" s="100">
        <v>0</v>
      </c>
      <c r="R72" s="100">
        <v>0</v>
      </c>
      <c r="S72" s="100">
        <v>0</v>
      </c>
      <c r="T72" s="100">
        <v>0</v>
      </c>
      <c r="U72" s="100">
        <v>0</v>
      </c>
      <c r="V72" s="100">
        <v>0</v>
      </c>
      <c r="W72" s="100">
        <v>0.125</v>
      </c>
      <c r="X72" s="100">
        <v>0</v>
      </c>
      <c r="Y72" s="100">
        <v>0.01</v>
      </c>
      <c r="Z72" s="100">
        <v>18.73</v>
      </c>
      <c r="AA72" s="100">
        <v>0.245</v>
      </c>
    </row>
    <row r="73" spans="1:27" ht="18" hidden="1" customHeight="1">
      <c r="A73" s="90" t="s">
        <v>173</v>
      </c>
      <c r="B73" s="99" t="s">
        <v>174</v>
      </c>
      <c r="C73" s="92" t="s">
        <v>175</v>
      </c>
      <c r="D73" s="23">
        <f t="shared" si="9"/>
        <v>0.3</v>
      </c>
      <c r="E73" s="18">
        <f t="shared" si="14"/>
        <v>6.7491801529584996E-3</v>
      </c>
      <c r="F73" s="100">
        <v>0</v>
      </c>
      <c r="G73" s="100">
        <v>0</v>
      </c>
      <c r="H73" s="100">
        <v>0</v>
      </c>
      <c r="I73" s="100">
        <v>0</v>
      </c>
      <c r="J73" s="100">
        <v>0</v>
      </c>
      <c r="K73" s="100">
        <v>0</v>
      </c>
      <c r="L73" s="100">
        <v>0</v>
      </c>
      <c r="M73" s="100">
        <v>0</v>
      </c>
      <c r="N73" s="100">
        <v>0</v>
      </c>
      <c r="O73" s="100">
        <v>0</v>
      </c>
      <c r="P73" s="100">
        <v>0</v>
      </c>
      <c r="Q73" s="100">
        <v>0</v>
      </c>
      <c r="R73" s="100">
        <v>0</v>
      </c>
      <c r="S73" s="100">
        <v>0</v>
      </c>
      <c r="T73" s="100">
        <v>0.04</v>
      </c>
      <c r="U73" s="100">
        <v>0</v>
      </c>
      <c r="V73" s="100">
        <v>0</v>
      </c>
      <c r="W73" s="100">
        <v>0</v>
      </c>
      <c r="X73" s="100">
        <v>0</v>
      </c>
      <c r="Y73" s="100">
        <v>0.04</v>
      </c>
      <c r="Z73" s="100">
        <v>0.22</v>
      </c>
      <c r="AA73" s="100">
        <v>0</v>
      </c>
    </row>
    <row r="74" spans="1:27" ht="18" hidden="1" customHeight="1">
      <c r="A74" s="90" t="s">
        <v>176</v>
      </c>
      <c r="B74" s="99" t="s">
        <v>177</v>
      </c>
      <c r="C74" s="92" t="s">
        <v>178</v>
      </c>
      <c r="D74" s="23">
        <f t="shared" si="9"/>
        <v>0</v>
      </c>
      <c r="E74" s="18">
        <f t="shared" si="14"/>
        <v>0</v>
      </c>
      <c r="F74" s="100">
        <v>0</v>
      </c>
      <c r="G74" s="100">
        <v>0</v>
      </c>
      <c r="H74" s="100">
        <v>0</v>
      </c>
      <c r="I74" s="100">
        <v>0</v>
      </c>
      <c r="J74" s="100">
        <v>0</v>
      </c>
      <c r="K74" s="100">
        <v>0</v>
      </c>
      <c r="L74" s="100">
        <v>0</v>
      </c>
      <c r="M74" s="100">
        <v>0</v>
      </c>
      <c r="N74" s="100">
        <v>0</v>
      </c>
      <c r="O74" s="100">
        <v>0</v>
      </c>
      <c r="P74" s="100">
        <v>0</v>
      </c>
      <c r="Q74" s="100">
        <v>0</v>
      </c>
      <c r="R74" s="100">
        <v>0</v>
      </c>
      <c r="S74" s="100">
        <v>0</v>
      </c>
      <c r="T74" s="100">
        <v>0</v>
      </c>
      <c r="U74" s="100">
        <v>0</v>
      </c>
      <c r="V74" s="100">
        <v>0</v>
      </c>
      <c r="W74" s="100">
        <v>0</v>
      </c>
      <c r="X74" s="100">
        <v>0</v>
      </c>
      <c r="Y74" s="100">
        <v>0</v>
      </c>
      <c r="Z74" s="100">
        <v>0</v>
      </c>
      <c r="AA74" s="100">
        <v>0</v>
      </c>
    </row>
    <row r="75" spans="1:27" s="53" customFormat="1" ht="18" customHeight="1">
      <c r="A75" s="102">
        <v>3</v>
      </c>
      <c r="B75" s="103" t="s">
        <v>179</v>
      </c>
      <c r="C75" s="85" t="s">
        <v>180</v>
      </c>
      <c r="D75" s="86">
        <f t="shared" si="9"/>
        <v>731.4973030000001</v>
      </c>
      <c r="E75" s="86">
        <f>D75/D$7*100</f>
        <v>0.71947242862362404</v>
      </c>
      <c r="F75" s="105">
        <v>0</v>
      </c>
      <c r="G75" s="105">
        <v>0</v>
      </c>
      <c r="H75" s="105">
        <v>5.1519999999999992</v>
      </c>
      <c r="I75" s="105">
        <v>6.32</v>
      </c>
      <c r="J75" s="105">
        <v>0</v>
      </c>
      <c r="K75" s="105">
        <v>0</v>
      </c>
      <c r="L75" s="105">
        <v>0</v>
      </c>
      <c r="M75" s="105">
        <v>2.0750000000000002</v>
      </c>
      <c r="N75" s="105">
        <v>0.14499999999999999</v>
      </c>
      <c r="O75" s="105">
        <v>12.885302999999984</v>
      </c>
      <c r="P75" s="105">
        <v>0</v>
      </c>
      <c r="Q75" s="105">
        <v>0</v>
      </c>
      <c r="R75" s="105">
        <v>6.95</v>
      </c>
      <c r="S75" s="105">
        <v>0</v>
      </c>
      <c r="T75" s="105">
        <v>513.53899999999999</v>
      </c>
      <c r="U75" s="105">
        <v>0.36399999999999999</v>
      </c>
      <c r="V75" s="105">
        <v>0</v>
      </c>
      <c r="W75" s="105">
        <v>1.609</v>
      </c>
      <c r="X75" s="105">
        <v>0</v>
      </c>
      <c r="Y75" s="105">
        <v>182.45800000000003</v>
      </c>
      <c r="Z75" s="105">
        <v>0</v>
      </c>
      <c r="AA75" s="105">
        <v>0</v>
      </c>
    </row>
    <row r="76" spans="1:27" ht="21" customHeight="1">
      <c r="A76" s="106" t="s">
        <v>213</v>
      </c>
      <c r="B76" s="97" t="s">
        <v>214</v>
      </c>
      <c r="C76" s="81"/>
      <c r="D76" s="14"/>
      <c r="E76" s="13"/>
      <c r="F76" s="107"/>
      <c r="G76" s="107"/>
      <c r="H76" s="107"/>
      <c r="I76" s="107"/>
      <c r="J76" s="107"/>
      <c r="K76" s="107"/>
      <c r="L76" s="107"/>
      <c r="M76" s="107"/>
      <c r="N76" s="107"/>
      <c r="O76" s="107"/>
      <c r="P76" s="107"/>
      <c r="Q76" s="107"/>
      <c r="R76" s="107"/>
      <c r="S76" s="107"/>
      <c r="T76" s="107"/>
      <c r="U76" s="107"/>
      <c r="V76" s="107"/>
      <c r="W76" s="107"/>
      <c r="X76" s="107"/>
      <c r="Y76" s="107"/>
      <c r="Z76" s="107"/>
      <c r="AA76" s="107"/>
    </row>
    <row r="77" spans="1:27" ht="21" customHeight="1">
      <c r="A77" s="106">
        <v>1</v>
      </c>
      <c r="B77" s="97" t="s">
        <v>310</v>
      </c>
      <c r="C77" s="81" t="s">
        <v>215</v>
      </c>
      <c r="D77" s="13">
        <f t="shared" ref="D77" si="15">SUM(F77:M77)</f>
        <v>0</v>
      </c>
      <c r="E77" s="13">
        <f>D77/D$7*100</f>
        <v>0</v>
      </c>
      <c r="F77" s="107">
        <v>0</v>
      </c>
      <c r="G77" s="107">
        <v>0</v>
      </c>
      <c r="H77" s="107">
        <v>0</v>
      </c>
      <c r="I77" s="107">
        <v>0</v>
      </c>
      <c r="J77" s="107">
        <v>0</v>
      </c>
      <c r="K77" s="107">
        <v>0</v>
      </c>
      <c r="L77" s="107">
        <v>0</v>
      </c>
      <c r="M77" s="107">
        <v>0</v>
      </c>
      <c r="N77" s="107">
        <v>0</v>
      </c>
      <c r="O77" s="107">
        <v>0</v>
      </c>
      <c r="P77" s="107">
        <v>0</v>
      </c>
      <c r="Q77" s="107">
        <v>0</v>
      </c>
      <c r="R77" s="107">
        <v>0</v>
      </c>
      <c r="S77" s="107">
        <v>0</v>
      </c>
      <c r="T77" s="107">
        <v>0</v>
      </c>
      <c r="U77" s="107">
        <v>0</v>
      </c>
      <c r="V77" s="107">
        <v>0</v>
      </c>
      <c r="W77" s="107">
        <v>0</v>
      </c>
      <c r="X77" s="107">
        <v>0</v>
      </c>
      <c r="Y77" s="107">
        <v>0</v>
      </c>
      <c r="Z77" s="107">
        <v>0</v>
      </c>
      <c r="AA77" s="107">
        <v>0</v>
      </c>
    </row>
    <row r="78" spans="1:27" ht="21" customHeight="1">
      <c r="A78" s="106">
        <v>2</v>
      </c>
      <c r="B78" s="97" t="s">
        <v>216</v>
      </c>
      <c r="C78" s="81" t="s">
        <v>217</v>
      </c>
      <c r="D78" s="13">
        <f>SUM(F78:AA78)</f>
        <v>0</v>
      </c>
      <c r="E78" s="13">
        <f>D78/D$7*100</f>
        <v>0</v>
      </c>
      <c r="F78" s="107"/>
      <c r="G78" s="107"/>
      <c r="H78" s="107"/>
      <c r="I78" s="107"/>
      <c r="J78" s="107"/>
      <c r="K78" s="107"/>
      <c r="L78" s="107"/>
      <c r="M78" s="107"/>
      <c r="N78" s="107"/>
      <c r="O78" s="107"/>
      <c r="P78" s="107"/>
      <c r="Q78" s="107"/>
      <c r="R78" s="107"/>
      <c r="S78" s="107"/>
      <c r="T78" s="107"/>
      <c r="U78" s="107"/>
      <c r="V78" s="107"/>
      <c r="W78" s="107"/>
      <c r="X78" s="107"/>
      <c r="Y78" s="107"/>
      <c r="Z78" s="107"/>
      <c r="AA78" s="107"/>
    </row>
    <row r="79" spans="1:27" ht="21" customHeight="1">
      <c r="A79" s="106">
        <v>3</v>
      </c>
      <c r="B79" s="97" t="s">
        <v>218</v>
      </c>
      <c r="C79" s="81" t="s">
        <v>219</v>
      </c>
      <c r="D79" s="13">
        <f>SUM(F79:AA79)</f>
        <v>86.546000000000006</v>
      </c>
      <c r="E79" s="13">
        <f>D79/D$7*100</f>
        <v>8.5123295126708298E-2</v>
      </c>
      <c r="F79" s="107">
        <f>F7</f>
        <v>86.546000000000006</v>
      </c>
      <c r="G79" s="107"/>
      <c r="H79" s="107"/>
      <c r="I79" s="107"/>
      <c r="J79" s="107"/>
      <c r="K79" s="107"/>
      <c r="L79" s="107"/>
      <c r="M79" s="107"/>
      <c r="N79" s="107"/>
      <c r="O79" s="107"/>
      <c r="P79" s="107"/>
      <c r="Q79" s="107"/>
      <c r="R79" s="107"/>
      <c r="S79" s="107"/>
      <c r="T79" s="107"/>
      <c r="U79" s="107"/>
      <c r="V79" s="107"/>
      <c r="W79" s="107"/>
      <c r="X79" s="107"/>
      <c r="Y79" s="107"/>
      <c r="Z79" s="107"/>
      <c r="AA79" s="107"/>
    </row>
    <row r="80" spans="1:27" s="112" customFormat="1" ht="49.5" customHeight="1">
      <c r="A80" s="108">
        <v>4</v>
      </c>
      <c r="B80" s="109" t="s">
        <v>220</v>
      </c>
      <c r="C80" s="110" t="s">
        <v>221</v>
      </c>
      <c r="D80" s="13">
        <f t="shared" ref="D80:D89" si="16">SUM(F80:AA80)</f>
        <v>3323.9712399999985</v>
      </c>
      <c r="E80" s="13">
        <f t="shared" ref="E80:E89" si="17">D80/D$7*100</f>
        <v>3.2693294300742997</v>
      </c>
      <c r="F80" s="111">
        <f>'knn2023'!F7</f>
        <v>9.6710000000000012</v>
      </c>
      <c r="G80" s="111">
        <f>'knn2023'!G7</f>
        <v>35.155000000000001</v>
      </c>
      <c r="H80" s="111">
        <f>'knn2023'!H7</f>
        <v>231.70400000000001</v>
      </c>
      <c r="I80" s="111">
        <f>'knn2023'!I7</f>
        <v>38.984000000000002</v>
      </c>
      <c r="J80" s="111">
        <f>'knn2023'!J7</f>
        <v>410.6703</v>
      </c>
      <c r="K80" s="111">
        <f>'knn2023'!K7</f>
        <v>123.59190000000001</v>
      </c>
      <c r="L80" s="111">
        <f>'knn2023'!L7</f>
        <v>153.4289</v>
      </c>
      <c r="M80" s="111">
        <f>'knn2023'!M7</f>
        <v>65.393999999999991</v>
      </c>
      <c r="N80" s="111">
        <f>'knn2023'!N7</f>
        <v>49.753</v>
      </c>
      <c r="O80" s="111">
        <f>'knn2023'!O7</f>
        <v>239.73699999999999</v>
      </c>
      <c r="P80" s="111">
        <f>'knn2023'!P7</f>
        <v>78.379000000000005</v>
      </c>
      <c r="Q80" s="111">
        <f>'knn2023'!Q7</f>
        <v>178.59138999999874</v>
      </c>
      <c r="R80" s="111">
        <f>'knn2023'!R7</f>
        <v>265.94833</v>
      </c>
      <c r="S80" s="111">
        <f>'knn2023'!S7</f>
        <v>7.9720000000000004</v>
      </c>
      <c r="T80" s="111">
        <f>'knn2023'!T7</f>
        <v>471.34770000000003</v>
      </c>
      <c r="U80" s="111">
        <f>'knn2023'!U7</f>
        <v>212.19493</v>
      </c>
      <c r="V80" s="111">
        <f>'knn2023'!V7</f>
        <v>40.528120000000001</v>
      </c>
      <c r="W80" s="111">
        <f>'knn2023'!W7</f>
        <v>187.87729000000002</v>
      </c>
      <c r="X80" s="111">
        <f>'knn2023'!X7</f>
        <v>78.180000000000007</v>
      </c>
      <c r="Y80" s="111">
        <f>'knn2023'!Y7</f>
        <v>303.26533000000001</v>
      </c>
      <c r="Z80" s="111">
        <f>'knn2023'!Z7</f>
        <v>98.664050000000003</v>
      </c>
      <c r="AA80" s="111">
        <f>'knn2023'!AA7</f>
        <v>42.933999999999997</v>
      </c>
    </row>
    <row r="81" spans="1:27" s="114" customFormat="1" ht="37.5" customHeight="1">
      <c r="A81" s="108">
        <v>5</v>
      </c>
      <c r="B81" s="113" t="s">
        <v>222</v>
      </c>
      <c r="C81" s="110" t="s">
        <v>223</v>
      </c>
      <c r="D81" s="13">
        <f t="shared" si="16"/>
        <v>85763.709751000002</v>
      </c>
      <c r="E81" s="13">
        <f t="shared" si="17"/>
        <v>84.353864722756938</v>
      </c>
      <c r="F81" s="111">
        <f>F17+F21+F25</f>
        <v>0</v>
      </c>
      <c r="G81" s="111">
        <f>G17+G21+G25</f>
        <v>2859.9750000000004</v>
      </c>
      <c r="H81" s="111">
        <f t="shared" ref="H81:AA81" si="18">H17+H21+H25</f>
        <v>2394.3687749999999</v>
      </c>
      <c r="I81" s="111">
        <f t="shared" si="18"/>
        <v>4482.9892</v>
      </c>
      <c r="J81" s="111">
        <f t="shared" si="18"/>
        <v>1750.0637000000002</v>
      </c>
      <c r="K81" s="111">
        <f t="shared" si="18"/>
        <v>5969.4507020000001</v>
      </c>
      <c r="L81" s="111">
        <f t="shared" si="18"/>
        <v>4420.0140489999994</v>
      </c>
      <c r="M81" s="111">
        <f t="shared" si="18"/>
        <v>4633.8859999999995</v>
      </c>
      <c r="N81" s="111">
        <f t="shared" si="18"/>
        <v>4249.6349</v>
      </c>
      <c r="O81" s="111">
        <f t="shared" si="18"/>
        <v>2861.6553000000004</v>
      </c>
      <c r="P81" s="111">
        <f t="shared" si="18"/>
        <v>2474.0399999999995</v>
      </c>
      <c r="Q81" s="111">
        <f t="shared" si="18"/>
        <v>6181.0492379999996</v>
      </c>
      <c r="R81" s="111">
        <f t="shared" si="18"/>
        <v>2276.9754899999998</v>
      </c>
      <c r="S81" s="111">
        <f t="shared" si="18"/>
        <v>4374.8149999999996</v>
      </c>
      <c r="T81" s="111">
        <f t="shared" si="18"/>
        <v>4326.47</v>
      </c>
      <c r="U81" s="111">
        <f t="shared" si="18"/>
        <v>3516.8311900000003</v>
      </c>
      <c r="V81" s="111">
        <f t="shared" si="18"/>
        <v>4999.5538069999993</v>
      </c>
      <c r="W81" s="111">
        <f t="shared" si="18"/>
        <v>6551.8279999999995</v>
      </c>
      <c r="X81" s="111">
        <f t="shared" si="18"/>
        <v>6497.3598999999995</v>
      </c>
      <c r="Y81" s="111">
        <f t="shared" si="18"/>
        <v>3412.1455000000001</v>
      </c>
      <c r="Z81" s="111">
        <f t="shared" si="18"/>
        <v>4759.6440000000002</v>
      </c>
      <c r="AA81" s="111">
        <f t="shared" si="18"/>
        <v>2770.96</v>
      </c>
    </row>
    <row r="82" spans="1:27" s="114" customFormat="1" ht="21" customHeight="1">
      <c r="A82" s="108">
        <v>6</v>
      </c>
      <c r="B82" s="113" t="s">
        <v>224</v>
      </c>
      <c r="C82" s="110" t="s">
        <v>225</v>
      </c>
      <c r="D82" s="13">
        <f t="shared" si="16"/>
        <v>0</v>
      </c>
      <c r="E82" s="13">
        <f t="shared" si="17"/>
        <v>0</v>
      </c>
      <c r="F82" s="111"/>
      <c r="G82" s="111"/>
      <c r="H82" s="111"/>
      <c r="I82" s="111"/>
      <c r="J82" s="111"/>
      <c r="K82" s="111"/>
      <c r="L82" s="111"/>
      <c r="M82" s="111"/>
      <c r="N82" s="111"/>
      <c r="O82" s="111"/>
      <c r="P82" s="111"/>
      <c r="Q82" s="111"/>
      <c r="R82" s="111"/>
      <c r="S82" s="111"/>
      <c r="T82" s="111"/>
      <c r="U82" s="111"/>
      <c r="V82" s="111"/>
      <c r="W82" s="111"/>
      <c r="X82" s="111"/>
      <c r="Y82" s="111"/>
      <c r="Z82" s="111"/>
      <c r="AA82" s="111"/>
    </row>
    <row r="83" spans="1:27" s="114" customFormat="1" ht="14.4">
      <c r="A83" s="108">
        <v>7</v>
      </c>
      <c r="B83" s="113" t="s">
        <v>226</v>
      </c>
      <c r="C83" s="110" t="s">
        <v>227</v>
      </c>
      <c r="D83" s="13">
        <f t="shared" si="16"/>
        <v>0</v>
      </c>
      <c r="E83" s="13">
        <f t="shared" si="17"/>
        <v>0</v>
      </c>
      <c r="F83" s="111"/>
      <c r="G83" s="86"/>
      <c r="H83" s="111"/>
      <c r="I83" s="111"/>
      <c r="J83" s="111"/>
      <c r="K83" s="111"/>
      <c r="L83" s="111"/>
      <c r="M83" s="111"/>
      <c r="N83" s="111"/>
      <c r="O83" s="111"/>
      <c r="P83" s="111"/>
      <c r="Q83" s="111"/>
      <c r="R83" s="111"/>
      <c r="S83" s="111"/>
      <c r="T83" s="111"/>
      <c r="U83" s="111"/>
      <c r="V83" s="111"/>
      <c r="W83" s="111"/>
      <c r="X83" s="111"/>
      <c r="Y83" s="111"/>
      <c r="Z83" s="111"/>
      <c r="AA83" s="111"/>
    </row>
    <row r="84" spans="1:27" s="114" customFormat="1" ht="35.25" customHeight="1">
      <c r="A84" s="108">
        <v>8</v>
      </c>
      <c r="B84" s="113" t="s">
        <v>228</v>
      </c>
      <c r="C84" s="110" t="s">
        <v>229</v>
      </c>
      <c r="D84" s="13">
        <f t="shared" si="16"/>
        <v>50</v>
      </c>
      <c r="E84" s="13">
        <f t="shared" si="17"/>
        <v>4.9178064339604532E-2</v>
      </c>
      <c r="F84" s="111">
        <f>F36+F38</f>
        <v>0</v>
      </c>
      <c r="G84" s="111">
        <f t="shared" ref="G84:AA84" si="19">G36+G38</f>
        <v>0</v>
      </c>
      <c r="H84" s="111">
        <f t="shared" si="19"/>
        <v>0</v>
      </c>
      <c r="I84" s="111">
        <f t="shared" si="19"/>
        <v>0</v>
      </c>
      <c r="J84" s="111">
        <f t="shared" si="19"/>
        <v>0</v>
      </c>
      <c r="K84" s="111">
        <f t="shared" si="19"/>
        <v>0</v>
      </c>
      <c r="L84" s="111">
        <f t="shared" si="19"/>
        <v>0</v>
      </c>
      <c r="M84" s="111">
        <f t="shared" si="19"/>
        <v>0</v>
      </c>
      <c r="N84" s="111">
        <f t="shared" si="19"/>
        <v>0</v>
      </c>
      <c r="O84" s="111">
        <f t="shared" si="19"/>
        <v>0</v>
      </c>
      <c r="P84" s="111">
        <f t="shared" si="19"/>
        <v>0</v>
      </c>
      <c r="Q84" s="111">
        <f t="shared" si="19"/>
        <v>0</v>
      </c>
      <c r="R84" s="111">
        <f t="shared" si="19"/>
        <v>50</v>
      </c>
      <c r="S84" s="111">
        <f t="shared" si="19"/>
        <v>0</v>
      </c>
      <c r="T84" s="111">
        <f t="shared" si="19"/>
        <v>0</v>
      </c>
      <c r="U84" s="111">
        <f t="shared" si="19"/>
        <v>0</v>
      </c>
      <c r="V84" s="111">
        <f t="shared" si="19"/>
        <v>0</v>
      </c>
      <c r="W84" s="111">
        <f t="shared" si="19"/>
        <v>0</v>
      </c>
      <c r="X84" s="111">
        <f t="shared" si="19"/>
        <v>0</v>
      </c>
      <c r="Y84" s="111">
        <f t="shared" si="19"/>
        <v>0</v>
      </c>
      <c r="Z84" s="111">
        <f t="shared" si="19"/>
        <v>0</v>
      </c>
      <c r="AA84" s="111">
        <f t="shared" si="19"/>
        <v>0</v>
      </c>
    </row>
    <row r="85" spans="1:27" s="114" customFormat="1" ht="21" customHeight="1">
      <c r="A85" s="108">
        <v>9</v>
      </c>
      <c r="B85" s="113" t="s">
        <v>230</v>
      </c>
      <c r="C85" s="110" t="s">
        <v>231</v>
      </c>
      <c r="D85" s="13">
        <f t="shared" si="16"/>
        <v>0</v>
      </c>
      <c r="E85" s="13">
        <f t="shared" si="17"/>
        <v>0</v>
      </c>
      <c r="F85" s="111"/>
      <c r="G85" s="111"/>
      <c r="H85" s="111"/>
      <c r="I85" s="111"/>
      <c r="J85" s="111"/>
      <c r="K85" s="111"/>
      <c r="L85" s="111"/>
      <c r="M85" s="111"/>
      <c r="N85" s="111"/>
      <c r="O85" s="111"/>
      <c r="P85" s="111"/>
      <c r="Q85" s="111"/>
      <c r="R85" s="111"/>
      <c r="S85" s="111"/>
      <c r="T85" s="111"/>
      <c r="U85" s="111"/>
      <c r="V85" s="111"/>
      <c r="W85" s="111"/>
      <c r="X85" s="111"/>
      <c r="Y85" s="111"/>
      <c r="Z85" s="111"/>
      <c r="AA85" s="111"/>
    </row>
    <row r="86" spans="1:27" s="114" customFormat="1" ht="21" customHeight="1">
      <c r="A86" s="108">
        <v>10</v>
      </c>
      <c r="B86" s="113" t="s">
        <v>232</v>
      </c>
      <c r="C86" s="110" t="s">
        <v>233</v>
      </c>
      <c r="D86" s="13">
        <f t="shared" si="16"/>
        <v>19.071799999999996</v>
      </c>
      <c r="E86" s="13">
        <f t="shared" si="17"/>
        <v>1.8758284149441393E-2</v>
      </c>
      <c r="F86" s="111">
        <f>F39</f>
        <v>0.25</v>
      </c>
      <c r="G86" s="111">
        <f t="shared" ref="G86:AA86" si="20">G39</f>
        <v>0</v>
      </c>
      <c r="H86" s="111">
        <f t="shared" si="20"/>
        <v>0</v>
      </c>
      <c r="I86" s="111">
        <f t="shared" si="20"/>
        <v>0</v>
      </c>
      <c r="J86" s="111">
        <f t="shared" si="20"/>
        <v>0.50580000000000003</v>
      </c>
      <c r="K86" s="111">
        <f>K39</f>
        <v>17.901999999999997</v>
      </c>
      <c r="L86" s="111">
        <f t="shared" si="20"/>
        <v>0</v>
      </c>
      <c r="M86" s="111">
        <f t="shared" si="20"/>
        <v>0</v>
      </c>
      <c r="N86" s="111">
        <f t="shared" si="20"/>
        <v>0</v>
      </c>
      <c r="O86" s="111">
        <f t="shared" si="20"/>
        <v>6.4000000000000001E-2</v>
      </c>
      <c r="P86" s="111">
        <f t="shared" si="20"/>
        <v>0</v>
      </c>
      <c r="Q86" s="111">
        <f t="shared" si="20"/>
        <v>0</v>
      </c>
      <c r="R86" s="111">
        <f t="shared" si="20"/>
        <v>0</v>
      </c>
      <c r="S86" s="111">
        <f t="shared" si="20"/>
        <v>0</v>
      </c>
      <c r="T86" s="111">
        <f t="shared" si="20"/>
        <v>0.02</v>
      </c>
      <c r="U86" s="111">
        <f t="shared" si="20"/>
        <v>0.2</v>
      </c>
      <c r="V86" s="111">
        <f t="shared" si="20"/>
        <v>0</v>
      </c>
      <c r="W86" s="111">
        <f t="shared" si="20"/>
        <v>0.13</v>
      </c>
      <c r="X86" s="111">
        <f t="shared" si="20"/>
        <v>0</v>
      </c>
      <c r="Y86" s="111">
        <f t="shared" si="20"/>
        <v>0</v>
      </c>
      <c r="Z86" s="111">
        <f t="shared" si="20"/>
        <v>0</v>
      </c>
      <c r="AA86" s="111">
        <f t="shared" si="20"/>
        <v>0</v>
      </c>
    </row>
    <row r="87" spans="1:27" s="114" customFormat="1" ht="21" customHeight="1">
      <c r="A87" s="108">
        <v>11</v>
      </c>
      <c r="B87" s="113" t="s">
        <v>234</v>
      </c>
      <c r="C87" s="110" t="s">
        <v>235</v>
      </c>
      <c r="D87" s="13">
        <f t="shared" si="16"/>
        <v>0</v>
      </c>
      <c r="E87" s="13">
        <f t="shared" si="17"/>
        <v>0</v>
      </c>
      <c r="F87" s="111"/>
      <c r="G87" s="111">
        <v>0</v>
      </c>
      <c r="H87" s="111">
        <v>0</v>
      </c>
      <c r="I87" s="111">
        <v>0</v>
      </c>
      <c r="J87" s="111">
        <v>0</v>
      </c>
      <c r="K87" s="111"/>
      <c r="L87" s="111"/>
      <c r="M87" s="111"/>
      <c r="N87" s="111"/>
      <c r="O87" s="111"/>
      <c r="P87" s="111"/>
      <c r="Q87" s="111"/>
      <c r="R87" s="111"/>
      <c r="S87" s="111"/>
      <c r="T87" s="111"/>
      <c r="U87" s="111"/>
      <c r="V87" s="111"/>
      <c r="W87" s="111"/>
      <c r="X87" s="111"/>
      <c r="Y87" s="111"/>
      <c r="Z87" s="111"/>
      <c r="AA87" s="111"/>
    </row>
    <row r="88" spans="1:27" s="114" customFormat="1" ht="21" customHeight="1">
      <c r="A88" s="108">
        <v>12</v>
      </c>
      <c r="B88" s="113" t="s">
        <v>236</v>
      </c>
      <c r="C88" s="110" t="s">
        <v>237</v>
      </c>
      <c r="D88" s="13">
        <f t="shared" si="16"/>
        <v>2631.1367270000005</v>
      </c>
      <c r="E88" s="13">
        <f t="shared" si="17"/>
        <v>2.5878842249340508</v>
      </c>
      <c r="F88" s="111"/>
      <c r="G88" s="13">
        <f>'KNT2023'!G7</f>
        <v>24.554029999999997</v>
      </c>
      <c r="H88" s="13">
        <f>'KNT2023'!H7</f>
        <v>78.242773</v>
      </c>
      <c r="I88" s="13">
        <f>'KNT2023'!I7</f>
        <v>105.50369999999958</v>
      </c>
      <c r="J88" s="13">
        <f>'KNT2023'!J7</f>
        <v>162.08886000000001</v>
      </c>
      <c r="K88" s="13">
        <f>'KNT2023'!K7</f>
        <v>201.17921000000001</v>
      </c>
      <c r="L88" s="13">
        <f>'KNT2023'!L7</f>
        <v>159.80700100000061</v>
      </c>
      <c r="M88" s="13">
        <f>'KNT2023'!M7</f>
        <v>61.070729999999998</v>
      </c>
      <c r="N88" s="13">
        <f>'KNT2023'!N7</f>
        <v>72.661019999999994</v>
      </c>
      <c r="O88" s="13">
        <f>'KNT2023'!O7</f>
        <v>123.33154699999999</v>
      </c>
      <c r="P88" s="13">
        <f>'KNT2023'!P7</f>
        <v>132.01117000000002</v>
      </c>
      <c r="Q88" s="13">
        <f>'KNT2023'!Q7</f>
        <v>231.51315000000022</v>
      </c>
      <c r="R88" s="13">
        <f>'KNT2023'!R7</f>
        <v>167.80253000000027</v>
      </c>
      <c r="S88" s="13">
        <f>'KNT2023'!S7</f>
        <v>40.449400000000004</v>
      </c>
      <c r="T88" s="13">
        <f>'KNT2023'!T7</f>
        <v>275.84819999999996</v>
      </c>
      <c r="U88" s="13">
        <f>'KNT2023'!U7</f>
        <v>140.25781999999975</v>
      </c>
      <c r="V88" s="13">
        <f>'KNT2023'!V7</f>
        <v>176.48108299999998</v>
      </c>
      <c r="W88" s="13">
        <f>'KNT2023'!W7</f>
        <v>95.295110000000008</v>
      </c>
      <c r="X88" s="13">
        <f>'KNT2023'!X7</f>
        <v>59.700130000000001</v>
      </c>
      <c r="Y88" s="13">
        <f>'KNT2023'!Y7</f>
        <v>166.05831000000001</v>
      </c>
      <c r="Z88" s="13">
        <f>'KNT2023'!Z7</f>
        <v>122.71559299999998</v>
      </c>
      <c r="AA88" s="13">
        <f>'KNT2023'!AA7</f>
        <v>34.565359999999998</v>
      </c>
    </row>
    <row r="89" spans="1:27" s="114" customFormat="1" ht="36" customHeight="1">
      <c r="A89" s="108">
        <v>13</v>
      </c>
      <c r="B89" s="113" t="s">
        <v>238</v>
      </c>
      <c r="C89" s="110" t="s">
        <v>239</v>
      </c>
      <c r="D89" s="13">
        <f t="shared" si="16"/>
        <v>657.63206000000025</v>
      </c>
      <c r="E89" s="13">
        <f t="shared" si="17"/>
        <v>0.64682143516933366</v>
      </c>
      <c r="F89" s="111"/>
      <c r="G89" s="111">
        <f t="shared" ref="G89:I89" si="21">G40+G41+G42+G64</f>
        <v>5.9490300000000005</v>
      </c>
      <c r="H89" s="111">
        <f t="shared" si="21"/>
        <v>42.559299000000003</v>
      </c>
      <c r="I89" s="111">
        <f t="shared" si="21"/>
        <v>41.731699999999577</v>
      </c>
      <c r="J89" s="111"/>
      <c r="K89" s="111">
        <f>K40+K41+K42+K64</f>
        <v>24.594729999999998</v>
      </c>
      <c r="L89" s="111">
        <f t="shared" ref="L89:AA89" si="22">L40+L41+L42+L64</f>
        <v>89.595931000000604</v>
      </c>
      <c r="M89" s="111">
        <f t="shared" si="22"/>
        <v>22.00573</v>
      </c>
      <c r="N89" s="111">
        <f t="shared" si="22"/>
        <v>12.96902</v>
      </c>
      <c r="O89" s="111">
        <f t="shared" si="22"/>
        <v>48.81154699999999</v>
      </c>
      <c r="P89" s="111">
        <f t="shared" si="22"/>
        <v>20.394169999999999</v>
      </c>
      <c r="Q89" s="111">
        <f t="shared" si="22"/>
        <v>35.879379999999998</v>
      </c>
      <c r="R89" s="111">
        <f t="shared" si="22"/>
        <v>35.828339999999997</v>
      </c>
      <c r="S89" s="111">
        <f t="shared" si="22"/>
        <v>6.4954000000000001</v>
      </c>
      <c r="T89" s="111">
        <f t="shared" si="22"/>
        <v>84.610499999999988</v>
      </c>
      <c r="U89" s="111">
        <f t="shared" si="22"/>
        <v>37.122109999999999</v>
      </c>
      <c r="V89" s="111">
        <f t="shared" si="22"/>
        <v>22.221070000000001</v>
      </c>
      <c r="W89" s="111">
        <f t="shared" si="22"/>
        <v>27.142709999999997</v>
      </c>
      <c r="X89" s="111">
        <f t="shared" si="22"/>
        <v>10.22113</v>
      </c>
      <c r="Y89" s="111">
        <f t="shared" si="22"/>
        <v>69.464309999999998</v>
      </c>
      <c r="Z89" s="111">
        <f t="shared" si="22"/>
        <v>14.849593</v>
      </c>
      <c r="AA89" s="111">
        <f t="shared" si="22"/>
        <v>5.1863600000000005</v>
      </c>
    </row>
    <row r="90" spans="1:27" ht="24" customHeight="1">
      <c r="B90" s="115" t="s">
        <v>240</v>
      </c>
    </row>
    <row r="91" spans="1:27" ht="18" customHeight="1"/>
    <row r="92" spans="1:27" ht="18" customHeight="1"/>
  </sheetData>
  <mergeCells count="9">
    <mergeCell ref="A2:AA2"/>
    <mergeCell ref="A1:B1"/>
    <mergeCell ref="A4:A5"/>
    <mergeCell ref="B4:B5"/>
    <mergeCell ref="C4:C5"/>
    <mergeCell ref="D4:D5"/>
    <mergeCell ref="E4:E5"/>
    <mergeCell ref="F4:AA4"/>
    <mergeCell ref="A3:AA3"/>
  </mergeCells>
  <pageMargins left="0.7" right="0.7" top="0.75" bottom="0.75" header="0.3" footer="0.3"/>
  <ignoredErrors>
    <ignoredError sqref="E11 E32" formula="1"/>
    <ignoredError sqref="D77"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92"/>
  <sheetViews>
    <sheetView showZeros="0" workbookViewId="0">
      <selection activeCell="H16" sqref="H16"/>
    </sheetView>
  </sheetViews>
  <sheetFormatPr defaultColWidth="7.5546875" defaultRowHeight="13.8"/>
  <cols>
    <col min="1" max="1" width="5.44140625" style="57" customWidth="1"/>
    <col min="2" max="2" width="40.44140625" style="58" customWidth="1"/>
    <col min="3" max="3" width="6.44140625" style="44" customWidth="1"/>
    <col min="4" max="4" width="12.5546875" style="57" customWidth="1"/>
    <col min="5" max="5" width="7.44140625" style="57" customWidth="1"/>
    <col min="6" max="6" width="10.5546875" style="44" customWidth="1"/>
    <col min="7" max="10" width="9.109375" style="44" customWidth="1"/>
    <col min="11" max="11" width="10.5546875" style="44" customWidth="1"/>
    <col min="12" max="12" width="10.44140625" style="44" customWidth="1"/>
    <col min="13" max="13" width="10.5546875" style="44" customWidth="1"/>
    <col min="14" max="27" width="9.5546875" style="44" bestFit="1" customWidth="1"/>
    <col min="28" max="245" width="7.5546875" style="44"/>
    <col min="246" max="246" width="4.44140625" style="44" customWidth="1"/>
    <col min="247" max="247" width="34.44140625" style="44" customWidth="1"/>
    <col min="248" max="248" width="6.88671875" style="44" customWidth="1"/>
    <col min="249" max="249" width="9.5546875" style="44" customWidth="1"/>
    <col min="250" max="250" width="7.44140625" style="44" customWidth="1"/>
    <col min="251" max="255" width="7.5546875" style="44"/>
    <col min="256" max="258" width="8.5546875" style="44" customWidth="1"/>
    <col min="259" max="265" width="0" style="44" hidden="1" customWidth="1"/>
    <col min="266" max="501" width="7.5546875" style="44"/>
    <col min="502" max="502" width="4.44140625" style="44" customWidth="1"/>
    <col min="503" max="503" width="34.44140625" style="44" customWidth="1"/>
    <col min="504" max="504" width="6.88671875" style="44" customWidth="1"/>
    <col min="505" max="505" width="9.5546875" style="44" customWidth="1"/>
    <col min="506" max="506" width="7.44140625" style="44" customWidth="1"/>
    <col min="507" max="511" width="7.5546875" style="44"/>
    <col min="512" max="514" width="8.5546875" style="44" customWidth="1"/>
    <col min="515" max="521" width="0" style="44" hidden="1" customWidth="1"/>
    <col min="522" max="757" width="7.5546875" style="44"/>
    <col min="758" max="758" width="4.44140625" style="44" customWidth="1"/>
    <col min="759" max="759" width="34.44140625" style="44" customWidth="1"/>
    <col min="760" max="760" width="6.88671875" style="44" customWidth="1"/>
    <col min="761" max="761" width="9.5546875" style="44" customWidth="1"/>
    <col min="762" max="762" width="7.44140625" style="44" customWidth="1"/>
    <col min="763" max="767" width="7.5546875" style="44"/>
    <col min="768" max="770" width="8.5546875" style="44" customWidth="1"/>
    <col min="771" max="777" width="0" style="44" hidden="1" customWidth="1"/>
    <col min="778" max="1013" width="7.5546875" style="44"/>
    <col min="1014" max="1014" width="4.44140625" style="44" customWidth="1"/>
    <col min="1015" max="1015" width="34.44140625" style="44" customWidth="1"/>
    <col min="1016" max="1016" width="6.88671875" style="44" customWidth="1"/>
    <col min="1017" max="1017" width="9.5546875" style="44" customWidth="1"/>
    <col min="1018" max="1018" width="7.44140625" style="44" customWidth="1"/>
    <col min="1019" max="1023" width="7.5546875" style="44"/>
    <col min="1024" max="1026" width="8.5546875" style="44" customWidth="1"/>
    <col min="1027" max="1033" width="0" style="44" hidden="1" customWidth="1"/>
    <col min="1034" max="1269" width="7.5546875" style="44"/>
    <col min="1270" max="1270" width="4.44140625" style="44" customWidth="1"/>
    <col min="1271" max="1271" width="34.44140625" style="44" customWidth="1"/>
    <col min="1272" max="1272" width="6.88671875" style="44" customWidth="1"/>
    <col min="1273" max="1273" width="9.5546875" style="44" customWidth="1"/>
    <col min="1274" max="1274" width="7.44140625" style="44" customWidth="1"/>
    <col min="1275" max="1279" width="7.5546875" style="44"/>
    <col min="1280" max="1282" width="8.5546875" style="44" customWidth="1"/>
    <col min="1283" max="1289" width="0" style="44" hidden="1" customWidth="1"/>
    <col min="1290" max="1525" width="7.5546875" style="44"/>
    <col min="1526" max="1526" width="4.44140625" style="44" customWidth="1"/>
    <col min="1527" max="1527" width="34.44140625" style="44" customWidth="1"/>
    <col min="1528" max="1528" width="6.88671875" style="44" customWidth="1"/>
    <col min="1529" max="1529" width="9.5546875" style="44" customWidth="1"/>
    <col min="1530" max="1530" width="7.44140625" style="44" customWidth="1"/>
    <col min="1531" max="1535" width="7.5546875" style="44"/>
    <col min="1536" max="1538" width="8.5546875" style="44" customWidth="1"/>
    <col min="1539" max="1545" width="0" style="44" hidden="1" customWidth="1"/>
    <col min="1546" max="1781" width="7.5546875" style="44"/>
    <col min="1782" max="1782" width="4.44140625" style="44" customWidth="1"/>
    <col min="1783" max="1783" width="34.44140625" style="44" customWidth="1"/>
    <col min="1784" max="1784" width="6.88671875" style="44" customWidth="1"/>
    <col min="1785" max="1785" width="9.5546875" style="44" customWidth="1"/>
    <col min="1786" max="1786" width="7.44140625" style="44" customWidth="1"/>
    <col min="1787" max="1791" width="7.5546875" style="44"/>
    <col min="1792" max="1794" width="8.5546875" style="44" customWidth="1"/>
    <col min="1795" max="1801" width="0" style="44" hidden="1" customWidth="1"/>
    <col min="1802" max="2037" width="7.5546875" style="44"/>
    <col min="2038" max="2038" width="4.44140625" style="44" customWidth="1"/>
    <col min="2039" max="2039" width="34.44140625" style="44" customWidth="1"/>
    <col min="2040" max="2040" width="6.88671875" style="44" customWidth="1"/>
    <col min="2041" max="2041" width="9.5546875" style="44" customWidth="1"/>
    <col min="2042" max="2042" width="7.44140625" style="44" customWidth="1"/>
    <col min="2043" max="2047" width="7.5546875" style="44"/>
    <col min="2048" max="2050" width="8.5546875" style="44" customWidth="1"/>
    <col min="2051" max="2057" width="0" style="44" hidden="1" customWidth="1"/>
    <col min="2058" max="2293" width="7.5546875" style="44"/>
    <col min="2294" max="2294" width="4.44140625" style="44" customWidth="1"/>
    <col min="2295" max="2295" width="34.44140625" style="44" customWidth="1"/>
    <col min="2296" max="2296" width="6.88671875" style="44" customWidth="1"/>
    <col min="2297" max="2297" width="9.5546875" style="44" customWidth="1"/>
    <col min="2298" max="2298" width="7.44140625" style="44" customWidth="1"/>
    <col min="2299" max="2303" width="7.5546875" style="44"/>
    <col min="2304" max="2306" width="8.5546875" style="44" customWidth="1"/>
    <col min="2307" max="2313" width="0" style="44" hidden="1" customWidth="1"/>
    <col min="2314" max="2549" width="7.5546875" style="44"/>
    <col min="2550" max="2550" width="4.44140625" style="44" customWidth="1"/>
    <col min="2551" max="2551" width="34.44140625" style="44" customWidth="1"/>
    <col min="2552" max="2552" width="6.88671875" style="44" customWidth="1"/>
    <col min="2553" max="2553" width="9.5546875" style="44" customWidth="1"/>
    <col min="2554" max="2554" width="7.44140625" style="44" customWidth="1"/>
    <col min="2555" max="2559" width="7.5546875" style="44"/>
    <col min="2560" max="2562" width="8.5546875" style="44" customWidth="1"/>
    <col min="2563" max="2569" width="0" style="44" hidden="1" customWidth="1"/>
    <col min="2570" max="2805" width="7.5546875" style="44"/>
    <col min="2806" max="2806" width="4.44140625" style="44" customWidth="1"/>
    <col min="2807" max="2807" width="34.44140625" style="44" customWidth="1"/>
    <col min="2808" max="2808" width="6.88671875" style="44" customWidth="1"/>
    <col min="2809" max="2809" width="9.5546875" style="44" customWidth="1"/>
    <col min="2810" max="2810" width="7.44140625" style="44" customWidth="1"/>
    <col min="2811" max="2815" width="7.5546875" style="44"/>
    <col min="2816" max="2818" width="8.5546875" style="44" customWidth="1"/>
    <col min="2819" max="2825" width="0" style="44" hidden="1" customWidth="1"/>
    <col min="2826" max="3061" width="7.5546875" style="44"/>
    <col min="3062" max="3062" width="4.44140625" style="44" customWidth="1"/>
    <col min="3063" max="3063" width="34.44140625" style="44" customWidth="1"/>
    <col min="3064" max="3064" width="6.88671875" style="44" customWidth="1"/>
    <col min="3065" max="3065" width="9.5546875" style="44" customWidth="1"/>
    <col min="3066" max="3066" width="7.44140625" style="44" customWidth="1"/>
    <col min="3067" max="3071" width="7.5546875" style="44"/>
    <col min="3072" max="3074" width="8.5546875" style="44" customWidth="1"/>
    <col min="3075" max="3081" width="0" style="44" hidden="1" customWidth="1"/>
    <col min="3082" max="3317" width="7.5546875" style="44"/>
    <col min="3318" max="3318" width="4.44140625" style="44" customWidth="1"/>
    <col min="3319" max="3319" width="34.44140625" style="44" customWidth="1"/>
    <col min="3320" max="3320" width="6.88671875" style="44" customWidth="1"/>
    <col min="3321" max="3321" width="9.5546875" style="44" customWidth="1"/>
    <col min="3322" max="3322" width="7.44140625" style="44" customWidth="1"/>
    <col min="3323" max="3327" width="7.5546875" style="44"/>
    <col min="3328" max="3330" width="8.5546875" style="44" customWidth="1"/>
    <col min="3331" max="3337" width="0" style="44" hidden="1" customWidth="1"/>
    <col min="3338" max="3573" width="7.5546875" style="44"/>
    <col min="3574" max="3574" width="4.44140625" style="44" customWidth="1"/>
    <col min="3575" max="3575" width="34.44140625" style="44" customWidth="1"/>
    <col min="3576" max="3576" width="6.88671875" style="44" customWidth="1"/>
    <col min="3577" max="3577" width="9.5546875" style="44" customWidth="1"/>
    <col min="3578" max="3578" width="7.44140625" style="44" customWidth="1"/>
    <col min="3579" max="3583" width="7.5546875" style="44"/>
    <col min="3584" max="3586" width="8.5546875" style="44" customWidth="1"/>
    <col min="3587" max="3593" width="0" style="44" hidden="1" customWidth="1"/>
    <col min="3594" max="3829" width="7.5546875" style="44"/>
    <col min="3830" max="3830" width="4.44140625" style="44" customWidth="1"/>
    <col min="3831" max="3831" width="34.44140625" style="44" customWidth="1"/>
    <col min="3832" max="3832" width="6.88671875" style="44" customWidth="1"/>
    <col min="3833" max="3833" width="9.5546875" style="44" customWidth="1"/>
    <col min="3834" max="3834" width="7.44140625" style="44" customWidth="1"/>
    <col min="3835" max="3839" width="7.5546875" style="44"/>
    <col min="3840" max="3842" width="8.5546875" style="44" customWidth="1"/>
    <col min="3843" max="3849" width="0" style="44" hidden="1" customWidth="1"/>
    <col min="3850" max="4085" width="7.5546875" style="44"/>
    <col min="4086" max="4086" width="4.44140625" style="44" customWidth="1"/>
    <col min="4087" max="4087" width="34.44140625" style="44" customWidth="1"/>
    <col min="4088" max="4088" width="6.88671875" style="44" customWidth="1"/>
    <col min="4089" max="4089" width="9.5546875" style="44" customWidth="1"/>
    <col min="4090" max="4090" width="7.44140625" style="44" customWidth="1"/>
    <col min="4091" max="4095" width="7.5546875" style="44"/>
    <col min="4096" max="4098" width="8.5546875" style="44" customWidth="1"/>
    <col min="4099" max="4105" width="0" style="44" hidden="1" customWidth="1"/>
    <col min="4106" max="4341" width="7.5546875" style="44"/>
    <col min="4342" max="4342" width="4.44140625" style="44" customWidth="1"/>
    <col min="4343" max="4343" width="34.44140625" style="44" customWidth="1"/>
    <col min="4344" max="4344" width="6.88671875" style="44" customWidth="1"/>
    <col min="4345" max="4345" width="9.5546875" style="44" customWidth="1"/>
    <col min="4346" max="4346" width="7.44140625" style="44" customWidth="1"/>
    <col min="4347" max="4351" width="7.5546875" style="44"/>
    <col min="4352" max="4354" width="8.5546875" style="44" customWidth="1"/>
    <col min="4355" max="4361" width="0" style="44" hidden="1" customWidth="1"/>
    <col min="4362" max="4597" width="7.5546875" style="44"/>
    <col min="4598" max="4598" width="4.44140625" style="44" customWidth="1"/>
    <col min="4599" max="4599" width="34.44140625" style="44" customWidth="1"/>
    <col min="4600" max="4600" width="6.88671875" style="44" customWidth="1"/>
    <col min="4601" max="4601" width="9.5546875" style="44" customWidth="1"/>
    <col min="4602" max="4602" width="7.44140625" style="44" customWidth="1"/>
    <col min="4603" max="4607" width="7.5546875" style="44"/>
    <col min="4608" max="4610" width="8.5546875" style="44" customWidth="1"/>
    <col min="4611" max="4617" width="0" style="44" hidden="1" customWidth="1"/>
    <col min="4618" max="4853" width="7.5546875" style="44"/>
    <col min="4854" max="4854" width="4.44140625" style="44" customWidth="1"/>
    <col min="4855" max="4855" width="34.44140625" style="44" customWidth="1"/>
    <col min="4856" max="4856" width="6.88671875" style="44" customWidth="1"/>
    <col min="4857" max="4857" width="9.5546875" style="44" customWidth="1"/>
    <col min="4858" max="4858" width="7.44140625" style="44" customWidth="1"/>
    <col min="4859" max="4863" width="7.5546875" style="44"/>
    <col min="4864" max="4866" width="8.5546875" style="44" customWidth="1"/>
    <col min="4867" max="4873" width="0" style="44" hidden="1" customWidth="1"/>
    <col min="4874" max="5109" width="7.5546875" style="44"/>
    <col min="5110" max="5110" width="4.44140625" style="44" customWidth="1"/>
    <col min="5111" max="5111" width="34.44140625" style="44" customWidth="1"/>
    <col min="5112" max="5112" width="6.88671875" style="44" customWidth="1"/>
    <col min="5113" max="5113" width="9.5546875" style="44" customWidth="1"/>
    <col min="5114" max="5114" width="7.44140625" style="44" customWidth="1"/>
    <col min="5115" max="5119" width="7.5546875" style="44"/>
    <col min="5120" max="5122" width="8.5546875" style="44" customWidth="1"/>
    <col min="5123" max="5129" width="0" style="44" hidden="1" customWidth="1"/>
    <col min="5130" max="5365" width="7.5546875" style="44"/>
    <col min="5366" max="5366" width="4.44140625" style="44" customWidth="1"/>
    <col min="5367" max="5367" width="34.44140625" style="44" customWidth="1"/>
    <col min="5368" max="5368" width="6.88671875" style="44" customWidth="1"/>
    <col min="5369" max="5369" width="9.5546875" style="44" customWidth="1"/>
    <col min="5370" max="5370" width="7.44140625" style="44" customWidth="1"/>
    <col min="5371" max="5375" width="7.5546875" style="44"/>
    <col min="5376" max="5378" width="8.5546875" style="44" customWidth="1"/>
    <col min="5379" max="5385" width="0" style="44" hidden="1" customWidth="1"/>
    <col min="5386" max="5621" width="7.5546875" style="44"/>
    <col min="5622" max="5622" width="4.44140625" style="44" customWidth="1"/>
    <col min="5623" max="5623" width="34.44140625" style="44" customWidth="1"/>
    <col min="5624" max="5624" width="6.88671875" style="44" customWidth="1"/>
    <col min="5625" max="5625" width="9.5546875" style="44" customWidth="1"/>
    <col min="5626" max="5626" width="7.44140625" style="44" customWidth="1"/>
    <col min="5627" max="5631" width="7.5546875" style="44"/>
    <col min="5632" max="5634" width="8.5546875" style="44" customWidth="1"/>
    <col min="5635" max="5641" width="0" style="44" hidden="1" customWidth="1"/>
    <col min="5642" max="5877" width="7.5546875" style="44"/>
    <col min="5878" max="5878" width="4.44140625" style="44" customWidth="1"/>
    <col min="5879" max="5879" width="34.44140625" style="44" customWidth="1"/>
    <col min="5880" max="5880" width="6.88671875" style="44" customWidth="1"/>
    <col min="5881" max="5881" width="9.5546875" style="44" customWidth="1"/>
    <col min="5882" max="5882" width="7.44140625" style="44" customWidth="1"/>
    <col min="5883" max="5887" width="7.5546875" style="44"/>
    <col min="5888" max="5890" width="8.5546875" style="44" customWidth="1"/>
    <col min="5891" max="5897" width="0" style="44" hidden="1" customWidth="1"/>
    <col min="5898" max="6133" width="7.5546875" style="44"/>
    <col min="6134" max="6134" width="4.44140625" style="44" customWidth="1"/>
    <col min="6135" max="6135" width="34.44140625" style="44" customWidth="1"/>
    <col min="6136" max="6136" width="6.88671875" style="44" customWidth="1"/>
    <col min="6137" max="6137" width="9.5546875" style="44" customWidth="1"/>
    <col min="6138" max="6138" width="7.44140625" style="44" customWidth="1"/>
    <col min="6139" max="6143" width="7.5546875" style="44"/>
    <col min="6144" max="6146" width="8.5546875" style="44" customWidth="1"/>
    <col min="6147" max="6153" width="0" style="44" hidden="1" customWidth="1"/>
    <col min="6154" max="6389" width="7.5546875" style="44"/>
    <col min="6390" max="6390" width="4.44140625" style="44" customWidth="1"/>
    <col min="6391" max="6391" width="34.44140625" style="44" customWidth="1"/>
    <col min="6392" max="6392" width="6.88671875" style="44" customWidth="1"/>
    <col min="6393" max="6393" width="9.5546875" style="44" customWidth="1"/>
    <col min="6394" max="6394" width="7.44140625" style="44" customWidth="1"/>
    <col min="6395" max="6399" width="7.5546875" style="44"/>
    <col min="6400" max="6402" width="8.5546875" style="44" customWidth="1"/>
    <col min="6403" max="6409" width="0" style="44" hidden="1" customWidth="1"/>
    <col min="6410" max="6645" width="7.5546875" style="44"/>
    <col min="6646" max="6646" width="4.44140625" style="44" customWidth="1"/>
    <col min="6647" max="6647" width="34.44140625" style="44" customWidth="1"/>
    <col min="6648" max="6648" width="6.88671875" style="44" customWidth="1"/>
    <col min="6649" max="6649" width="9.5546875" style="44" customWidth="1"/>
    <col min="6650" max="6650" width="7.44140625" style="44" customWidth="1"/>
    <col min="6651" max="6655" width="7.5546875" style="44"/>
    <col min="6656" max="6658" width="8.5546875" style="44" customWidth="1"/>
    <col min="6659" max="6665" width="0" style="44" hidden="1" customWidth="1"/>
    <col min="6666" max="6901" width="7.5546875" style="44"/>
    <col min="6902" max="6902" width="4.44140625" style="44" customWidth="1"/>
    <col min="6903" max="6903" width="34.44140625" style="44" customWidth="1"/>
    <col min="6904" max="6904" width="6.88671875" style="44" customWidth="1"/>
    <col min="6905" max="6905" width="9.5546875" style="44" customWidth="1"/>
    <col min="6906" max="6906" width="7.44140625" style="44" customWidth="1"/>
    <col min="6907" max="6911" width="7.5546875" style="44"/>
    <col min="6912" max="6914" width="8.5546875" style="44" customWidth="1"/>
    <col min="6915" max="6921" width="0" style="44" hidden="1" customWidth="1"/>
    <col min="6922" max="7157" width="7.5546875" style="44"/>
    <col min="7158" max="7158" width="4.44140625" style="44" customWidth="1"/>
    <col min="7159" max="7159" width="34.44140625" style="44" customWidth="1"/>
    <col min="7160" max="7160" width="6.88671875" style="44" customWidth="1"/>
    <col min="7161" max="7161" width="9.5546875" style="44" customWidth="1"/>
    <col min="7162" max="7162" width="7.44140625" style="44" customWidth="1"/>
    <col min="7163" max="7167" width="7.5546875" style="44"/>
    <col min="7168" max="7170" width="8.5546875" style="44" customWidth="1"/>
    <col min="7171" max="7177" width="0" style="44" hidden="1" customWidth="1"/>
    <col min="7178" max="7413" width="7.5546875" style="44"/>
    <col min="7414" max="7414" width="4.44140625" style="44" customWidth="1"/>
    <col min="7415" max="7415" width="34.44140625" style="44" customWidth="1"/>
    <col min="7416" max="7416" width="6.88671875" style="44" customWidth="1"/>
    <col min="7417" max="7417" width="9.5546875" style="44" customWidth="1"/>
    <col min="7418" max="7418" width="7.44140625" style="44" customWidth="1"/>
    <col min="7419" max="7423" width="7.5546875" style="44"/>
    <col min="7424" max="7426" width="8.5546875" style="44" customWidth="1"/>
    <col min="7427" max="7433" width="0" style="44" hidden="1" customWidth="1"/>
    <col min="7434" max="7669" width="7.5546875" style="44"/>
    <col min="7670" max="7670" width="4.44140625" style="44" customWidth="1"/>
    <col min="7671" max="7671" width="34.44140625" style="44" customWidth="1"/>
    <col min="7672" max="7672" width="6.88671875" style="44" customWidth="1"/>
    <col min="7673" max="7673" width="9.5546875" style="44" customWidth="1"/>
    <col min="7674" max="7674" width="7.44140625" style="44" customWidth="1"/>
    <col min="7675" max="7679" width="7.5546875" style="44"/>
    <col min="7680" max="7682" width="8.5546875" style="44" customWidth="1"/>
    <col min="7683" max="7689" width="0" style="44" hidden="1" customWidth="1"/>
    <col min="7690" max="7925" width="7.5546875" style="44"/>
    <col min="7926" max="7926" width="4.44140625" style="44" customWidth="1"/>
    <col min="7927" max="7927" width="34.44140625" style="44" customWidth="1"/>
    <col min="7928" max="7928" width="6.88671875" style="44" customWidth="1"/>
    <col min="7929" max="7929" width="9.5546875" style="44" customWidth="1"/>
    <col min="7930" max="7930" width="7.44140625" style="44" customWidth="1"/>
    <col min="7931" max="7935" width="7.5546875" style="44"/>
    <col min="7936" max="7938" width="8.5546875" style="44" customWidth="1"/>
    <col min="7939" max="7945" width="0" style="44" hidden="1" customWidth="1"/>
    <col min="7946" max="8181" width="7.5546875" style="44"/>
    <col min="8182" max="8182" width="4.44140625" style="44" customWidth="1"/>
    <col min="8183" max="8183" width="34.44140625" style="44" customWidth="1"/>
    <col min="8184" max="8184" width="6.88671875" style="44" customWidth="1"/>
    <col min="8185" max="8185" width="9.5546875" style="44" customWidth="1"/>
    <col min="8186" max="8186" width="7.44140625" style="44" customWidth="1"/>
    <col min="8187" max="8191" width="7.5546875" style="44"/>
    <col min="8192" max="8194" width="8.5546875" style="44" customWidth="1"/>
    <col min="8195" max="8201" width="0" style="44" hidden="1" customWidth="1"/>
    <col min="8202" max="8437" width="7.5546875" style="44"/>
    <col min="8438" max="8438" width="4.44140625" style="44" customWidth="1"/>
    <col min="8439" max="8439" width="34.44140625" style="44" customWidth="1"/>
    <col min="8440" max="8440" width="6.88671875" style="44" customWidth="1"/>
    <col min="8441" max="8441" width="9.5546875" style="44" customWidth="1"/>
    <col min="8442" max="8442" width="7.44140625" style="44" customWidth="1"/>
    <col min="8443" max="8447" width="7.5546875" style="44"/>
    <col min="8448" max="8450" width="8.5546875" style="44" customWidth="1"/>
    <col min="8451" max="8457" width="0" style="44" hidden="1" customWidth="1"/>
    <col min="8458" max="8693" width="7.5546875" style="44"/>
    <col min="8694" max="8694" width="4.44140625" style="44" customWidth="1"/>
    <col min="8695" max="8695" width="34.44140625" style="44" customWidth="1"/>
    <col min="8696" max="8696" width="6.88671875" style="44" customWidth="1"/>
    <col min="8697" max="8697" width="9.5546875" style="44" customWidth="1"/>
    <col min="8698" max="8698" width="7.44140625" style="44" customWidth="1"/>
    <col min="8699" max="8703" width="7.5546875" style="44"/>
    <col min="8704" max="8706" width="8.5546875" style="44" customWidth="1"/>
    <col min="8707" max="8713" width="0" style="44" hidden="1" customWidth="1"/>
    <col min="8714" max="8949" width="7.5546875" style="44"/>
    <col min="8950" max="8950" width="4.44140625" style="44" customWidth="1"/>
    <col min="8951" max="8951" width="34.44140625" style="44" customWidth="1"/>
    <col min="8952" max="8952" width="6.88671875" style="44" customWidth="1"/>
    <col min="8953" max="8953" width="9.5546875" style="44" customWidth="1"/>
    <col min="8954" max="8954" width="7.44140625" style="44" customWidth="1"/>
    <col min="8955" max="8959" width="7.5546875" style="44"/>
    <col min="8960" max="8962" width="8.5546875" style="44" customWidth="1"/>
    <col min="8963" max="8969" width="0" style="44" hidden="1" customWidth="1"/>
    <col min="8970" max="9205" width="7.5546875" style="44"/>
    <col min="9206" max="9206" width="4.44140625" style="44" customWidth="1"/>
    <col min="9207" max="9207" width="34.44140625" style="44" customWidth="1"/>
    <col min="9208" max="9208" width="6.88671875" style="44" customWidth="1"/>
    <col min="9209" max="9209" width="9.5546875" style="44" customWidth="1"/>
    <col min="9210" max="9210" width="7.44140625" style="44" customWidth="1"/>
    <col min="9211" max="9215" width="7.5546875" style="44"/>
    <col min="9216" max="9218" width="8.5546875" style="44" customWidth="1"/>
    <col min="9219" max="9225" width="0" style="44" hidden="1" customWidth="1"/>
    <col min="9226" max="9461" width="7.5546875" style="44"/>
    <col min="9462" max="9462" width="4.44140625" style="44" customWidth="1"/>
    <col min="9463" max="9463" width="34.44140625" style="44" customWidth="1"/>
    <col min="9464" max="9464" width="6.88671875" style="44" customWidth="1"/>
    <col min="9465" max="9465" width="9.5546875" style="44" customWidth="1"/>
    <col min="9466" max="9466" width="7.44140625" style="44" customWidth="1"/>
    <col min="9467" max="9471" width="7.5546875" style="44"/>
    <col min="9472" max="9474" width="8.5546875" style="44" customWidth="1"/>
    <col min="9475" max="9481" width="0" style="44" hidden="1" customWidth="1"/>
    <col min="9482" max="9717" width="7.5546875" style="44"/>
    <col min="9718" max="9718" width="4.44140625" style="44" customWidth="1"/>
    <col min="9719" max="9719" width="34.44140625" style="44" customWidth="1"/>
    <col min="9720" max="9720" width="6.88671875" style="44" customWidth="1"/>
    <col min="9721" max="9721" width="9.5546875" style="44" customWidth="1"/>
    <col min="9722" max="9722" width="7.44140625" style="44" customWidth="1"/>
    <col min="9723" max="9727" width="7.5546875" style="44"/>
    <col min="9728" max="9730" width="8.5546875" style="44" customWidth="1"/>
    <col min="9731" max="9737" width="0" style="44" hidden="1" customWidth="1"/>
    <col min="9738" max="9973" width="7.5546875" style="44"/>
    <col min="9974" max="9974" width="4.44140625" style="44" customWidth="1"/>
    <col min="9975" max="9975" width="34.44140625" style="44" customWidth="1"/>
    <col min="9976" max="9976" width="6.88671875" style="44" customWidth="1"/>
    <col min="9977" max="9977" width="9.5546875" style="44" customWidth="1"/>
    <col min="9978" max="9978" width="7.44140625" style="44" customWidth="1"/>
    <col min="9979" max="9983" width="7.5546875" style="44"/>
    <col min="9984" max="9986" width="8.5546875" style="44" customWidth="1"/>
    <col min="9987" max="9993" width="0" style="44" hidden="1" customWidth="1"/>
    <col min="9994" max="10229" width="7.5546875" style="44"/>
    <col min="10230" max="10230" width="4.44140625" style="44" customWidth="1"/>
    <col min="10231" max="10231" width="34.44140625" style="44" customWidth="1"/>
    <col min="10232" max="10232" width="6.88671875" style="44" customWidth="1"/>
    <col min="10233" max="10233" width="9.5546875" style="44" customWidth="1"/>
    <col min="10234" max="10234" width="7.44140625" style="44" customWidth="1"/>
    <col min="10235" max="10239" width="7.5546875" style="44"/>
    <col min="10240" max="10242" width="8.5546875" style="44" customWidth="1"/>
    <col min="10243" max="10249" width="0" style="44" hidden="1" customWidth="1"/>
    <col min="10250" max="10485" width="7.5546875" style="44"/>
    <col min="10486" max="10486" width="4.44140625" style="44" customWidth="1"/>
    <col min="10487" max="10487" width="34.44140625" style="44" customWidth="1"/>
    <col min="10488" max="10488" width="6.88671875" style="44" customWidth="1"/>
    <col min="10489" max="10489" width="9.5546875" style="44" customWidth="1"/>
    <col min="10490" max="10490" width="7.44140625" style="44" customWidth="1"/>
    <col min="10491" max="10495" width="7.5546875" style="44"/>
    <col min="10496" max="10498" width="8.5546875" style="44" customWidth="1"/>
    <col min="10499" max="10505" width="0" style="44" hidden="1" customWidth="1"/>
    <col min="10506" max="10741" width="7.5546875" style="44"/>
    <col min="10742" max="10742" width="4.44140625" style="44" customWidth="1"/>
    <col min="10743" max="10743" width="34.44140625" style="44" customWidth="1"/>
    <col min="10744" max="10744" width="6.88671875" style="44" customWidth="1"/>
    <col min="10745" max="10745" width="9.5546875" style="44" customWidth="1"/>
    <col min="10746" max="10746" width="7.44140625" style="44" customWidth="1"/>
    <col min="10747" max="10751" width="7.5546875" style="44"/>
    <col min="10752" max="10754" width="8.5546875" style="44" customWidth="1"/>
    <col min="10755" max="10761" width="0" style="44" hidden="1" customWidth="1"/>
    <col min="10762" max="10997" width="7.5546875" style="44"/>
    <col min="10998" max="10998" width="4.44140625" style="44" customWidth="1"/>
    <col min="10999" max="10999" width="34.44140625" style="44" customWidth="1"/>
    <col min="11000" max="11000" width="6.88671875" style="44" customWidth="1"/>
    <col min="11001" max="11001" width="9.5546875" style="44" customWidth="1"/>
    <col min="11002" max="11002" width="7.44140625" style="44" customWidth="1"/>
    <col min="11003" max="11007" width="7.5546875" style="44"/>
    <col min="11008" max="11010" width="8.5546875" style="44" customWidth="1"/>
    <col min="11011" max="11017" width="0" style="44" hidden="1" customWidth="1"/>
    <col min="11018" max="11253" width="7.5546875" style="44"/>
    <col min="11254" max="11254" width="4.44140625" style="44" customWidth="1"/>
    <col min="11255" max="11255" width="34.44140625" style="44" customWidth="1"/>
    <col min="11256" max="11256" width="6.88671875" style="44" customWidth="1"/>
    <col min="11257" max="11257" width="9.5546875" style="44" customWidth="1"/>
    <col min="11258" max="11258" width="7.44140625" style="44" customWidth="1"/>
    <col min="11259" max="11263" width="7.5546875" style="44"/>
    <col min="11264" max="11266" width="8.5546875" style="44" customWidth="1"/>
    <col min="11267" max="11273" width="0" style="44" hidden="1" customWidth="1"/>
    <col min="11274" max="11509" width="7.5546875" style="44"/>
    <col min="11510" max="11510" width="4.44140625" style="44" customWidth="1"/>
    <col min="11511" max="11511" width="34.44140625" style="44" customWidth="1"/>
    <col min="11512" max="11512" width="6.88671875" style="44" customWidth="1"/>
    <col min="11513" max="11513" width="9.5546875" style="44" customWidth="1"/>
    <col min="11514" max="11514" width="7.44140625" style="44" customWidth="1"/>
    <col min="11515" max="11519" width="7.5546875" style="44"/>
    <col min="11520" max="11522" width="8.5546875" style="44" customWidth="1"/>
    <col min="11523" max="11529" width="0" style="44" hidden="1" customWidth="1"/>
    <col min="11530" max="11765" width="7.5546875" style="44"/>
    <col min="11766" max="11766" width="4.44140625" style="44" customWidth="1"/>
    <col min="11767" max="11767" width="34.44140625" style="44" customWidth="1"/>
    <col min="11768" max="11768" width="6.88671875" style="44" customWidth="1"/>
    <col min="11769" max="11769" width="9.5546875" style="44" customWidth="1"/>
    <col min="11770" max="11770" width="7.44140625" style="44" customWidth="1"/>
    <col min="11771" max="11775" width="7.5546875" style="44"/>
    <col min="11776" max="11778" width="8.5546875" style="44" customWidth="1"/>
    <col min="11779" max="11785" width="0" style="44" hidden="1" customWidth="1"/>
    <col min="11786" max="12021" width="7.5546875" style="44"/>
    <col min="12022" max="12022" width="4.44140625" style="44" customWidth="1"/>
    <col min="12023" max="12023" width="34.44140625" style="44" customWidth="1"/>
    <col min="12024" max="12024" width="6.88671875" style="44" customWidth="1"/>
    <col min="12025" max="12025" width="9.5546875" style="44" customWidth="1"/>
    <col min="12026" max="12026" width="7.44140625" style="44" customWidth="1"/>
    <col min="12027" max="12031" width="7.5546875" style="44"/>
    <col min="12032" max="12034" width="8.5546875" style="44" customWidth="1"/>
    <col min="12035" max="12041" width="0" style="44" hidden="1" customWidth="1"/>
    <col min="12042" max="12277" width="7.5546875" style="44"/>
    <col min="12278" max="12278" width="4.44140625" style="44" customWidth="1"/>
    <col min="12279" max="12279" width="34.44140625" style="44" customWidth="1"/>
    <col min="12280" max="12280" width="6.88671875" style="44" customWidth="1"/>
    <col min="12281" max="12281" width="9.5546875" style="44" customWidth="1"/>
    <col min="12282" max="12282" width="7.44140625" style="44" customWidth="1"/>
    <col min="12283" max="12287" width="7.5546875" style="44"/>
    <col min="12288" max="12290" width="8.5546875" style="44" customWidth="1"/>
    <col min="12291" max="12297" width="0" style="44" hidden="1" customWidth="1"/>
    <col min="12298" max="12533" width="7.5546875" style="44"/>
    <col min="12534" max="12534" width="4.44140625" style="44" customWidth="1"/>
    <col min="12535" max="12535" width="34.44140625" style="44" customWidth="1"/>
    <col min="12536" max="12536" width="6.88671875" style="44" customWidth="1"/>
    <col min="12537" max="12537" width="9.5546875" style="44" customWidth="1"/>
    <col min="12538" max="12538" width="7.44140625" style="44" customWidth="1"/>
    <col min="12539" max="12543" width="7.5546875" style="44"/>
    <col min="12544" max="12546" width="8.5546875" style="44" customWidth="1"/>
    <col min="12547" max="12553" width="0" style="44" hidden="1" customWidth="1"/>
    <col min="12554" max="12789" width="7.5546875" style="44"/>
    <col min="12790" max="12790" width="4.44140625" style="44" customWidth="1"/>
    <col min="12791" max="12791" width="34.44140625" style="44" customWidth="1"/>
    <col min="12792" max="12792" width="6.88671875" style="44" customWidth="1"/>
    <col min="12793" max="12793" width="9.5546875" style="44" customWidth="1"/>
    <col min="12794" max="12794" width="7.44140625" style="44" customWidth="1"/>
    <col min="12795" max="12799" width="7.5546875" style="44"/>
    <col min="12800" max="12802" width="8.5546875" style="44" customWidth="1"/>
    <col min="12803" max="12809" width="0" style="44" hidden="1" customWidth="1"/>
    <col min="12810" max="13045" width="7.5546875" style="44"/>
    <col min="13046" max="13046" width="4.44140625" style="44" customWidth="1"/>
    <col min="13047" max="13047" width="34.44140625" style="44" customWidth="1"/>
    <col min="13048" max="13048" width="6.88671875" style="44" customWidth="1"/>
    <col min="13049" max="13049" width="9.5546875" style="44" customWidth="1"/>
    <col min="13050" max="13050" width="7.44140625" style="44" customWidth="1"/>
    <col min="13051" max="13055" width="7.5546875" style="44"/>
    <col min="13056" max="13058" width="8.5546875" style="44" customWidth="1"/>
    <col min="13059" max="13065" width="0" style="44" hidden="1" customWidth="1"/>
    <col min="13066" max="13301" width="7.5546875" style="44"/>
    <col min="13302" max="13302" width="4.44140625" style="44" customWidth="1"/>
    <col min="13303" max="13303" width="34.44140625" style="44" customWidth="1"/>
    <col min="13304" max="13304" width="6.88671875" style="44" customWidth="1"/>
    <col min="13305" max="13305" width="9.5546875" style="44" customWidth="1"/>
    <col min="13306" max="13306" width="7.44140625" style="44" customWidth="1"/>
    <col min="13307" max="13311" width="7.5546875" style="44"/>
    <col min="13312" max="13314" width="8.5546875" style="44" customWidth="1"/>
    <col min="13315" max="13321" width="0" style="44" hidden="1" customWidth="1"/>
    <col min="13322" max="13557" width="7.5546875" style="44"/>
    <col min="13558" max="13558" width="4.44140625" style="44" customWidth="1"/>
    <col min="13559" max="13559" width="34.44140625" style="44" customWidth="1"/>
    <col min="13560" max="13560" width="6.88671875" style="44" customWidth="1"/>
    <col min="13561" max="13561" width="9.5546875" style="44" customWidth="1"/>
    <col min="13562" max="13562" width="7.44140625" style="44" customWidth="1"/>
    <col min="13563" max="13567" width="7.5546875" style="44"/>
    <col min="13568" max="13570" width="8.5546875" style="44" customWidth="1"/>
    <col min="13571" max="13577" width="0" style="44" hidden="1" customWidth="1"/>
    <col min="13578" max="13813" width="7.5546875" style="44"/>
    <col min="13814" max="13814" width="4.44140625" style="44" customWidth="1"/>
    <col min="13815" max="13815" width="34.44140625" style="44" customWidth="1"/>
    <col min="13816" max="13816" width="6.88671875" style="44" customWidth="1"/>
    <col min="13817" max="13817" width="9.5546875" style="44" customWidth="1"/>
    <col min="13818" max="13818" width="7.44140625" style="44" customWidth="1"/>
    <col min="13819" max="13823" width="7.5546875" style="44"/>
    <col min="13824" max="13826" width="8.5546875" style="44" customWidth="1"/>
    <col min="13827" max="13833" width="0" style="44" hidden="1" customWidth="1"/>
    <col min="13834" max="14069" width="7.5546875" style="44"/>
    <col min="14070" max="14070" width="4.44140625" style="44" customWidth="1"/>
    <col min="14071" max="14071" width="34.44140625" style="44" customWidth="1"/>
    <col min="14072" max="14072" width="6.88671875" style="44" customWidth="1"/>
    <col min="14073" max="14073" width="9.5546875" style="44" customWidth="1"/>
    <col min="14074" max="14074" width="7.44140625" style="44" customWidth="1"/>
    <col min="14075" max="14079" width="7.5546875" style="44"/>
    <col min="14080" max="14082" width="8.5546875" style="44" customWidth="1"/>
    <col min="14083" max="14089" width="0" style="44" hidden="1" customWidth="1"/>
    <col min="14090" max="14325" width="7.5546875" style="44"/>
    <col min="14326" max="14326" width="4.44140625" style="44" customWidth="1"/>
    <col min="14327" max="14327" width="34.44140625" style="44" customWidth="1"/>
    <col min="14328" max="14328" width="6.88671875" style="44" customWidth="1"/>
    <col min="14329" max="14329" width="9.5546875" style="44" customWidth="1"/>
    <col min="14330" max="14330" width="7.44140625" style="44" customWidth="1"/>
    <col min="14331" max="14335" width="7.5546875" style="44"/>
    <col min="14336" max="14338" width="8.5546875" style="44" customWidth="1"/>
    <col min="14339" max="14345" width="0" style="44" hidden="1" customWidth="1"/>
    <col min="14346" max="14581" width="7.5546875" style="44"/>
    <col min="14582" max="14582" width="4.44140625" style="44" customWidth="1"/>
    <col min="14583" max="14583" width="34.44140625" style="44" customWidth="1"/>
    <col min="14584" max="14584" width="6.88671875" style="44" customWidth="1"/>
    <col min="14585" max="14585" width="9.5546875" style="44" customWidth="1"/>
    <col min="14586" max="14586" width="7.44140625" style="44" customWidth="1"/>
    <col min="14587" max="14591" width="7.5546875" style="44"/>
    <col min="14592" max="14594" width="8.5546875" style="44" customWidth="1"/>
    <col min="14595" max="14601" width="0" style="44" hidden="1" customWidth="1"/>
    <col min="14602" max="14837" width="7.5546875" style="44"/>
    <col min="14838" max="14838" width="4.44140625" style="44" customWidth="1"/>
    <col min="14839" max="14839" width="34.44140625" style="44" customWidth="1"/>
    <col min="14840" max="14840" width="6.88671875" style="44" customWidth="1"/>
    <col min="14841" max="14841" width="9.5546875" style="44" customWidth="1"/>
    <col min="14842" max="14842" width="7.44140625" style="44" customWidth="1"/>
    <col min="14843" max="14847" width="7.5546875" style="44"/>
    <col min="14848" max="14850" width="8.5546875" style="44" customWidth="1"/>
    <col min="14851" max="14857" width="0" style="44" hidden="1" customWidth="1"/>
    <col min="14858" max="15093" width="7.5546875" style="44"/>
    <col min="15094" max="15094" width="4.44140625" style="44" customWidth="1"/>
    <col min="15095" max="15095" width="34.44140625" style="44" customWidth="1"/>
    <col min="15096" max="15096" width="6.88671875" style="44" customWidth="1"/>
    <col min="15097" max="15097" width="9.5546875" style="44" customWidth="1"/>
    <col min="15098" max="15098" width="7.44140625" style="44" customWidth="1"/>
    <col min="15099" max="15103" width="7.5546875" style="44"/>
    <col min="15104" max="15106" width="8.5546875" style="44" customWidth="1"/>
    <col min="15107" max="15113" width="0" style="44" hidden="1" customWidth="1"/>
    <col min="15114" max="15349" width="7.5546875" style="44"/>
    <col min="15350" max="15350" width="4.44140625" style="44" customWidth="1"/>
    <col min="15351" max="15351" width="34.44140625" style="44" customWidth="1"/>
    <col min="15352" max="15352" width="6.88671875" style="44" customWidth="1"/>
    <col min="15353" max="15353" width="9.5546875" style="44" customWidth="1"/>
    <col min="15354" max="15354" width="7.44140625" style="44" customWidth="1"/>
    <col min="15355" max="15359" width="7.5546875" style="44"/>
    <col min="15360" max="15362" width="8.5546875" style="44" customWidth="1"/>
    <col min="15363" max="15369" width="0" style="44" hidden="1" customWidth="1"/>
    <col min="15370" max="15605" width="7.5546875" style="44"/>
    <col min="15606" max="15606" width="4.44140625" style="44" customWidth="1"/>
    <col min="15607" max="15607" width="34.44140625" style="44" customWidth="1"/>
    <col min="15608" max="15608" width="6.88671875" style="44" customWidth="1"/>
    <col min="15609" max="15609" width="9.5546875" style="44" customWidth="1"/>
    <col min="15610" max="15610" width="7.44140625" style="44" customWidth="1"/>
    <col min="15611" max="15615" width="7.5546875" style="44"/>
    <col min="15616" max="15618" width="8.5546875" style="44" customWidth="1"/>
    <col min="15619" max="15625" width="0" style="44" hidden="1" customWidth="1"/>
    <col min="15626" max="15861" width="7.5546875" style="44"/>
    <col min="15862" max="15862" width="4.44140625" style="44" customWidth="1"/>
    <col min="15863" max="15863" width="34.44140625" style="44" customWidth="1"/>
    <col min="15864" max="15864" width="6.88671875" style="44" customWidth="1"/>
    <col min="15865" max="15865" width="9.5546875" style="44" customWidth="1"/>
    <col min="15866" max="15866" width="7.44140625" style="44" customWidth="1"/>
    <col min="15867" max="15871" width="7.5546875" style="44"/>
    <col min="15872" max="15874" width="8.5546875" style="44" customWidth="1"/>
    <col min="15875" max="15881" width="0" style="44" hidden="1" customWidth="1"/>
    <col min="15882" max="16117" width="7.5546875" style="44"/>
    <col min="16118" max="16118" width="4.44140625" style="44" customWidth="1"/>
    <col min="16119" max="16119" width="34.44140625" style="44" customWidth="1"/>
    <col min="16120" max="16120" width="6.88671875" style="44" customWidth="1"/>
    <col min="16121" max="16121" width="9.5546875" style="44" customWidth="1"/>
    <col min="16122" max="16122" width="7.44140625" style="44" customWidth="1"/>
    <col min="16123" max="16127" width="7.5546875" style="44"/>
    <col min="16128" max="16130" width="8.5546875" style="44" customWidth="1"/>
    <col min="16131" max="16137" width="0" style="44" hidden="1" customWidth="1"/>
    <col min="16138" max="16384" width="7.5546875" style="44"/>
  </cols>
  <sheetData>
    <row r="1" spans="1:27" ht="18" customHeight="1">
      <c r="A1" s="932" t="s">
        <v>186</v>
      </c>
      <c r="B1" s="932"/>
      <c r="C1" s="71"/>
      <c r="D1" s="72"/>
      <c r="E1" s="72"/>
    </row>
    <row r="2" spans="1:27" ht="18" customHeight="1">
      <c r="A2" s="927" t="s">
        <v>664</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row>
    <row r="3" spans="1:27" ht="18" customHeight="1">
      <c r="A3" s="928" t="s">
        <v>1</v>
      </c>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row>
    <row r="4" spans="1:27" ht="18" customHeight="1">
      <c r="A4" s="944" t="s">
        <v>2</v>
      </c>
      <c r="B4" s="945" t="s">
        <v>194</v>
      </c>
      <c r="C4" s="945" t="s">
        <v>4</v>
      </c>
      <c r="D4" s="946" t="s">
        <v>206</v>
      </c>
      <c r="E4" s="923" t="s">
        <v>207</v>
      </c>
      <c r="F4" s="939" t="s">
        <v>7</v>
      </c>
      <c r="G4" s="940"/>
      <c r="H4" s="940"/>
      <c r="I4" s="940"/>
      <c r="J4" s="940"/>
      <c r="K4" s="940"/>
      <c r="L4" s="940"/>
      <c r="M4" s="940"/>
      <c r="N4" s="940"/>
      <c r="O4" s="940"/>
      <c r="P4" s="940"/>
      <c r="Q4" s="940"/>
      <c r="R4" s="940"/>
      <c r="S4" s="940"/>
      <c r="T4" s="940"/>
      <c r="U4" s="940"/>
      <c r="V4" s="940"/>
      <c r="W4" s="940"/>
      <c r="X4" s="940"/>
      <c r="Y4" s="940"/>
      <c r="Z4" s="940"/>
      <c r="AA4" s="941"/>
    </row>
    <row r="5" spans="1:27" ht="33.75" customHeight="1">
      <c r="A5" s="944"/>
      <c r="B5" s="945"/>
      <c r="C5" s="945"/>
      <c r="D5" s="946"/>
      <c r="E5" s="924"/>
      <c r="F5" s="425" t="s">
        <v>531</v>
      </c>
      <c r="G5" s="425" t="s">
        <v>532</v>
      </c>
      <c r="H5" s="425" t="s">
        <v>533</v>
      </c>
      <c r="I5" s="425" t="s">
        <v>534</v>
      </c>
      <c r="J5" s="425" t="s">
        <v>535</v>
      </c>
      <c r="K5" s="425" t="s">
        <v>536</v>
      </c>
      <c r="L5" s="425" t="s">
        <v>537</v>
      </c>
      <c r="M5" s="425" t="s">
        <v>538</v>
      </c>
      <c r="N5" s="425" t="s">
        <v>517</v>
      </c>
      <c r="O5" s="425" t="s">
        <v>518</v>
      </c>
      <c r="P5" s="425" t="s">
        <v>519</v>
      </c>
      <c r="Q5" s="425" t="s">
        <v>520</v>
      </c>
      <c r="R5" s="425" t="s">
        <v>521</v>
      </c>
      <c r="S5" s="425" t="s">
        <v>522</v>
      </c>
      <c r="T5" s="425" t="s">
        <v>523</v>
      </c>
      <c r="U5" s="425" t="s">
        <v>524</v>
      </c>
      <c r="V5" s="425" t="s">
        <v>525</v>
      </c>
      <c r="W5" s="425" t="s">
        <v>526</v>
      </c>
      <c r="X5" s="425" t="s">
        <v>527</v>
      </c>
      <c r="Y5" s="425" t="s">
        <v>528</v>
      </c>
      <c r="Z5" s="425" t="s">
        <v>529</v>
      </c>
      <c r="AA5" s="425" t="s">
        <v>530</v>
      </c>
    </row>
    <row r="6" spans="1:27" s="79" customFormat="1" ht="26.4">
      <c r="A6" s="75" t="s">
        <v>197</v>
      </c>
      <c r="B6" s="76">
        <v>-2</v>
      </c>
      <c r="C6" s="75" t="s">
        <v>208</v>
      </c>
      <c r="D6" s="77" t="s">
        <v>209</v>
      </c>
      <c r="E6" s="78">
        <v>-5</v>
      </c>
      <c r="F6" s="76">
        <v>-5</v>
      </c>
      <c r="G6" s="78">
        <v>-6</v>
      </c>
      <c r="H6" s="76">
        <v>-7</v>
      </c>
      <c r="I6" s="78">
        <v>-8</v>
      </c>
      <c r="J6" s="76">
        <v>-9</v>
      </c>
      <c r="K6" s="78">
        <v>-10</v>
      </c>
      <c r="L6" s="76">
        <v>-11</v>
      </c>
      <c r="M6" s="78">
        <v>-12</v>
      </c>
      <c r="N6" s="415"/>
      <c r="O6" s="415"/>
      <c r="P6" s="415"/>
      <c r="Q6" s="415"/>
      <c r="R6" s="415"/>
      <c r="S6" s="415"/>
      <c r="T6" s="415"/>
      <c r="U6" s="415"/>
      <c r="V6" s="415"/>
      <c r="W6" s="415"/>
      <c r="X6" s="415"/>
      <c r="Y6" s="415"/>
      <c r="Z6" s="415"/>
      <c r="AA6" s="415"/>
    </row>
    <row r="7" spans="1:27" s="50" customFormat="1" ht="20.100000000000001" customHeight="1">
      <c r="A7" s="80"/>
      <c r="B7" s="81" t="s">
        <v>17</v>
      </c>
      <c r="C7" s="80"/>
      <c r="D7" s="13">
        <f>D9+D32+D75</f>
        <v>3323.9712399999989</v>
      </c>
      <c r="E7" s="13">
        <v>100</v>
      </c>
      <c r="F7" s="13">
        <f>F9+F32+F75</f>
        <v>9.6710000000000012</v>
      </c>
      <c r="G7" s="13">
        <f t="shared" ref="G7:AA7" si="0">G9+G32+G75</f>
        <v>35.155000000000001</v>
      </c>
      <c r="H7" s="13">
        <f t="shared" si="0"/>
        <v>231.70400000000001</v>
      </c>
      <c r="I7" s="13">
        <f t="shared" si="0"/>
        <v>38.984000000000002</v>
      </c>
      <c r="J7" s="13">
        <f t="shared" si="0"/>
        <v>410.6703</v>
      </c>
      <c r="K7" s="13">
        <f t="shared" si="0"/>
        <v>123.59190000000001</v>
      </c>
      <c r="L7" s="13">
        <f t="shared" si="0"/>
        <v>153.4289</v>
      </c>
      <c r="M7" s="13">
        <f t="shared" si="0"/>
        <v>65.393999999999991</v>
      </c>
      <c r="N7" s="13">
        <f t="shared" si="0"/>
        <v>49.753</v>
      </c>
      <c r="O7" s="13">
        <f t="shared" si="0"/>
        <v>239.73699999999999</v>
      </c>
      <c r="P7" s="13">
        <f t="shared" si="0"/>
        <v>78.379000000000005</v>
      </c>
      <c r="Q7" s="13">
        <f t="shared" si="0"/>
        <v>178.59138999999874</v>
      </c>
      <c r="R7" s="13">
        <f t="shared" si="0"/>
        <v>265.94833</v>
      </c>
      <c r="S7" s="13">
        <f t="shared" si="0"/>
        <v>7.9720000000000004</v>
      </c>
      <c r="T7" s="13">
        <f t="shared" si="0"/>
        <v>471.34770000000003</v>
      </c>
      <c r="U7" s="13">
        <f t="shared" si="0"/>
        <v>212.19493</v>
      </c>
      <c r="V7" s="13">
        <f t="shared" si="0"/>
        <v>40.528120000000001</v>
      </c>
      <c r="W7" s="13">
        <f t="shared" si="0"/>
        <v>187.87729000000002</v>
      </c>
      <c r="X7" s="13">
        <f t="shared" si="0"/>
        <v>78.180000000000007</v>
      </c>
      <c r="Y7" s="13">
        <f t="shared" si="0"/>
        <v>303.26533000000001</v>
      </c>
      <c r="Z7" s="13">
        <f t="shared" si="0"/>
        <v>98.664050000000003</v>
      </c>
      <c r="AA7" s="13">
        <f t="shared" si="0"/>
        <v>42.933999999999997</v>
      </c>
    </row>
    <row r="8" spans="1:27" s="50" customFormat="1" ht="20.100000000000001" customHeight="1">
      <c r="A8" s="80" t="s">
        <v>210</v>
      </c>
      <c r="B8" s="82" t="s">
        <v>211</v>
      </c>
      <c r="C8" s="80"/>
      <c r="D8" s="13"/>
      <c r="E8" s="13"/>
      <c r="F8" s="13"/>
      <c r="G8" s="13"/>
      <c r="H8" s="13"/>
      <c r="I8" s="13"/>
      <c r="J8" s="13"/>
      <c r="K8" s="13"/>
      <c r="L8" s="13"/>
      <c r="M8" s="13"/>
      <c r="N8" s="13"/>
      <c r="O8" s="13"/>
      <c r="P8" s="13"/>
      <c r="Q8" s="13"/>
      <c r="R8" s="13"/>
      <c r="S8" s="13"/>
      <c r="T8" s="13"/>
      <c r="U8" s="13"/>
      <c r="V8" s="13"/>
      <c r="W8" s="13"/>
      <c r="X8" s="13"/>
      <c r="Y8" s="13"/>
      <c r="Z8" s="13"/>
      <c r="AA8" s="13"/>
    </row>
    <row r="9" spans="1:27" s="55" customFormat="1" ht="16.5" customHeight="1">
      <c r="A9" s="83" t="s">
        <v>18</v>
      </c>
      <c r="B9" s="84" t="s">
        <v>19</v>
      </c>
      <c r="C9" s="85" t="s">
        <v>20</v>
      </c>
      <c r="D9" s="86">
        <f>D11+D15+D16+D17+D21+D25+D29+D31</f>
        <v>3323.9712399999989</v>
      </c>
      <c r="E9" s="86">
        <f>D9/D$7*100</f>
        <v>100</v>
      </c>
      <c r="F9" s="86">
        <f t="shared" ref="F9" si="1">F11+F15+F16+F17+F21+F25+F29+F30+F31</f>
        <v>9.6710000000000012</v>
      </c>
      <c r="G9" s="86">
        <f t="shared" ref="G9:AA9" si="2">G11+G15+G16+G17+G21+G25+G29+G30+G31</f>
        <v>35.155000000000001</v>
      </c>
      <c r="H9" s="86">
        <f t="shared" si="2"/>
        <v>231.70400000000001</v>
      </c>
      <c r="I9" s="86">
        <f t="shared" si="2"/>
        <v>38.984000000000002</v>
      </c>
      <c r="J9" s="86">
        <f t="shared" si="2"/>
        <v>410.6703</v>
      </c>
      <c r="K9" s="86">
        <f t="shared" si="2"/>
        <v>123.59190000000001</v>
      </c>
      <c r="L9" s="86">
        <f t="shared" si="2"/>
        <v>153.4289</v>
      </c>
      <c r="M9" s="86">
        <f t="shared" si="2"/>
        <v>65.393999999999991</v>
      </c>
      <c r="N9" s="86">
        <f t="shared" si="2"/>
        <v>49.753</v>
      </c>
      <c r="O9" s="86">
        <f t="shared" si="2"/>
        <v>239.73699999999999</v>
      </c>
      <c r="P9" s="86">
        <f t="shared" si="2"/>
        <v>78.379000000000005</v>
      </c>
      <c r="Q9" s="86">
        <f t="shared" si="2"/>
        <v>178.59138999999874</v>
      </c>
      <c r="R9" s="86">
        <f t="shared" si="2"/>
        <v>265.94833</v>
      </c>
      <c r="S9" s="86">
        <f t="shared" si="2"/>
        <v>7.9720000000000004</v>
      </c>
      <c r="T9" s="86">
        <f t="shared" si="2"/>
        <v>471.34770000000003</v>
      </c>
      <c r="U9" s="86">
        <f t="shared" si="2"/>
        <v>212.19493</v>
      </c>
      <c r="V9" s="86">
        <f t="shared" si="2"/>
        <v>40.528120000000001</v>
      </c>
      <c r="W9" s="86">
        <f t="shared" si="2"/>
        <v>187.87729000000002</v>
      </c>
      <c r="X9" s="86">
        <f t="shared" si="2"/>
        <v>78.180000000000007</v>
      </c>
      <c r="Y9" s="86">
        <f t="shared" si="2"/>
        <v>303.26533000000001</v>
      </c>
      <c r="Z9" s="86">
        <f t="shared" si="2"/>
        <v>98.664050000000003</v>
      </c>
      <c r="AA9" s="86">
        <f t="shared" si="2"/>
        <v>42.933999999999997</v>
      </c>
    </row>
    <row r="10" spans="1:27" s="53" customFormat="1" ht="16.5" customHeight="1">
      <c r="A10" s="87"/>
      <c r="B10" s="88" t="s">
        <v>75</v>
      </c>
      <c r="C10" s="89"/>
      <c r="D10" s="23"/>
      <c r="E10" s="23"/>
      <c r="F10" s="23"/>
      <c r="G10" s="23"/>
      <c r="H10" s="23"/>
      <c r="I10" s="23"/>
      <c r="J10" s="23"/>
      <c r="K10" s="23"/>
      <c r="L10" s="23"/>
      <c r="M10" s="23"/>
      <c r="N10" s="23"/>
      <c r="O10" s="23"/>
      <c r="P10" s="23"/>
      <c r="Q10" s="23"/>
      <c r="R10" s="23"/>
      <c r="S10" s="23"/>
      <c r="T10" s="23"/>
      <c r="U10" s="23"/>
      <c r="V10" s="23"/>
      <c r="W10" s="23"/>
      <c r="X10" s="23"/>
      <c r="Y10" s="23"/>
      <c r="Z10" s="23"/>
      <c r="AA10" s="23"/>
    </row>
    <row r="11" spans="1:27" ht="17.25" customHeight="1">
      <c r="A11" s="90" t="s">
        <v>21</v>
      </c>
      <c r="B11" s="91" t="s">
        <v>22</v>
      </c>
      <c r="C11" s="92" t="s">
        <v>23</v>
      </c>
      <c r="D11" s="18">
        <f>D12+D13+D14</f>
        <v>2629.43896</v>
      </c>
      <c r="E11" s="18">
        <f>D11/D$9*100</f>
        <v>79.105346290541334</v>
      </c>
      <c r="F11" s="19">
        <f t="shared" ref="F11" si="3">F12+F13+F14</f>
        <v>9.6710000000000012</v>
      </c>
      <c r="G11" s="19">
        <f t="shared" ref="G11:AA11" si="4">G12+G13+G14</f>
        <v>35.155000000000001</v>
      </c>
      <c r="H11" s="19">
        <f t="shared" si="4"/>
        <v>231.70400000000001</v>
      </c>
      <c r="I11" s="19">
        <f t="shared" si="4"/>
        <v>38.984000000000002</v>
      </c>
      <c r="J11" s="19">
        <f t="shared" si="4"/>
        <v>410.6703</v>
      </c>
      <c r="K11" s="19">
        <f t="shared" si="4"/>
        <v>89.751400000000004</v>
      </c>
      <c r="L11" s="19">
        <f t="shared" si="4"/>
        <v>153.4289</v>
      </c>
      <c r="M11" s="19">
        <f t="shared" si="4"/>
        <v>65.393999999999991</v>
      </c>
      <c r="N11" s="19">
        <f t="shared" si="4"/>
        <v>49.753</v>
      </c>
      <c r="O11" s="19">
        <f t="shared" si="4"/>
        <v>239.73699999999999</v>
      </c>
      <c r="P11" s="19">
        <f t="shared" si="4"/>
        <v>78.379000000000005</v>
      </c>
      <c r="Q11" s="19">
        <f t="shared" si="4"/>
        <v>25.7042</v>
      </c>
      <c r="R11" s="19">
        <f t="shared" si="4"/>
        <v>121.15300000000001</v>
      </c>
      <c r="S11" s="19">
        <f t="shared" si="4"/>
        <v>0</v>
      </c>
      <c r="T11" s="19">
        <f t="shared" si="4"/>
        <v>355.24310000000003</v>
      </c>
      <c r="U11" s="19">
        <f t="shared" si="4"/>
        <v>142.23393000000002</v>
      </c>
      <c r="V11" s="19">
        <f t="shared" si="4"/>
        <v>11.4138</v>
      </c>
      <c r="W11" s="19">
        <f t="shared" si="4"/>
        <v>100.99</v>
      </c>
      <c r="X11" s="19">
        <f t="shared" si="4"/>
        <v>78.180000000000007</v>
      </c>
      <c r="Y11" s="19">
        <f t="shared" si="4"/>
        <v>303.26533000000001</v>
      </c>
      <c r="Z11" s="19">
        <f t="shared" si="4"/>
        <v>45.694000000000003</v>
      </c>
      <c r="AA11" s="19">
        <f t="shared" si="4"/>
        <v>42.933999999999997</v>
      </c>
    </row>
    <row r="12" spans="1:27" s="53" customFormat="1" ht="17.25" customHeight="1">
      <c r="A12" s="87"/>
      <c r="B12" s="93" t="s">
        <v>212</v>
      </c>
      <c r="C12" s="89" t="s">
        <v>25</v>
      </c>
      <c r="D12" s="23">
        <f>SUM(F12:AA12)</f>
        <v>2629.43896</v>
      </c>
      <c r="E12" s="23">
        <f>D12/D$11*100</f>
        <v>100</v>
      </c>
      <c r="F12" s="24">
        <v>9.6710000000000012</v>
      </c>
      <c r="G12" s="24">
        <v>35.155000000000001</v>
      </c>
      <c r="H12" s="24">
        <v>231.70400000000001</v>
      </c>
      <c r="I12" s="24">
        <v>38.984000000000002</v>
      </c>
      <c r="J12" s="24">
        <v>410.6703</v>
      </c>
      <c r="K12" s="24">
        <v>89.751400000000004</v>
      </c>
      <c r="L12" s="24">
        <v>153.4289</v>
      </c>
      <c r="M12" s="24">
        <v>65.393999999999991</v>
      </c>
      <c r="N12" s="24">
        <v>49.753</v>
      </c>
      <c r="O12" s="24">
        <v>239.73699999999999</v>
      </c>
      <c r="P12" s="24">
        <v>78.379000000000005</v>
      </c>
      <c r="Q12" s="24">
        <v>25.7042</v>
      </c>
      <c r="R12" s="24">
        <v>121.15300000000001</v>
      </c>
      <c r="S12" s="24">
        <v>0</v>
      </c>
      <c r="T12" s="24">
        <v>355.24310000000003</v>
      </c>
      <c r="U12" s="24">
        <v>142.23393000000002</v>
      </c>
      <c r="V12" s="24">
        <v>11.4138</v>
      </c>
      <c r="W12" s="24">
        <v>100.99</v>
      </c>
      <c r="X12" s="24">
        <v>78.180000000000007</v>
      </c>
      <c r="Y12" s="24">
        <v>303.26533000000001</v>
      </c>
      <c r="Z12" s="24">
        <v>45.694000000000003</v>
      </c>
      <c r="AA12" s="24">
        <v>42.933999999999997</v>
      </c>
    </row>
    <row r="13" spans="1:27" s="53" customFormat="1" ht="20.100000000000001" customHeight="1">
      <c r="A13" s="87"/>
      <c r="B13" s="94" t="s">
        <v>26</v>
      </c>
      <c r="C13" s="89" t="s">
        <v>27</v>
      </c>
      <c r="D13" s="23">
        <f>SUM(F13:AA13)</f>
        <v>0</v>
      </c>
      <c r="E13" s="23">
        <f>D13/D$7*100</f>
        <v>0</v>
      </c>
      <c r="F13" s="24"/>
      <c r="G13" s="24"/>
      <c r="H13" s="24"/>
      <c r="I13" s="24"/>
      <c r="J13" s="24"/>
      <c r="K13" s="24"/>
      <c r="L13" s="24"/>
      <c r="M13" s="24"/>
      <c r="N13" s="24"/>
      <c r="O13" s="24"/>
      <c r="P13" s="24"/>
      <c r="Q13" s="24"/>
      <c r="R13" s="24"/>
      <c r="S13" s="24"/>
      <c r="T13" s="24"/>
      <c r="U13" s="24"/>
      <c r="V13" s="24"/>
      <c r="W13" s="24"/>
      <c r="X13" s="24"/>
      <c r="Y13" s="24"/>
      <c r="Z13" s="24"/>
      <c r="AA13" s="24"/>
    </row>
    <row r="14" spans="1:27" s="53" customFormat="1" ht="20.100000000000001" customHeight="1">
      <c r="A14" s="87"/>
      <c r="B14" s="95" t="s">
        <v>28</v>
      </c>
      <c r="C14" s="89" t="s">
        <v>29</v>
      </c>
      <c r="D14" s="23">
        <f>SUM(F14:AA14)</f>
        <v>0</v>
      </c>
      <c r="E14" s="23">
        <f>D14/D$7*100</f>
        <v>0</v>
      </c>
      <c r="F14" s="24"/>
      <c r="G14" s="24"/>
      <c r="H14" s="24"/>
      <c r="I14" s="24"/>
      <c r="J14" s="24"/>
      <c r="K14" s="24"/>
      <c r="L14" s="24"/>
      <c r="M14" s="24"/>
      <c r="N14" s="24"/>
      <c r="O14" s="24"/>
      <c r="P14" s="24"/>
      <c r="Q14" s="24"/>
      <c r="R14" s="24"/>
      <c r="S14" s="24"/>
      <c r="T14" s="24"/>
      <c r="U14" s="24"/>
      <c r="V14" s="24"/>
      <c r="W14" s="24"/>
      <c r="X14" s="24"/>
      <c r="Y14" s="24"/>
      <c r="Z14" s="24"/>
      <c r="AA14" s="24"/>
    </row>
    <row r="15" spans="1:27" s="53" customFormat="1" ht="17.25" customHeight="1">
      <c r="A15" s="90" t="s">
        <v>30</v>
      </c>
      <c r="B15" s="96" t="s">
        <v>31</v>
      </c>
      <c r="C15" s="92" t="s">
        <v>32</v>
      </c>
      <c r="D15" s="23">
        <f t="shared" ref="D15:D31" si="5">SUM(F15:AA15)</f>
        <v>0</v>
      </c>
      <c r="E15" s="18">
        <f>D15/D$9*100</f>
        <v>0</v>
      </c>
      <c r="F15" s="19"/>
      <c r="G15" s="19"/>
      <c r="H15" s="19"/>
      <c r="I15" s="19"/>
      <c r="J15" s="19"/>
      <c r="K15" s="19"/>
      <c r="L15" s="19"/>
      <c r="M15" s="19"/>
      <c r="N15" s="19"/>
      <c r="O15" s="19"/>
      <c r="P15" s="19"/>
      <c r="Q15" s="19"/>
      <c r="R15" s="19"/>
      <c r="S15" s="19"/>
      <c r="T15" s="19"/>
      <c r="U15" s="19"/>
      <c r="V15" s="19"/>
      <c r="W15" s="19"/>
      <c r="X15" s="19"/>
      <c r="Y15" s="19"/>
      <c r="Z15" s="19"/>
      <c r="AA15" s="19"/>
    </row>
    <row r="16" spans="1:27" ht="17.25" customHeight="1">
      <c r="A16" s="90" t="s">
        <v>33</v>
      </c>
      <c r="B16" s="96" t="s">
        <v>34</v>
      </c>
      <c r="C16" s="92" t="s">
        <v>35</v>
      </c>
      <c r="D16" s="23">
        <f t="shared" si="5"/>
        <v>694.53227999999876</v>
      </c>
      <c r="E16" s="18">
        <f>D16/D$9*100</f>
        <v>20.894653709458659</v>
      </c>
      <c r="F16" s="19"/>
      <c r="G16" s="19"/>
      <c r="H16" s="19"/>
      <c r="I16" s="19"/>
      <c r="J16" s="19"/>
      <c r="K16" s="19">
        <v>33.840499999999999</v>
      </c>
      <c r="L16" s="19"/>
      <c r="M16" s="19"/>
      <c r="N16" s="19"/>
      <c r="O16" s="19"/>
      <c r="P16" s="19"/>
      <c r="Q16" s="19">
        <v>152.88718999999872</v>
      </c>
      <c r="R16" s="19">
        <v>144.79533000000001</v>
      </c>
      <c r="S16" s="19">
        <v>7.9720000000000004</v>
      </c>
      <c r="T16" s="19">
        <v>116.10459999999999</v>
      </c>
      <c r="U16" s="19">
        <v>69.960999999999999</v>
      </c>
      <c r="V16" s="19">
        <v>29.114319999999999</v>
      </c>
      <c r="W16" s="19">
        <v>86.887290000000007</v>
      </c>
      <c r="X16" s="19"/>
      <c r="Y16" s="19"/>
      <c r="Z16" s="19">
        <v>52.970050000000001</v>
      </c>
      <c r="AA16" s="19"/>
    </row>
    <row r="17" spans="1:27" ht="17.25" customHeight="1">
      <c r="A17" s="90" t="s">
        <v>36</v>
      </c>
      <c r="B17" s="91" t="s">
        <v>37</v>
      </c>
      <c r="C17" s="92" t="s">
        <v>38</v>
      </c>
      <c r="D17" s="23">
        <f t="shared" si="5"/>
        <v>0</v>
      </c>
      <c r="E17" s="18">
        <f>D17/D$9*100</f>
        <v>0</v>
      </c>
      <c r="F17" s="19"/>
      <c r="G17" s="19"/>
      <c r="H17" s="19"/>
      <c r="I17" s="19"/>
      <c r="J17" s="19"/>
      <c r="K17" s="19"/>
      <c r="L17" s="19"/>
      <c r="M17" s="19"/>
      <c r="N17" s="19"/>
      <c r="O17" s="19"/>
      <c r="P17" s="19"/>
      <c r="Q17" s="19"/>
      <c r="R17" s="19"/>
      <c r="S17" s="19"/>
      <c r="T17" s="19"/>
      <c r="U17" s="19"/>
      <c r="V17" s="19"/>
      <c r="W17" s="19"/>
      <c r="X17" s="19"/>
      <c r="Y17" s="19"/>
      <c r="Z17" s="19"/>
      <c r="AA17" s="19"/>
    </row>
    <row r="18" spans="1:27" ht="20.100000000000001" customHeight="1">
      <c r="A18" s="87"/>
      <c r="B18" s="95" t="s">
        <v>39</v>
      </c>
      <c r="C18" s="89" t="s">
        <v>40</v>
      </c>
      <c r="D18" s="23">
        <f t="shared" si="5"/>
        <v>0</v>
      </c>
      <c r="E18" s="23"/>
      <c r="F18" s="24"/>
      <c r="G18" s="24"/>
      <c r="H18" s="24"/>
      <c r="I18" s="24"/>
      <c r="J18" s="24"/>
      <c r="K18" s="24"/>
      <c r="L18" s="24"/>
      <c r="M18" s="24"/>
      <c r="N18" s="24"/>
      <c r="O18" s="24"/>
      <c r="P18" s="24"/>
      <c r="Q18" s="24"/>
      <c r="R18" s="24"/>
      <c r="S18" s="24"/>
      <c r="T18" s="24"/>
      <c r="U18" s="24"/>
      <c r="V18" s="24"/>
      <c r="W18" s="24"/>
      <c r="X18" s="24"/>
      <c r="Y18" s="24"/>
      <c r="Z18" s="24"/>
      <c r="AA18" s="24"/>
    </row>
    <row r="19" spans="1:27" ht="20.100000000000001" customHeight="1">
      <c r="A19" s="87"/>
      <c r="B19" s="95" t="s">
        <v>41</v>
      </c>
      <c r="C19" s="89" t="s">
        <v>42</v>
      </c>
      <c r="D19" s="23">
        <f t="shared" si="5"/>
        <v>0</v>
      </c>
      <c r="E19" s="23"/>
      <c r="F19" s="24"/>
      <c r="G19" s="24"/>
      <c r="H19" s="24"/>
      <c r="I19" s="24"/>
      <c r="J19" s="24"/>
      <c r="K19" s="24"/>
      <c r="L19" s="24"/>
      <c r="M19" s="24"/>
      <c r="N19" s="24"/>
      <c r="O19" s="24"/>
      <c r="P19" s="24"/>
      <c r="Q19" s="24"/>
      <c r="R19" s="24"/>
      <c r="S19" s="24"/>
      <c r="T19" s="24"/>
      <c r="U19" s="24"/>
      <c r="V19" s="24"/>
      <c r="W19" s="24"/>
      <c r="X19" s="24"/>
      <c r="Y19" s="24"/>
      <c r="Z19" s="24"/>
      <c r="AA19" s="24"/>
    </row>
    <row r="20" spans="1:27" ht="20.100000000000001" customHeight="1">
      <c r="A20" s="87"/>
      <c r="B20" s="95" t="s">
        <v>43</v>
      </c>
      <c r="C20" s="89" t="s">
        <v>44</v>
      </c>
      <c r="D20" s="23">
        <f t="shared" si="5"/>
        <v>0</v>
      </c>
      <c r="E20" s="23"/>
      <c r="F20" s="24"/>
      <c r="G20" s="24"/>
      <c r="H20" s="24"/>
      <c r="I20" s="24"/>
      <c r="J20" s="24"/>
      <c r="K20" s="24"/>
      <c r="L20" s="24"/>
      <c r="M20" s="24"/>
      <c r="N20" s="24"/>
      <c r="O20" s="24"/>
      <c r="P20" s="24"/>
      <c r="Q20" s="24"/>
      <c r="R20" s="24"/>
      <c r="S20" s="24"/>
      <c r="T20" s="24"/>
      <c r="U20" s="24"/>
      <c r="V20" s="24"/>
      <c r="W20" s="24"/>
      <c r="X20" s="24"/>
      <c r="Y20" s="24"/>
      <c r="Z20" s="24"/>
      <c r="AA20" s="24"/>
    </row>
    <row r="21" spans="1:27" ht="17.25" customHeight="1">
      <c r="A21" s="90" t="s">
        <v>45</v>
      </c>
      <c r="B21" s="91" t="s">
        <v>46</v>
      </c>
      <c r="C21" s="92" t="s">
        <v>47</v>
      </c>
      <c r="D21" s="23">
        <f t="shared" si="5"/>
        <v>0</v>
      </c>
      <c r="E21" s="18">
        <f>D21/D$9*100</f>
        <v>0</v>
      </c>
      <c r="F21" s="19"/>
      <c r="G21" s="19"/>
      <c r="H21" s="19"/>
      <c r="I21" s="19"/>
      <c r="J21" s="19"/>
      <c r="K21" s="19"/>
      <c r="L21" s="19"/>
      <c r="M21" s="19"/>
      <c r="N21" s="19"/>
      <c r="O21" s="19"/>
      <c r="P21" s="19"/>
      <c r="Q21" s="19"/>
      <c r="R21" s="19"/>
      <c r="S21" s="19"/>
      <c r="T21" s="19"/>
      <c r="U21" s="19"/>
      <c r="V21" s="19"/>
      <c r="W21" s="19"/>
      <c r="X21" s="19"/>
      <c r="Y21" s="19"/>
      <c r="Z21" s="19"/>
      <c r="AA21" s="19"/>
    </row>
    <row r="22" spans="1:27" ht="20.100000000000001" customHeight="1">
      <c r="A22" s="87"/>
      <c r="B22" s="95" t="s">
        <v>48</v>
      </c>
      <c r="C22" s="89" t="s">
        <v>49</v>
      </c>
      <c r="D22" s="23">
        <f t="shared" si="5"/>
        <v>0</v>
      </c>
      <c r="E22" s="23"/>
      <c r="F22" s="24"/>
      <c r="G22" s="24"/>
      <c r="H22" s="24"/>
      <c r="I22" s="24"/>
      <c r="J22" s="24"/>
      <c r="K22" s="24"/>
      <c r="L22" s="24"/>
      <c r="M22" s="24"/>
      <c r="N22" s="24"/>
      <c r="O22" s="24"/>
      <c r="P22" s="24"/>
      <c r="Q22" s="24"/>
      <c r="R22" s="24"/>
      <c r="S22" s="24"/>
      <c r="T22" s="24"/>
      <c r="U22" s="24"/>
      <c r="V22" s="24"/>
      <c r="W22" s="24"/>
      <c r="X22" s="24"/>
      <c r="Y22" s="24"/>
      <c r="Z22" s="24"/>
      <c r="AA22" s="24"/>
    </row>
    <row r="23" spans="1:27" s="50" customFormat="1" ht="20.100000000000001" customHeight="1">
      <c r="A23" s="87"/>
      <c r="B23" s="95" t="s">
        <v>50</v>
      </c>
      <c r="C23" s="89" t="s">
        <v>51</v>
      </c>
      <c r="D23" s="23">
        <f t="shared" si="5"/>
        <v>0</v>
      </c>
      <c r="E23" s="23"/>
      <c r="F23" s="24"/>
      <c r="G23" s="24"/>
      <c r="H23" s="24"/>
      <c r="I23" s="24"/>
      <c r="J23" s="24"/>
      <c r="K23" s="24"/>
      <c r="L23" s="24"/>
      <c r="M23" s="24"/>
      <c r="N23" s="24"/>
      <c r="O23" s="24"/>
      <c r="P23" s="24"/>
      <c r="Q23" s="24"/>
      <c r="R23" s="24"/>
      <c r="S23" s="24"/>
      <c r="T23" s="24"/>
      <c r="U23" s="24"/>
      <c r="V23" s="24"/>
      <c r="W23" s="24"/>
      <c r="X23" s="24"/>
      <c r="Y23" s="24"/>
      <c r="Z23" s="24"/>
      <c r="AA23" s="24"/>
    </row>
    <row r="24" spans="1:27" ht="20.100000000000001" customHeight="1">
      <c r="A24" s="87"/>
      <c r="B24" s="95" t="s">
        <v>52</v>
      </c>
      <c r="C24" s="89" t="s">
        <v>53</v>
      </c>
      <c r="D24" s="23">
        <f t="shared" si="5"/>
        <v>0</v>
      </c>
      <c r="E24" s="23"/>
      <c r="F24" s="24"/>
      <c r="G24" s="24"/>
      <c r="H24" s="24"/>
      <c r="I24" s="24"/>
      <c r="J24" s="24"/>
      <c r="K24" s="24"/>
      <c r="L24" s="24"/>
      <c r="M24" s="24"/>
      <c r="N24" s="24"/>
      <c r="O24" s="24"/>
      <c r="P24" s="24"/>
      <c r="Q24" s="24"/>
      <c r="R24" s="24"/>
      <c r="S24" s="24"/>
      <c r="T24" s="24"/>
      <c r="U24" s="24"/>
      <c r="V24" s="24"/>
      <c r="W24" s="24"/>
      <c r="X24" s="24"/>
      <c r="Y24" s="24"/>
      <c r="Z24" s="24"/>
      <c r="AA24" s="24"/>
    </row>
    <row r="25" spans="1:27" s="50" customFormat="1" ht="19.5" customHeight="1">
      <c r="A25" s="90" t="s">
        <v>54</v>
      </c>
      <c r="B25" s="91" t="s">
        <v>55</v>
      </c>
      <c r="C25" s="92" t="s">
        <v>56</v>
      </c>
      <c r="D25" s="23">
        <f t="shared" si="5"/>
        <v>0</v>
      </c>
      <c r="E25" s="18">
        <f>D25/D$9*100</f>
        <v>0</v>
      </c>
      <c r="F25" s="19"/>
      <c r="G25" s="19"/>
      <c r="H25" s="19"/>
      <c r="I25" s="19"/>
      <c r="J25" s="19"/>
      <c r="K25" s="19"/>
      <c r="L25" s="19"/>
      <c r="M25" s="19"/>
      <c r="N25" s="19"/>
      <c r="O25" s="19"/>
      <c r="P25" s="19"/>
      <c r="Q25" s="19"/>
      <c r="R25" s="19"/>
      <c r="S25" s="19"/>
      <c r="T25" s="19"/>
      <c r="U25" s="19"/>
      <c r="V25" s="19"/>
      <c r="W25" s="19"/>
      <c r="X25" s="19"/>
      <c r="Y25" s="19"/>
      <c r="Z25" s="19"/>
      <c r="AA25" s="19"/>
    </row>
    <row r="26" spans="1:27" ht="27.6">
      <c r="A26" s="87"/>
      <c r="B26" s="88" t="s">
        <v>57</v>
      </c>
      <c r="C26" s="89" t="s">
        <v>58</v>
      </c>
      <c r="D26" s="23">
        <f t="shared" si="5"/>
        <v>0</v>
      </c>
      <c r="E26" s="23"/>
      <c r="F26" s="24"/>
      <c r="G26" s="24"/>
      <c r="H26" s="24"/>
      <c r="I26" s="24"/>
      <c r="J26" s="24"/>
      <c r="K26" s="24"/>
      <c r="L26" s="24"/>
      <c r="M26" s="24"/>
      <c r="N26" s="24"/>
      <c r="O26" s="24"/>
      <c r="P26" s="24"/>
      <c r="Q26" s="24"/>
      <c r="R26" s="24"/>
      <c r="S26" s="24"/>
      <c r="T26" s="24"/>
      <c r="U26" s="24"/>
      <c r="V26" s="24"/>
      <c r="W26" s="24"/>
      <c r="X26" s="24"/>
      <c r="Y26" s="24"/>
      <c r="Z26" s="24"/>
      <c r="AA26" s="24"/>
    </row>
    <row r="27" spans="1:27" ht="20.100000000000001" customHeight="1">
      <c r="A27" s="87"/>
      <c r="B27" s="95" t="s">
        <v>59</v>
      </c>
      <c r="C27" s="89" t="s">
        <v>60</v>
      </c>
      <c r="D27" s="23">
        <f t="shared" si="5"/>
        <v>0</v>
      </c>
      <c r="E27" s="23"/>
      <c r="F27" s="24"/>
      <c r="G27" s="24"/>
      <c r="H27" s="24"/>
      <c r="I27" s="24"/>
      <c r="J27" s="24"/>
      <c r="K27" s="24"/>
      <c r="L27" s="24"/>
      <c r="M27" s="24"/>
      <c r="N27" s="24"/>
      <c r="O27" s="24"/>
      <c r="P27" s="24"/>
      <c r="Q27" s="24"/>
      <c r="R27" s="24"/>
      <c r="S27" s="24"/>
      <c r="T27" s="24"/>
      <c r="U27" s="24"/>
      <c r="V27" s="24"/>
      <c r="W27" s="24"/>
      <c r="X27" s="24"/>
      <c r="Y27" s="24"/>
      <c r="Z27" s="24"/>
      <c r="AA27" s="24"/>
    </row>
    <row r="28" spans="1:27" ht="20.100000000000001" customHeight="1">
      <c r="A28" s="87"/>
      <c r="B28" s="95" t="s">
        <v>61</v>
      </c>
      <c r="C28" s="89" t="s">
        <v>62</v>
      </c>
      <c r="D28" s="23">
        <f t="shared" si="5"/>
        <v>0</v>
      </c>
      <c r="E28" s="23"/>
      <c r="F28" s="24"/>
      <c r="G28" s="24"/>
      <c r="H28" s="24"/>
      <c r="I28" s="24"/>
      <c r="J28" s="24"/>
      <c r="K28" s="24"/>
      <c r="L28" s="24"/>
      <c r="M28" s="24"/>
      <c r="N28" s="24"/>
      <c r="O28" s="24"/>
      <c r="P28" s="24"/>
      <c r="Q28" s="24"/>
      <c r="R28" s="24"/>
      <c r="S28" s="24"/>
      <c r="T28" s="24"/>
      <c r="U28" s="24"/>
      <c r="V28" s="24"/>
      <c r="W28" s="24"/>
      <c r="X28" s="24"/>
      <c r="Y28" s="24"/>
      <c r="Z28" s="24"/>
      <c r="AA28" s="24"/>
    </row>
    <row r="29" spans="1:27" ht="17.25" customHeight="1">
      <c r="A29" s="90" t="s">
        <v>63</v>
      </c>
      <c r="B29" s="96" t="s">
        <v>64</v>
      </c>
      <c r="C29" s="92" t="s">
        <v>65</v>
      </c>
      <c r="D29" s="23">
        <f t="shared" si="5"/>
        <v>0</v>
      </c>
      <c r="E29" s="18">
        <f>D29/D$9*100</f>
        <v>0</v>
      </c>
      <c r="F29" s="19"/>
      <c r="G29" s="19"/>
      <c r="H29" s="19"/>
      <c r="I29" s="19"/>
      <c r="J29" s="19"/>
      <c r="K29" s="19"/>
      <c r="L29" s="19"/>
      <c r="M29" s="19"/>
      <c r="N29" s="19"/>
      <c r="O29" s="19"/>
      <c r="P29" s="19"/>
      <c r="Q29" s="19"/>
      <c r="R29" s="19"/>
      <c r="S29" s="19"/>
      <c r="T29" s="19"/>
      <c r="U29" s="19"/>
      <c r="V29" s="19"/>
      <c r="W29" s="19"/>
      <c r="X29" s="19"/>
      <c r="Y29" s="19"/>
      <c r="Z29" s="19"/>
      <c r="AA29" s="19"/>
    </row>
    <row r="30" spans="1:27" ht="20.100000000000001" customHeight="1">
      <c r="A30" s="90" t="s">
        <v>66</v>
      </c>
      <c r="B30" s="96" t="s">
        <v>67</v>
      </c>
      <c r="C30" s="92" t="s">
        <v>68</v>
      </c>
      <c r="D30" s="23">
        <f t="shared" si="5"/>
        <v>0</v>
      </c>
      <c r="E30" s="18">
        <f>D30/D$9*100</f>
        <v>0</v>
      </c>
      <c r="F30" s="19"/>
      <c r="G30" s="19"/>
      <c r="H30" s="19"/>
      <c r="I30" s="19"/>
      <c r="J30" s="19"/>
      <c r="K30" s="19"/>
      <c r="L30" s="19"/>
      <c r="M30" s="19"/>
      <c r="N30" s="19"/>
      <c r="O30" s="19"/>
      <c r="P30" s="19"/>
      <c r="Q30" s="19"/>
      <c r="R30" s="19"/>
      <c r="S30" s="19"/>
      <c r="T30" s="19"/>
      <c r="U30" s="19"/>
      <c r="V30" s="19"/>
      <c r="W30" s="19"/>
      <c r="X30" s="19"/>
      <c r="Y30" s="19"/>
      <c r="Z30" s="19"/>
      <c r="AA30" s="19"/>
    </row>
    <row r="31" spans="1:27" ht="17.25" customHeight="1">
      <c r="A31" s="90" t="s">
        <v>69</v>
      </c>
      <c r="B31" s="96" t="s">
        <v>70</v>
      </c>
      <c r="C31" s="92" t="s">
        <v>71</v>
      </c>
      <c r="D31" s="23">
        <f t="shared" si="5"/>
        <v>0</v>
      </c>
      <c r="E31" s="18">
        <f>D31/D$9*100</f>
        <v>0</v>
      </c>
      <c r="F31" s="19"/>
      <c r="G31" s="19"/>
      <c r="H31" s="19"/>
      <c r="I31" s="19"/>
      <c r="J31" s="19"/>
      <c r="K31" s="19"/>
      <c r="L31" s="19"/>
      <c r="M31" s="19"/>
      <c r="N31" s="19"/>
      <c r="O31" s="19"/>
      <c r="P31" s="19"/>
      <c r="Q31" s="19"/>
      <c r="R31" s="19"/>
      <c r="S31" s="19"/>
      <c r="T31" s="19"/>
      <c r="U31" s="19"/>
      <c r="V31" s="19"/>
      <c r="W31" s="19"/>
      <c r="X31" s="19"/>
      <c r="Y31" s="19"/>
      <c r="Z31" s="19"/>
      <c r="AA31" s="19"/>
    </row>
    <row r="32" spans="1:27" ht="17.25" customHeight="1">
      <c r="A32" s="80" t="s">
        <v>72</v>
      </c>
      <c r="B32" s="97" t="s">
        <v>73</v>
      </c>
      <c r="C32" s="81" t="s">
        <v>74</v>
      </c>
      <c r="D32" s="14">
        <f>SUM(D34:D43)+SUM(D61:D74)</f>
        <v>0</v>
      </c>
      <c r="E32" s="13">
        <f>D32/D$7*100</f>
        <v>0</v>
      </c>
      <c r="F32" s="14"/>
      <c r="G32" s="14"/>
      <c r="H32" s="14"/>
      <c r="I32" s="14"/>
      <c r="J32" s="14"/>
      <c r="K32" s="14"/>
      <c r="L32" s="14"/>
      <c r="M32" s="14"/>
      <c r="N32" s="14"/>
      <c r="O32" s="14"/>
      <c r="P32" s="14"/>
      <c r="Q32" s="14"/>
      <c r="R32" s="14"/>
      <c r="S32" s="14"/>
      <c r="T32" s="14"/>
      <c r="U32" s="14"/>
      <c r="V32" s="14"/>
      <c r="W32" s="14"/>
      <c r="X32" s="14"/>
      <c r="Y32" s="14"/>
      <c r="Z32" s="14"/>
      <c r="AA32" s="14"/>
    </row>
    <row r="33" spans="1:27" s="53" customFormat="1" ht="18" customHeight="1">
      <c r="A33" s="87"/>
      <c r="B33" s="88" t="s">
        <v>75</v>
      </c>
      <c r="C33" s="89"/>
      <c r="D33" s="23"/>
      <c r="E33" s="23"/>
      <c r="F33" s="24"/>
      <c r="G33" s="24"/>
      <c r="H33" s="24"/>
      <c r="I33" s="24"/>
      <c r="J33" s="24"/>
      <c r="K33" s="24"/>
      <c r="L33" s="24"/>
      <c r="M33" s="24"/>
      <c r="N33" s="24"/>
      <c r="O33" s="24"/>
      <c r="P33" s="24"/>
      <c r="Q33" s="24"/>
      <c r="R33" s="24"/>
      <c r="S33" s="24"/>
      <c r="T33" s="24"/>
      <c r="U33" s="24"/>
      <c r="V33" s="24"/>
      <c r="W33" s="24"/>
      <c r="X33" s="24"/>
      <c r="Y33" s="24"/>
      <c r="Z33" s="24"/>
      <c r="AA33" s="24"/>
    </row>
    <row r="34" spans="1:27" ht="17.25" customHeight="1">
      <c r="A34" s="90" t="s">
        <v>76</v>
      </c>
      <c r="B34" s="96" t="s">
        <v>77</v>
      </c>
      <c r="C34" s="92" t="s">
        <v>78</v>
      </c>
      <c r="D34" s="23">
        <f t="shared" ref="D34:D75" si="6">SUM(F34:AA34)</f>
        <v>0</v>
      </c>
      <c r="E34" s="18" t="e">
        <f>D34/D$32*100</f>
        <v>#DIV/0!</v>
      </c>
      <c r="F34" s="19"/>
      <c r="G34" s="19"/>
      <c r="H34" s="19"/>
      <c r="I34" s="19"/>
      <c r="J34" s="19"/>
      <c r="K34" s="19"/>
      <c r="L34" s="19"/>
      <c r="M34" s="19"/>
      <c r="N34" s="19"/>
      <c r="O34" s="19"/>
      <c r="P34" s="19"/>
      <c r="Q34" s="19"/>
      <c r="R34" s="19"/>
      <c r="S34" s="19"/>
      <c r="T34" s="19"/>
      <c r="U34" s="19"/>
      <c r="V34" s="19"/>
      <c r="W34" s="19"/>
      <c r="X34" s="19"/>
      <c r="Y34" s="19"/>
      <c r="Z34" s="19"/>
      <c r="AA34" s="19"/>
    </row>
    <row r="35" spans="1:27" ht="17.25" customHeight="1">
      <c r="A35" s="90" t="s">
        <v>79</v>
      </c>
      <c r="B35" s="96" t="s">
        <v>80</v>
      </c>
      <c r="C35" s="92" t="s">
        <v>81</v>
      </c>
      <c r="D35" s="23">
        <f t="shared" si="6"/>
        <v>0</v>
      </c>
      <c r="E35" s="18" t="e">
        <f t="shared" ref="E35:E43" si="7">D35/D$32*100</f>
        <v>#DIV/0!</v>
      </c>
      <c r="F35" s="19"/>
      <c r="G35" s="19"/>
      <c r="H35" s="19"/>
      <c r="I35" s="19"/>
      <c r="J35" s="19"/>
      <c r="K35" s="19"/>
      <c r="L35" s="19"/>
      <c r="M35" s="19"/>
      <c r="N35" s="19"/>
      <c r="O35" s="19"/>
      <c r="P35" s="19"/>
      <c r="Q35" s="19"/>
      <c r="R35" s="19"/>
      <c r="S35" s="19"/>
      <c r="T35" s="19"/>
      <c r="U35" s="19"/>
      <c r="V35" s="19"/>
      <c r="W35" s="19"/>
      <c r="X35" s="19"/>
      <c r="Y35" s="19"/>
      <c r="Z35" s="19"/>
      <c r="AA35" s="19"/>
    </row>
    <row r="36" spans="1:27" ht="17.25" customHeight="1">
      <c r="A36" s="90" t="s">
        <v>82</v>
      </c>
      <c r="B36" s="96" t="s">
        <v>83</v>
      </c>
      <c r="C36" s="92" t="s">
        <v>84</v>
      </c>
      <c r="D36" s="23">
        <f t="shared" si="6"/>
        <v>0</v>
      </c>
      <c r="E36" s="18" t="e">
        <f t="shared" si="7"/>
        <v>#DIV/0!</v>
      </c>
      <c r="F36" s="19"/>
      <c r="G36" s="19"/>
      <c r="H36" s="19"/>
      <c r="I36" s="19"/>
      <c r="J36" s="19"/>
      <c r="K36" s="19"/>
      <c r="L36" s="19"/>
      <c r="M36" s="19"/>
      <c r="N36" s="19"/>
      <c r="O36" s="19"/>
      <c r="P36" s="19"/>
      <c r="Q36" s="19"/>
      <c r="R36" s="19"/>
      <c r="S36" s="19"/>
      <c r="T36" s="19"/>
      <c r="U36" s="19"/>
      <c r="V36" s="19"/>
      <c r="W36" s="19"/>
      <c r="X36" s="19"/>
      <c r="Y36" s="19"/>
      <c r="Z36" s="19"/>
      <c r="AA36" s="19"/>
    </row>
    <row r="37" spans="1:27" ht="17.25" hidden="1" customHeight="1">
      <c r="A37" s="90"/>
      <c r="B37" s="91" t="s">
        <v>86</v>
      </c>
      <c r="C37" s="92" t="s">
        <v>87</v>
      </c>
      <c r="D37" s="23">
        <f t="shared" si="6"/>
        <v>0</v>
      </c>
      <c r="E37" s="18" t="e">
        <f t="shared" si="7"/>
        <v>#DIV/0!</v>
      </c>
      <c r="F37" s="19"/>
      <c r="G37" s="19"/>
      <c r="H37" s="19"/>
      <c r="I37" s="19"/>
      <c r="J37" s="19"/>
      <c r="K37" s="19"/>
      <c r="L37" s="19"/>
      <c r="M37" s="19"/>
      <c r="N37" s="19"/>
      <c r="O37" s="19"/>
      <c r="P37" s="19"/>
      <c r="Q37" s="19"/>
      <c r="R37" s="19"/>
      <c r="S37" s="19"/>
      <c r="T37" s="19"/>
      <c r="U37" s="19"/>
      <c r="V37" s="19"/>
      <c r="W37" s="19"/>
      <c r="X37" s="19"/>
      <c r="Y37" s="19"/>
      <c r="Z37" s="19"/>
      <c r="AA37" s="19"/>
    </row>
    <row r="38" spans="1:27" ht="17.25" customHeight="1">
      <c r="A38" s="90" t="s">
        <v>85</v>
      </c>
      <c r="B38" s="96" t="s">
        <v>88</v>
      </c>
      <c r="C38" s="92" t="s">
        <v>89</v>
      </c>
      <c r="D38" s="23">
        <f t="shared" si="6"/>
        <v>0</v>
      </c>
      <c r="E38" s="18" t="e">
        <f t="shared" si="7"/>
        <v>#DIV/0!</v>
      </c>
      <c r="F38" s="19"/>
      <c r="G38" s="19"/>
      <c r="H38" s="19"/>
      <c r="I38" s="19"/>
      <c r="J38" s="19"/>
      <c r="K38" s="19"/>
      <c r="L38" s="19"/>
      <c r="M38" s="19"/>
      <c r="N38" s="19"/>
      <c r="O38" s="19"/>
      <c r="P38" s="19"/>
      <c r="Q38" s="19"/>
      <c r="R38" s="19"/>
      <c r="S38" s="19"/>
      <c r="T38" s="19"/>
      <c r="U38" s="19"/>
      <c r="V38" s="19"/>
      <c r="W38" s="19"/>
      <c r="X38" s="19"/>
      <c r="Y38" s="19"/>
      <c r="Z38" s="19"/>
      <c r="AA38" s="19"/>
    </row>
    <row r="39" spans="1:27" ht="17.25" customHeight="1">
      <c r="A39" s="90" t="s">
        <v>90</v>
      </c>
      <c r="B39" s="96" t="s">
        <v>91</v>
      </c>
      <c r="C39" s="92" t="s">
        <v>92</v>
      </c>
      <c r="D39" s="23">
        <f t="shared" si="6"/>
        <v>0</v>
      </c>
      <c r="E39" s="18" t="e">
        <f t="shared" si="7"/>
        <v>#DIV/0!</v>
      </c>
      <c r="F39" s="19"/>
      <c r="G39" s="19"/>
      <c r="H39" s="19"/>
      <c r="I39" s="19"/>
      <c r="J39" s="19"/>
      <c r="K39" s="19"/>
      <c r="L39" s="19"/>
      <c r="M39" s="19"/>
      <c r="N39" s="19"/>
      <c r="O39" s="19"/>
      <c r="P39" s="19"/>
      <c r="Q39" s="19"/>
      <c r="R39" s="19"/>
      <c r="S39" s="19"/>
      <c r="T39" s="19"/>
      <c r="U39" s="19"/>
      <c r="V39" s="19"/>
      <c r="W39" s="19"/>
      <c r="X39" s="19"/>
      <c r="Y39" s="19"/>
      <c r="Z39" s="19"/>
      <c r="AA39" s="19"/>
    </row>
    <row r="40" spans="1:27" ht="17.25" customHeight="1">
      <c r="A40" s="90" t="s">
        <v>93</v>
      </c>
      <c r="B40" s="98" t="s">
        <v>94</v>
      </c>
      <c r="C40" s="92" t="s">
        <v>95</v>
      </c>
      <c r="D40" s="23">
        <f t="shared" si="6"/>
        <v>0</v>
      </c>
      <c r="E40" s="18" t="e">
        <f t="shared" si="7"/>
        <v>#DIV/0!</v>
      </c>
      <c r="F40" s="19"/>
      <c r="G40" s="19"/>
      <c r="H40" s="19"/>
      <c r="I40" s="19"/>
      <c r="J40" s="19"/>
      <c r="K40" s="19"/>
      <c r="L40" s="19"/>
      <c r="M40" s="19"/>
      <c r="N40" s="19"/>
      <c r="O40" s="19"/>
      <c r="P40" s="19"/>
      <c r="Q40" s="19"/>
      <c r="R40" s="19"/>
      <c r="S40" s="19"/>
      <c r="T40" s="19"/>
      <c r="U40" s="19"/>
      <c r="V40" s="19"/>
      <c r="W40" s="19"/>
      <c r="X40" s="19"/>
      <c r="Y40" s="19"/>
      <c r="Z40" s="19"/>
      <c r="AA40" s="19"/>
    </row>
    <row r="41" spans="1:27" ht="17.25" customHeight="1">
      <c r="A41" s="90" t="s">
        <v>96</v>
      </c>
      <c r="B41" s="96" t="s">
        <v>97</v>
      </c>
      <c r="C41" s="92" t="s">
        <v>98</v>
      </c>
      <c r="D41" s="23">
        <f t="shared" si="6"/>
        <v>0</v>
      </c>
      <c r="E41" s="18" t="e">
        <f t="shared" si="7"/>
        <v>#DIV/0!</v>
      </c>
      <c r="F41" s="19"/>
      <c r="G41" s="19"/>
      <c r="H41" s="19"/>
      <c r="I41" s="19"/>
      <c r="J41" s="19"/>
      <c r="K41" s="19"/>
      <c r="L41" s="19"/>
      <c r="M41" s="19"/>
      <c r="N41" s="19"/>
      <c r="O41" s="19"/>
      <c r="P41" s="19"/>
      <c r="Q41" s="19"/>
      <c r="R41" s="19"/>
      <c r="S41" s="19"/>
      <c r="T41" s="19"/>
      <c r="U41" s="19"/>
      <c r="V41" s="19"/>
      <c r="W41" s="19"/>
      <c r="X41" s="19"/>
      <c r="Y41" s="19"/>
      <c r="Z41" s="19"/>
      <c r="AA41" s="19"/>
    </row>
    <row r="42" spans="1:27" s="50" customFormat="1" ht="17.25" customHeight="1">
      <c r="A42" s="90" t="s">
        <v>99</v>
      </c>
      <c r="B42" s="99" t="s">
        <v>100</v>
      </c>
      <c r="C42" s="92" t="s">
        <v>101</v>
      </c>
      <c r="D42" s="23">
        <f t="shared" si="6"/>
        <v>0</v>
      </c>
      <c r="E42" s="18" t="e">
        <f>D42/D$32*100</f>
        <v>#DIV/0!</v>
      </c>
      <c r="F42" s="100"/>
      <c r="G42" s="100"/>
      <c r="H42" s="100"/>
      <c r="I42" s="100"/>
      <c r="J42" s="100"/>
      <c r="K42" s="100"/>
      <c r="L42" s="100"/>
      <c r="M42" s="100"/>
      <c r="N42" s="100"/>
      <c r="O42" s="100"/>
      <c r="P42" s="100"/>
      <c r="Q42" s="100"/>
      <c r="R42" s="100"/>
      <c r="S42" s="100"/>
      <c r="T42" s="100"/>
      <c r="U42" s="100"/>
      <c r="V42" s="100"/>
      <c r="W42" s="100"/>
      <c r="X42" s="100"/>
      <c r="Y42" s="100"/>
      <c r="Z42" s="100"/>
      <c r="AA42" s="100"/>
    </row>
    <row r="43" spans="1:27" ht="30" customHeight="1">
      <c r="A43" s="90" t="s">
        <v>102</v>
      </c>
      <c r="B43" s="98" t="s">
        <v>103</v>
      </c>
      <c r="C43" s="92" t="s">
        <v>104</v>
      </c>
      <c r="D43" s="23">
        <f t="shared" si="6"/>
        <v>0</v>
      </c>
      <c r="E43" s="18" t="e">
        <f t="shared" si="7"/>
        <v>#DIV/0!</v>
      </c>
      <c r="F43" s="19"/>
      <c r="G43" s="19"/>
      <c r="H43" s="19"/>
      <c r="I43" s="19"/>
      <c r="J43" s="19"/>
      <c r="K43" s="19"/>
      <c r="L43" s="19"/>
      <c r="M43" s="19"/>
      <c r="N43" s="19"/>
      <c r="O43" s="19"/>
      <c r="P43" s="19"/>
      <c r="Q43" s="19"/>
      <c r="R43" s="19"/>
      <c r="S43" s="19"/>
      <c r="T43" s="19"/>
      <c r="U43" s="19"/>
      <c r="V43" s="19"/>
      <c r="W43" s="19"/>
      <c r="X43" s="19"/>
      <c r="Y43" s="19"/>
      <c r="Z43" s="19"/>
      <c r="AA43" s="19"/>
    </row>
    <row r="44" spans="1:27" s="53" customFormat="1" ht="18" customHeight="1">
      <c r="A44" s="87"/>
      <c r="B44" s="88" t="s">
        <v>75</v>
      </c>
      <c r="C44" s="89"/>
      <c r="D44" s="23">
        <f t="shared" si="6"/>
        <v>0</v>
      </c>
      <c r="E44" s="23"/>
      <c r="F44" s="24"/>
      <c r="G44" s="24"/>
      <c r="H44" s="24"/>
      <c r="I44" s="24"/>
      <c r="J44" s="24"/>
      <c r="K44" s="24"/>
      <c r="L44" s="24"/>
      <c r="M44" s="24"/>
      <c r="N44" s="24"/>
      <c r="O44" s="24"/>
      <c r="P44" s="24"/>
      <c r="Q44" s="24"/>
      <c r="R44" s="24"/>
      <c r="S44" s="24"/>
      <c r="T44" s="24"/>
      <c r="U44" s="24"/>
      <c r="V44" s="24"/>
      <c r="W44" s="24"/>
      <c r="X44" s="24"/>
      <c r="Y44" s="24"/>
      <c r="Z44" s="24"/>
      <c r="AA44" s="24"/>
    </row>
    <row r="45" spans="1:27" ht="18" customHeight="1">
      <c r="A45" s="90" t="s">
        <v>105</v>
      </c>
      <c r="B45" s="98" t="s">
        <v>106</v>
      </c>
      <c r="C45" s="92" t="s">
        <v>107</v>
      </c>
      <c r="D45" s="23">
        <f t="shared" si="6"/>
        <v>0</v>
      </c>
      <c r="E45" s="18" t="e">
        <f t="shared" ref="E45:E52" si="8">D45/D$43*100</f>
        <v>#DIV/0!</v>
      </c>
      <c r="F45" s="100"/>
      <c r="G45" s="100"/>
      <c r="H45" s="100"/>
      <c r="I45" s="100"/>
      <c r="J45" s="100"/>
      <c r="K45" s="100"/>
      <c r="L45" s="100"/>
      <c r="M45" s="100"/>
      <c r="N45" s="100"/>
      <c r="O45" s="100"/>
      <c r="P45" s="100"/>
      <c r="Q45" s="100"/>
      <c r="R45" s="100"/>
      <c r="S45" s="100"/>
      <c r="T45" s="100"/>
      <c r="U45" s="100"/>
      <c r="V45" s="100"/>
      <c r="W45" s="100"/>
      <c r="X45" s="100"/>
      <c r="Y45" s="100"/>
      <c r="Z45" s="100"/>
      <c r="AA45" s="100"/>
    </row>
    <row r="46" spans="1:27" ht="18" customHeight="1">
      <c r="A46" s="90" t="s">
        <v>105</v>
      </c>
      <c r="B46" s="98" t="s">
        <v>108</v>
      </c>
      <c r="C46" s="92" t="s">
        <v>109</v>
      </c>
      <c r="D46" s="23">
        <f t="shared" si="6"/>
        <v>0</v>
      </c>
      <c r="E46" s="18" t="e">
        <f t="shared" si="8"/>
        <v>#DIV/0!</v>
      </c>
      <c r="F46" s="100"/>
      <c r="G46" s="100"/>
      <c r="H46" s="100"/>
      <c r="I46" s="100"/>
      <c r="J46" s="100"/>
      <c r="K46" s="100"/>
      <c r="L46" s="100"/>
      <c r="M46" s="100"/>
      <c r="N46" s="100"/>
      <c r="O46" s="100"/>
      <c r="P46" s="100"/>
      <c r="Q46" s="100"/>
      <c r="R46" s="100"/>
      <c r="S46" s="100"/>
      <c r="T46" s="100"/>
      <c r="U46" s="100"/>
      <c r="V46" s="100"/>
      <c r="W46" s="100"/>
      <c r="X46" s="100"/>
      <c r="Y46" s="100"/>
      <c r="Z46" s="100"/>
      <c r="AA46" s="100"/>
    </row>
    <row r="47" spans="1:27" ht="18" customHeight="1">
      <c r="A47" s="90" t="s">
        <v>105</v>
      </c>
      <c r="B47" s="98" t="s">
        <v>110</v>
      </c>
      <c r="C47" s="92" t="s">
        <v>111</v>
      </c>
      <c r="D47" s="23">
        <f t="shared" si="6"/>
        <v>0</v>
      </c>
      <c r="E47" s="18" t="e">
        <f t="shared" si="8"/>
        <v>#DIV/0!</v>
      </c>
      <c r="F47" s="100"/>
      <c r="G47" s="100"/>
      <c r="H47" s="100"/>
      <c r="I47" s="100"/>
      <c r="J47" s="100"/>
      <c r="K47" s="100"/>
      <c r="L47" s="100"/>
      <c r="M47" s="100"/>
      <c r="N47" s="100"/>
      <c r="O47" s="100"/>
      <c r="P47" s="100"/>
      <c r="Q47" s="100"/>
      <c r="R47" s="100"/>
      <c r="S47" s="100"/>
      <c r="T47" s="100"/>
      <c r="U47" s="100"/>
      <c r="V47" s="100"/>
      <c r="W47" s="100"/>
      <c r="X47" s="100"/>
      <c r="Y47" s="100"/>
      <c r="Z47" s="100"/>
      <c r="AA47" s="100"/>
    </row>
    <row r="48" spans="1:27" ht="18" customHeight="1">
      <c r="A48" s="90" t="s">
        <v>105</v>
      </c>
      <c r="B48" s="98" t="s">
        <v>112</v>
      </c>
      <c r="C48" s="92" t="s">
        <v>113</v>
      </c>
      <c r="D48" s="23">
        <f t="shared" si="6"/>
        <v>0</v>
      </c>
      <c r="E48" s="18" t="e">
        <f t="shared" si="8"/>
        <v>#DIV/0!</v>
      </c>
      <c r="F48" s="100"/>
      <c r="G48" s="100"/>
      <c r="H48" s="100"/>
      <c r="I48" s="100"/>
      <c r="J48" s="100"/>
      <c r="K48" s="100"/>
      <c r="L48" s="100"/>
      <c r="M48" s="100"/>
      <c r="N48" s="100"/>
      <c r="O48" s="100"/>
      <c r="P48" s="100"/>
      <c r="Q48" s="100"/>
      <c r="R48" s="100"/>
      <c r="S48" s="100"/>
      <c r="T48" s="100"/>
      <c r="U48" s="100"/>
      <c r="V48" s="100"/>
      <c r="W48" s="100"/>
      <c r="X48" s="100"/>
      <c r="Y48" s="100"/>
      <c r="Z48" s="100"/>
      <c r="AA48" s="100"/>
    </row>
    <row r="49" spans="1:27" ht="18" customHeight="1">
      <c r="A49" s="90" t="s">
        <v>105</v>
      </c>
      <c r="B49" s="98" t="s">
        <v>114</v>
      </c>
      <c r="C49" s="92" t="s">
        <v>115</v>
      </c>
      <c r="D49" s="23">
        <f t="shared" si="6"/>
        <v>0</v>
      </c>
      <c r="E49" s="18" t="e">
        <f t="shared" si="8"/>
        <v>#DIV/0!</v>
      </c>
      <c r="F49" s="100"/>
      <c r="G49" s="100"/>
      <c r="H49" s="100"/>
      <c r="I49" s="100"/>
      <c r="J49" s="100"/>
      <c r="K49" s="100"/>
      <c r="L49" s="100"/>
      <c r="M49" s="100"/>
      <c r="N49" s="100"/>
      <c r="O49" s="100"/>
      <c r="P49" s="100"/>
      <c r="Q49" s="100"/>
      <c r="R49" s="100"/>
      <c r="S49" s="100"/>
      <c r="T49" s="100"/>
      <c r="U49" s="100"/>
      <c r="V49" s="100"/>
      <c r="W49" s="100"/>
      <c r="X49" s="100"/>
      <c r="Y49" s="100"/>
      <c r="Z49" s="100"/>
      <c r="AA49" s="100"/>
    </row>
    <row r="50" spans="1:27" ht="18" customHeight="1">
      <c r="A50" s="90" t="s">
        <v>105</v>
      </c>
      <c r="B50" s="98" t="s">
        <v>116</v>
      </c>
      <c r="C50" s="92" t="s">
        <v>117</v>
      </c>
      <c r="D50" s="23">
        <f t="shared" si="6"/>
        <v>0</v>
      </c>
      <c r="E50" s="18" t="e">
        <f t="shared" si="8"/>
        <v>#DIV/0!</v>
      </c>
      <c r="F50" s="100"/>
      <c r="G50" s="100"/>
      <c r="H50" s="100"/>
      <c r="I50" s="100"/>
      <c r="J50" s="100"/>
      <c r="K50" s="100"/>
      <c r="L50" s="100"/>
      <c r="M50" s="100"/>
      <c r="N50" s="100"/>
      <c r="O50" s="100"/>
      <c r="P50" s="100"/>
      <c r="Q50" s="100"/>
      <c r="R50" s="100"/>
      <c r="S50" s="100"/>
      <c r="T50" s="100"/>
      <c r="U50" s="100"/>
      <c r="V50" s="100"/>
      <c r="W50" s="100"/>
      <c r="X50" s="100"/>
      <c r="Y50" s="100"/>
      <c r="Z50" s="100"/>
      <c r="AA50" s="100"/>
    </row>
    <row r="51" spans="1:27" ht="18" customHeight="1">
      <c r="A51" s="90" t="s">
        <v>105</v>
      </c>
      <c r="B51" s="98" t="s">
        <v>118</v>
      </c>
      <c r="C51" s="92" t="s">
        <v>119</v>
      </c>
      <c r="D51" s="23">
        <f t="shared" si="6"/>
        <v>0</v>
      </c>
      <c r="E51" s="18" t="e">
        <f t="shared" si="8"/>
        <v>#DIV/0!</v>
      </c>
      <c r="F51" s="100"/>
      <c r="G51" s="100"/>
      <c r="H51" s="100"/>
      <c r="I51" s="100"/>
      <c r="J51" s="100"/>
      <c r="K51" s="100"/>
      <c r="L51" s="100"/>
      <c r="M51" s="100"/>
      <c r="N51" s="100"/>
      <c r="O51" s="100"/>
      <c r="P51" s="100"/>
      <c r="Q51" s="100"/>
      <c r="R51" s="100"/>
      <c r="S51" s="100"/>
      <c r="T51" s="100"/>
      <c r="U51" s="100"/>
      <c r="V51" s="100"/>
      <c r="W51" s="100"/>
      <c r="X51" s="100"/>
      <c r="Y51" s="100"/>
      <c r="Z51" s="100"/>
      <c r="AA51" s="100"/>
    </row>
    <row r="52" spans="1:27" ht="18" customHeight="1">
      <c r="A52" s="90" t="s">
        <v>105</v>
      </c>
      <c r="B52" s="98" t="s">
        <v>120</v>
      </c>
      <c r="C52" s="92" t="s">
        <v>121</v>
      </c>
      <c r="D52" s="23">
        <f t="shared" si="6"/>
        <v>0</v>
      </c>
      <c r="E52" s="18" t="e">
        <f t="shared" si="8"/>
        <v>#DIV/0!</v>
      </c>
      <c r="F52" s="100"/>
      <c r="G52" s="100"/>
      <c r="H52" s="100"/>
      <c r="I52" s="100"/>
      <c r="J52" s="100"/>
      <c r="K52" s="100"/>
      <c r="L52" s="100"/>
      <c r="M52" s="100"/>
      <c r="N52" s="100"/>
      <c r="O52" s="100"/>
      <c r="P52" s="100"/>
      <c r="Q52" s="100"/>
      <c r="R52" s="100"/>
      <c r="S52" s="100"/>
      <c r="T52" s="100"/>
      <c r="U52" s="100"/>
      <c r="V52" s="100"/>
      <c r="W52" s="100"/>
      <c r="X52" s="100"/>
      <c r="Y52" s="100"/>
      <c r="Z52" s="100"/>
      <c r="AA52" s="100"/>
    </row>
    <row r="53" spans="1:27" ht="18" customHeight="1">
      <c r="A53" s="90" t="s">
        <v>105</v>
      </c>
      <c r="B53" s="98" t="s">
        <v>122</v>
      </c>
      <c r="C53" s="92" t="s">
        <v>123</v>
      </c>
      <c r="D53" s="23">
        <f t="shared" si="6"/>
        <v>0</v>
      </c>
      <c r="E53" s="18"/>
      <c r="F53" s="100"/>
      <c r="G53" s="100"/>
      <c r="H53" s="100"/>
      <c r="I53" s="100"/>
      <c r="J53" s="100"/>
      <c r="K53" s="100"/>
      <c r="L53" s="100"/>
      <c r="M53" s="100"/>
      <c r="N53" s="100"/>
      <c r="O53" s="100"/>
      <c r="P53" s="100"/>
      <c r="Q53" s="100"/>
      <c r="R53" s="100"/>
      <c r="S53" s="100"/>
      <c r="T53" s="100"/>
      <c r="U53" s="100"/>
      <c r="V53" s="100"/>
      <c r="W53" s="100"/>
      <c r="X53" s="100"/>
      <c r="Y53" s="100"/>
      <c r="Z53" s="100"/>
      <c r="AA53" s="100"/>
    </row>
    <row r="54" spans="1:27" ht="18" customHeight="1">
      <c r="A54" s="90" t="s">
        <v>105</v>
      </c>
      <c r="B54" s="96" t="s">
        <v>124</v>
      </c>
      <c r="C54" s="92" t="s">
        <v>125</v>
      </c>
      <c r="D54" s="23">
        <f t="shared" si="6"/>
        <v>0</v>
      </c>
      <c r="E54" s="18" t="e">
        <f>D54/D$32*100</f>
        <v>#DIV/0!</v>
      </c>
      <c r="F54" s="100"/>
      <c r="G54" s="100"/>
      <c r="H54" s="100"/>
      <c r="I54" s="100"/>
      <c r="J54" s="100"/>
      <c r="K54" s="100"/>
      <c r="L54" s="100"/>
      <c r="M54" s="100"/>
      <c r="N54" s="100"/>
      <c r="O54" s="100"/>
      <c r="P54" s="100"/>
      <c r="Q54" s="100"/>
      <c r="R54" s="100"/>
      <c r="S54" s="100"/>
      <c r="T54" s="100"/>
      <c r="U54" s="100"/>
      <c r="V54" s="100"/>
      <c r="W54" s="100"/>
      <c r="X54" s="100"/>
      <c r="Y54" s="100"/>
      <c r="Z54" s="100"/>
      <c r="AA54" s="100"/>
    </row>
    <row r="55" spans="1:27" ht="17.25" customHeight="1">
      <c r="A55" s="90" t="s">
        <v>105</v>
      </c>
      <c r="B55" s="101" t="s">
        <v>126</v>
      </c>
      <c r="C55" s="92" t="s">
        <v>127</v>
      </c>
      <c r="D55" s="23">
        <f t="shared" si="6"/>
        <v>0</v>
      </c>
      <c r="E55" s="18" t="e">
        <f>D55/D$32*100</f>
        <v>#DIV/0!</v>
      </c>
      <c r="F55" s="100"/>
      <c r="G55" s="100"/>
      <c r="H55" s="100"/>
      <c r="I55" s="100"/>
      <c r="J55" s="100"/>
      <c r="K55" s="100"/>
      <c r="L55" s="100"/>
      <c r="M55" s="100"/>
      <c r="N55" s="100"/>
      <c r="O55" s="100"/>
      <c r="P55" s="100"/>
      <c r="Q55" s="100"/>
      <c r="R55" s="100"/>
      <c r="S55" s="100"/>
      <c r="T55" s="100"/>
      <c r="U55" s="100"/>
      <c r="V55" s="100"/>
      <c r="W55" s="100"/>
      <c r="X55" s="100"/>
      <c r="Y55" s="100"/>
      <c r="Z55" s="100"/>
      <c r="AA55" s="100"/>
    </row>
    <row r="56" spans="1:27" s="50" customFormat="1" ht="17.25" customHeight="1">
      <c r="A56" s="90" t="s">
        <v>105</v>
      </c>
      <c r="B56" s="99" t="s">
        <v>128</v>
      </c>
      <c r="C56" s="92" t="s">
        <v>129</v>
      </c>
      <c r="D56" s="23">
        <f t="shared" si="6"/>
        <v>0</v>
      </c>
      <c r="E56" s="18" t="e">
        <f>D56/D$32*100</f>
        <v>#DIV/0!</v>
      </c>
      <c r="F56" s="100"/>
      <c r="G56" s="100"/>
      <c r="H56" s="100"/>
      <c r="I56" s="100"/>
      <c r="J56" s="100"/>
      <c r="K56" s="100"/>
      <c r="L56" s="100"/>
      <c r="M56" s="100"/>
      <c r="N56" s="100"/>
      <c r="O56" s="100"/>
      <c r="P56" s="100"/>
      <c r="Q56" s="100"/>
      <c r="R56" s="100"/>
      <c r="S56" s="100"/>
      <c r="T56" s="100"/>
      <c r="U56" s="100"/>
      <c r="V56" s="100"/>
      <c r="W56" s="100"/>
      <c r="X56" s="100"/>
      <c r="Y56" s="100"/>
      <c r="Z56" s="100"/>
      <c r="AA56" s="100"/>
    </row>
    <row r="57" spans="1:27" ht="17.25" customHeight="1">
      <c r="A57" s="90" t="s">
        <v>105</v>
      </c>
      <c r="B57" s="99" t="s">
        <v>304</v>
      </c>
      <c r="C57" s="92" t="s">
        <v>131</v>
      </c>
      <c r="D57" s="23">
        <f t="shared" si="6"/>
        <v>0</v>
      </c>
      <c r="E57" s="18" t="e">
        <f>D57/D$32*100</f>
        <v>#DIV/0!</v>
      </c>
      <c r="F57" s="100"/>
      <c r="G57" s="100"/>
      <c r="H57" s="100"/>
      <c r="I57" s="100"/>
      <c r="J57" s="100"/>
      <c r="K57" s="100"/>
      <c r="L57" s="100"/>
      <c r="M57" s="100"/>
      <c r="N57" s="100"/>
      <c r="O57" s="100"/>
      <c r="P57" s="100"/>
      <c r="Q57" s="100"/>
      <c r="R57" s="100"/>
      <c r="S57" s="100"/>
      <c r="T57" s="100"/>
      <c r="U57" s="100"/>
      <c r="V57" s="100"/>
      <c r="W57" s="100"/>
      <c r="X57" s="100"/>
      <c r="Y57" s="100"/>
      <c r="Z57" s="100"/>
      <c r="AA57" s="100"/>
    </row>
    <row r="58" spans="1:27" ht="17.25" customHeight="1">
      <c r="A58" s="90" t="s">
        <v>105</v>
      </c>
      <c r="B58" s="98" t="s">
        <v>132</v>
      </c>
      <c r="C58" s="92" t="s">
        <v>133</v>
      </c>
      <c r="D58" s="23">
        <f t="shared" si="6"/>
        <v>0</v>
      </c>
      <c r="E58" s="18" t="e">
        <f>D58/D$43*100</f>
        <v>#DIV/0!</v>
      </c>
      <c r="F58" s="100"/>
      <c r="G58" s="100"/>
      <c r="H58" s="100"/>
      <c r="I58" s="100"/>
      <c r="J58" s="100"/>
      <c r="K58" s="100"/>
      <c r="L58" s="100"/>
      <c r="M58" s="100"/>
      <c r="N58" s="100"/>
      <c r="O58" s="100"/>
      <c r="P58" s="100"/>
      <c r="Q58" s="100"/>
      <c r="R58" s="100"/>
      <c r="S58" s="100"/>
      <c r="T58" s="100"/>
      <c r="U58" s="100"/>
      <c r="V58" s="100"/>
      <c r="W58" s="100"/>
      <c r="X58" s="100"/>
      <c r="Y58" s="100"/>
      <c r="Z58" s="100"/>
      <c r="AA58" s="100"/>
    </row>
    <row r="59" spans="1:27" ht="17.25" customHeight="1">
      <c r="A59" s="90" t="s">
        <v>105</v>
      </c>
      <c r="B59" s="98" t="s">
        <v>134</v>
      </c>
      <c r="C59" s="92" t="s">
        <v>135</v>
      </c>
      <c r="D59" s="23">
        <f t="shared" si="6"/>
        <v>0</v>
      </c>
      <c r="E59" s="18" t="e">
        <f>D59/D$43*100</f>
        <v>#DIV/0!</v>
      </c>
      <c r="F59" s="100"/>
      <c r="G59" s="100"/>
      <c r="H59" s="100"/>
      <c r="I59" s="100"/>
      <c r="J59" s="100"/>
      <c r="K59" s="100"/>
      <c r="L59" s="100"/>
      <c r="M59" s="100"/>
      <c r="N59" s="100"/>
      <c r="O59" s="100"/>
      <c r="P59" s="100"/>
      <c r="Q59" s="100"/>
      <c r="R59" s="100"/>
      <c r="S59" s="100"/>
      <c r="T59" s="100"/>
      <c r="U59" s="100"/>
      <c r="V59" s="100"/>
      <c r="W59" s="100"/>
      <c r="X59" s="100"/>
      <c r="Y59" s="100"/>
      <c r="Z59" s="100"/>
      <c r="AA59" s="100"/>
    </row>
    <row r="60" spans="1:27" ht="17.25" customHeight="1">
      <c r="A60" s="90" t="s">
        <v>105</v>
      </c>
      <c r="B60" s="98" t="s">
        <v>136</v>
      </c>
      <c r="C60" s="92" t="s">
        <v>137</v>
      </c>
      <c r="D60" s="23">
        <f t="shared" si="6"/>
        <v>0</v>
      </c>
      <c r="E60" s="18" t="e">
        <f>D60/D$43*100</f>
        <v>#DIV/0!</v>
      </c>
      <c r="F60" s="100"/>
      <c r="G60" s="100"/>
      <c r="H60" s="100"/>
      <c r="I60" s="100"/>
      <c r="J60" s="100"/>
      <c r="K60" s="100"/>
      <c r="L60" s="100"/>
      <c r="M60" s="100"/>
      <c r="N60" s="100"/>
      <c r="O60" s="100"/>
      <c r="P60" s="100"/>
      <c r="Q60" s="100"/>
      <c r="R60" s="100"/>
      <c r="S60" s="100"/>
      <c r="T60" s="100"/>
      <c r="U60" s="100"/>
      <c r="V60" s="100"/>
      <c r="W60" s="100"/>
      <c r="X60" s="100"/>
      <c r="Y60" s="100"/>
      <c r="Z60" s="100"/>
      <c r="AA60" s="100"/>
    </row>
    <row r="61" spans="1:27" ht="17.25" customHeight="1">
      <c r="A61" s="90" t="s">
        <v>138</v>
      </c>
      <c r="B61" s="96" t="s">
        <v>139</v>
      </c>
      <c r="C61" s="92" t="s">
        <v>140</v>
      </c>
      <c r="D61" s="23">
        <f t="shared" si="6"/>
        <v>0</v>
      </c>
      <c r="E61" s="18" t="e">
        <f t="shared" ref="E61:E74" si="9">D61/D$32*100</f>
        <v>#DIV/0!</v>
      </c>
      <c r="F61" s="100"/>
      <c r="G61" s="100"/>
      <c r="H61" s="100"/>
      <c r="I61" s="100"/>
      <c r="J61" s="100"/>
      <c r="K61" s="100"/>
      <c r="L61" s="100"/>
      <c r="M61" s="100"/>
      <c r="N61" s="100"/>
      <c r="O61" s="100"/>
      <c r="P61" s="100"/>
      <c r="Q61" s="100"/>
      <c r="R61" s="100"/>
      <c r="S61" s="100"/>
      <c r="T61" s="100"/>
      <c r="U61" s="100"/>
      <c r="V61" s="100"/>
      <c r="W61" s="100"/>
      <c r="X61" s="100"/>
      <c r="Y61" s="100"/>
      <c r="Z61" s="100"/>
      <c r="AA61" s="100"/>
    </row>
    <row r="62" spans="1:27" s="50" customFormat="1" ht="17.25" customHeight="1">
      <c r="A62" s="90" t="s">
        <v>141</v>
      </c>
      <c r="B62" s="99" t="s">
        <v>142</v>
      </c>
      <c r="C62" s="92" t="s">
        <v>143</v>
      </c>
      <c r="D62" s="23">
        <f t="shared" si="6"/>
        <v>0</v>
      </c>
      <c r="E62" s="18" t="e">
        <f>D62/D$32*100</f>
        <v>#DIV/0!</v>
      </c>
      <c r="F62" s="100"/>
      <c r="G62" s="100"/>
      <c r="H62" s="100"/>
      <c r="I62" s="100"/>
      <c r="J62" s="100"/>
      <c r="K62" s="100"/>
      <c r="L62" s="100"/>
      <c r="M62" s="100"/>
      <c r="N62" s="100"/>
      <c r="O62" s="100"/>
      <c r="P62" s="100"/>
      <c r="Q62" s="100"/>
      <c r="R62" s="100"/>
      <c r="S62" s="100"/>
      <c r="T62" s="100"/>
      <c r="U62" s="100"/>
      <c r="V62" s="100"/>
      <c r="W62" s="100"/>
      <c r="X62" s="100"/>
      <c r="Y62" s="100"/>
      <c r="Z62" s="100"/>
      <c r="AA62" s="100"/>
    </row>
    <row r="63" spans="1:27" s="50" customFormat="1" ht="17.25" customHeight="1">
      <c r="A63" s="90" t="s">
        <v>144</v>
      </c>
      <c r="B63" s="99" t="s">
        <v>145</v>
      </c>
      <c r="C63" s="92" t="s">
        <v>146</v>
      </c>
      <c r="D63" s="23">
        <f t="shared" si="6"/>
        <v>0</v>
      </c>
      <c r="E63" s="18" t="e">
        <f>D63/D$32*100</f>
        <v>#DIV/0!</v>
      </c>
      <c r="F63" s="100"/>
      <c r="G63" s="100"/>
      <c r="H63" s="100"/>
      <c r="I63" s="100"/>
      <c r="J63" s="100"/>
      <c r="K63" s="100"/>
      <c r="L63" s="100"/>
      <c r="M63" s="100"/>
      <c r="N63" s="100"/>
      <c r="O63" s="100"/>
      <c r="P63" s="100"/>
      <c r="Q63" s="100"/>
      <c r="R63" s="100"/>
      <c r="S63" s="100"/>
      <c r="T63" s="100"/>
      <c r="U63" s="100"/>
      <c r="V63" s="100"/>
      <c r="W63" s="100"/>
      <c r="X63" s="100"/>
      <c r="Y63" s="100"/>
      <c r="Z63" s="100"/>
      <c r="AA63" s="100"/>
    </row>
    <row r="64" spans="1:27" ht="17.25" customHeight="1">
      <c r="A64" s="90" t="s">
        <v>147</v>
      </c>
      <c r="B64" s="101" t="s">
        <v>148</v>
      </c>
      <c r="C64" s="92" t="s">
        <v>149</v>
      </c>
      <c r="D64" s="23">
        <f t="shared" si="6"/>
        <v>0</v>
      </c>
      <c r="E64" s="18" t="e">
        <f t="shared" si="9"/>
        <v>#DIV/0!</v>
      </c>
      <c r="F64" s="100"/>
      <c r="G64" s="100"/>
      <c r="H64" s="100"/>
      <c r="I64" s="100"/>
      <c r="J64" s="100"/>
      <c r="K64" s="100"/>
      <c r="L64" s="100"/>
      <c r="M64" s="100"/>
      <c r="N64" s="100"/>
      <c r="O64" s="100"/>
      <c r="P64" s="100"/>
      <c r="Q64" s="100"/>
      <c r="R64" s="100"/>
      <c r="S64" s="100"/>
      <c r="T64" s="100"/>
      <c r="U64" s="100"/>
      <c r="V64" s="100"/>
      <c r="W64" s="100"/>
      <c r="X64" s="100"/>
      <c r="Y64" s="100"/>
      <c r="Z64" s="100"/>
      <c r="AA64" s="100"/>
    </row>
    <row r="65" spans="1:27" s="50" customFormat="1" ht="17.25" customHeight="1">
      <c r="A65" s="90" t="s">
        <v>150</v>
      </c>
      <c r="B65" s="99" t="s">
        <v>151</v>
      </c>
      <c r="C65" s="92" t="s">
        <v>152</v>
      </c>
      <c r="D65" s="23">
        <f t="shared" si="6"/>
        <v>0</v>
      </c>
      <c r="E65" s="18" t="e">
        <f>D65/D$32*100</f>
        <v>#DIV/0!</v>
      </c>
      <c r="F65" s="100"/>
      <c r="G65" s="100"/>
      <c r="H65" s="100"/>
      <c r="I65" s="100"/>
      <c r="J65" s="100"/>
      <c r="K65" s="100"/>
      <c r="L65" s="100"/>
      <c r="M65" s="100"/>
      <c r="N65" s="100"/>
      <c r="O65" s="100"/>
      <c r="P65" s="100"/>
      <c r="Q65" s="100"/>
      <c r="R65" s="100"/>
      <c r="S65" s="100"/>
      <c r="T65" s="100"/>
      <c r="U65" s="100"/>
      <c r="V65" s="100"/>
      <c r="W65" s="100"/>
      <c r="X65" s="100"/>
      <c r="Y65" s="100"/>
      <c r="Z65" s="100"/>
      <c r="AA65" s="100"/>
    </row>
    <row r="66" spans="1:27" s="50" customFormat="1" ht="17.25" customHeight="1">
      <c r="A66" s="90" t="s">
        <v>153</v>
      </c>
      <c r="B66" s="99" t="s">
        <v>154</v>
      </c>
      <c r="C66" s="92" t="s">
        <v>155</v>
      </c>
      <c r="D66" s="23">
        <f t="shared" si="6"/>
        <v>0</v>
      </c>
      <c r="E66" s="18" t="e">
        <f t="shared" si="9"/>
        <v>#DIV/0!</v>
      </c>
      <c r="F66" s="100"/>
      <c r="G66" s="100"/>
      <c r="H66" s="100"/>
      <c r="I66" s="100"/>
      <c r="J66" s="100"/>
      <c r="K66" s="100"/>
      <c r="L66" s="100"/>
      <c r="M66" s="100"/>
      <c r="N66" s="100"/>
      <c r="O66" s="100"/>
      <c r="P66" s="100"/>
      <c r="Q66" s="100"/>
      <c r="R66" s="100"/>
      <c r="S66" s="100"/>
      <c r="T66" s="100"/>
      <c r="U66" s="100"/>
      <c r="V66" s="100"/>
      <c r="W66" s="100"/>
      <c r="X66" s="100"/>
      <c r="Y66" s="100"/>
      <c r="Z66" s="100"/>
      <c r="AA66" s="100"/>
    </row>
    <row r="67" spans="1:27" s="50" customFormat="1" ht="17.25" customHeight="1">
      <c r="A67" s="90" t="s">
        <v>156</v>
      </c>
      <c r="B67" s="99" t="s">
        <v>157</v>
      </c>
      <c r="C67" s="92" t="s">
        <v>158</v>
      </c>
      <c r="D67" s="23">
        <f t="shared" si="6"/>
        <v>0</v>
      </c>
      <c r="E67" s="18" t="e">
        <f t="shared" si="9"/>
        <v>#DIV/0!</v>
      </c>
      <c r="F67" s="18"/>
      <c r="G67" s="18"/>
      <c r="H67" s="18"/>
      <c r="I67" s="18"/>
      <c r="J67" s="18"/>
      <c r="K67" s="18"/>
      <c r="L67" s="18"/>
      <c r="M67" s="18"/>
      <c r="N67" s="18"/>
      <c r="O67" s="18"/>
      <c r="P67" s="18"/>
      <c r="Q67" s="18"/>
      <c r="R67" s="18"/>
      <c r="S67" s="18"/>
      <c r="T67" s="18"/>
      <c r="U67" s="18"/>
      <c r="V67" s="18"/>
      <c r="W67" s="18"/>
      <c r="X67" s="18"/>
      <c r="Y67" s="18"/>
      <c r="Z67" s="18"/>
      <c r="AA67" s="18"/>
    </row>
    <row r="68" spans="1:27" s="50" customFormat="1" ht="17.25" customHeight="1">
      <c r="A68" s="90" t="s">
        <v>159</v>
      </c>
      <c r="B68" s="99" t="s">
        <v>160</v>
      </c>
      <c r="C68" s="92" t="s">
        <v>181</v>
      </c>
      <c r="D68" s="23">
        <f t="shared" si="6"/>
        <v>0</v>
      </c>
      <c r="E68" s="18" t="e">
        <f t="shared" si="9"/>
        <v>#DIV/0!</v>
      </c>
      <c r="F68" s="100"/>
      <c r="G68" s="100"/>
      <c r="H68" s="100"/>
      <c r="I68" s="100"/>
      <c r="J68" s="100"/>
      <c r="K68" s="100"/>
      <c r="L68" s="100"/>
      <c r="M68" s="100"/>
      <c r="N68" s="100"/>
      <c r="O68" s="100"/>
      <c r="P68" s="100"/>
      <c r="Q68" s="100"/>
      <c r="R68" s="100"/>
      <c r="S68" s="100"/>
      <c r="T68" s="100"/>
      <c r="U68" s="100"/>
      <c r="V68" s="100"/>
      <c r="W68" s="100"/>
      <c r="X68" s="100"/>
      <c r="Y68" s="100"/>
      <c r="Z68" s="100"/>
      <c r="AA68" s="100"/>
    </row>
    <row r="69" spans="1:27" s="50" customFormat="1" ht="18" customHeight="1">
      <c r="A69" s="90" t="s">
        <v>161</v>
      </c>
      <c r="B69" s="99" t="s">
        <v>162</v>
      </c>
      <c r="C69" s="92" t="s">
        <v>163</v>
      </c>
      <c r="D69" s="23">
        <f t="shared" si="6"/>
        <v>0</v>
      </c>
      <c r="E69" s="18" t="e">
        <f t="shared" si="9"/>
        <v>#DIV/0!</v>
      </c>
      <c r="F69" s="100"/>
      <c r="G69" s="100"/>
      <c r="H69" s="100"/>
      <c r="I69" s="100"/>
      <c r="J69" s="100"/>
      <c r="K69" s="100"/>
      <c r="L69" s="100"/>
      <c r="M69" s="100"/>
      <c r="N69" s="100"/>
      <c r="O69" s="100"/>
      <c r="P69" s="100"/>
      <c r="Q69" s="100"/>
      <c r="R69" s="100"/>
      <c r="S69" s="100"/>
      <c r="T69" s="100"/>
      <c r="U69" s="100"/>
      <c r="V69" s="100"/>
      <c r="W69" s="100"/>
      <c r="X69" s="100"/>
      <c r="Y69" s="100"/>
      <c r="Z69" s="100"/>
      <c r="AA69" s="100"/>
    </row>
    <row r="70" spans="1:27" ht="18" customHeight="1">
      <c r="A70" s="90" t="s">
        <v>164</v>
      </c>
      <c r="B70" s="99" t="s">
        <v>165</v>
      </c>
      <c r="C70" s="92" t="s">
        <v>166</v>
      </c>
      <c r="D70" s="23">
        <f t="shared" si="6"/>
        <v>0</v>
      </c>
      <c r="E70" s="18" t="e">
        <f t="shared" si="9"/>
        <v>#DIV/0!</v>
      </c>
      <c r="F70" s="100"/>
      <c r="G70" s="100"/>
      <c r="H70" s="100"/>
      <c r="I70" s="100"/>
      <c r="J70" s="100"/>
      <c r="K70" s="100"/>
      <c r="L70" s="100"/>
      <c r="M70" s="100"/>
      <c r="N70" s="100"/>
      <c r="O70" s="100"/>
      <c r="P70" s="100"/>
      <c r="Q70" s="100"/>
      <c r="R70" s="100"/>
      <c r="S70" s="100"/>
      <c r="T70" s="100"/>
      <c r="U70" s="100"/>
      <c r="V70" s="100"/>
      <c r="W70" s="100"/>
      <c r="X70" s="100"/>
      <c r="Y70" s="100"/>
      <c r="Z70" s="100"/>
      <c r="AA70" s="100"/>
    </row>
    <row r="71" spans="1:27" ht="18" customHeight="1">
      <c r="A71" s="90" t="s">
        <v>167</v>
      </c>
      <c r="B71" s="99" t="s">
        <v>168</v>
      </c>
      <c r="C71" s="92" t="s">
        <v>169</v>
      </c>
      <c r="D71" s="23">
        <f t="shared" si="6"/>
        <v>0</v>
      </c>
      <c r="E71" s="18" t="e">
        <f t="shared" si="9"/>
        <v>#DIV/0!</v>
      </c>
      <c r="F71" s="100"/>
      <c r="G71" s="100"/>
      <c r="H71" s="100"/>
      <c r="I71" s="100"/>
      <c r="J71" s="100"/>
      <c r="K71" s="100"/>
      <c r="L71" s="100"/>
      <c r="M71" s="100"/>
      <c r="N71" s="100"/>
      <c r="O71" s="100"/>
      <c r="P71" s="100"/>
      <c r="Q71" s="100"/>
      <c r="R71" s="100"/>
      <c r="S71" s="100"/>
      <c r="T71" s="100"/>
      <c r="U71" s="100"/>
      <c r="V71" s="100"/>
      <c r="W71" s="100"/>
      <c r="X71" s="100"/>
      <c r="Y71" s="100"/>
      <c r="Z71" s="100"/>
      <c r="AA71" s="100"/>
    </row>
    <row r="72" spans="1:27" ht="18" customHeight="1">
      <c r="A72" s="90" t="s">
        <v>170</v>
      </c>
      <c r="B72" s="99" t="s">
        <v>171</v>
      </c>
      <c r="C72" s="92" t="s">
        <v>172</v>
      </c>
      <c r="D72" s="23">
        <f t="shared" si="6"/>
        <v>0</v>
      </c>
      <c r="E72" s="18" t="e">
        <f t="shared" si="9"/>
        <v>#DIV/0!</v>
      </c>
      <c r="F72" s="100"/>
      <c r="G72" s="100"/>
      <c r="H72" s="100"/>
      <c r="I72" s="100"/>
      <c r="J72" s="100"/>
      <c r="K72" s="100"/>
      <c r="L72" s="100"/>
      <c r="M72" s="100"/>
      <c r="N72" s="100"/>
      <c r="O72" s="100"/>
      <c r="P72" s="100"/>
      <c r="Q72" s="100"/>
      <c r="R72" s="100"/>
      <c r="S72" s="100"/>
      <c r="T72" s="100"/>
      <c r="U72" s="100"/>
      <c r="V72" s="100"/>
      <c r="W72" s="100"/>
      <c r="X72" s="100"/>
      <c r="Y72" s="100"/>
      <c r="Z72" s="100"/>
      <c r="AA72" s="100"/>
    </row>
    <row r="73" spans="1:27" ht="18" hidden="1" customHeight="1">
      <c r="A73" s="90" t="s">
        <v>173</v>
      </c>
      <c r="B73" s="99" t="s">
        <v>174</v>
      </c>
      <c r="C73" s="92" t="s">
        <v>175</v>
      </c>
      <c r="D73" s="23">
        <f t="shared" si="6"/>
        <v>0</v>
      </c>
      <c r="E73" s="18" t="e">
        <f t="shared" si="9"/>
        <v>#DIV/0!</v>
      </c>
      <c r="F73" s="100"/>
      <c r="G73" s="100"/>
      <c r="H73" s="100"/>
      <c r="I73" s="100"/>
      <c r="J73" s="100"/>
      <c r="K73" s="100"/>
      <c r="L73" s="100"/>
      <c r="M73" s="100"/>
      <c r="N73" s="100"/>
      <c r="O73" s="100"/>
      <c r="P73" s="100"/>
      <c r="Q73" s="100"/>
      <c r="R73" s="100"/>
      <c r="S73" s="100"/>
      <c r="T73" s="100"/>
      <c r="U73" s="100"/>
      <c r="V73" s="100"/>
      <c r="W73" s="100"/>
      <c r="X73" s="100"/>
      <c r="Y73" s="100"/>
      <c r="Z73" s="100"/>
      <c r="AA73" s="100"/>
    </row>
    <row r="74" spans="1:27" ht="18" hidden="1" customHeight="1">
      <c r="A74" s="90" t="s">
        <v>176</v>
      </c>
      <c r="B74" s="99" t="s">
        <v>177</v>
      </c>
      <c r="C74" s="92" t="s">
        <v>178</v>
      </c>
      <c r="D74" s="23">
        <f t="shared" si="6"/>
        <v>0</v>
      </c>
      <c r="E74" s="18" t="e">
        <f t="shared" si="9"/>
        <v>#DIV/0!</v>
      </c>
      <c r="F74" s="100"/>
      <c r="G74" s="100"/>
      <c r="H74" s="100"/>
      <c r="I74" s="100"/>
      <c r="J74" s="100"/>
      <c r="K74" s="100"/>
      <c r="L74" s="100"/>
      <c r="M74" s="100"/>
      <c r="N74" s="100"/>
      <c r="O74" s="100"/>
      <c r="P74" s="100"/>
      <c r="Q74" s="100"/>
      <c r="R74" s="100"/>
      <c r="S74" s="100"/>
      <c r="T74" s="100"/>
      <c r="U74" s="100"/>
      <c r="V74" s="100"/>
      <c r="W74" s="100"/>
      <c r="X74" s="100"/>
      <c r="Y74" s="100"/>
      <c r="Z74" s="100"/>
      <c r="AA74" s="100"/>
    </row>
    <row r="75" spans="1:27" s="53" customFormat="1" ht="18" customHeight="1">
      <c r="A75" s="102">
        <v>3</v>
      </c>
      <c r="B75" s="103" t="s">
        <v>179</v>
      </c>
      <c r="C75" s="85" t="s">
        <v>180</v>
      </c>
      <c r="D75" s="23">
        <f t="shared" si="6"/>
        <v>0</v>
      </c>
      <c r="E75" s="86">
        <f>D75/D$7*100</f>
        <v>0</v>
      </c>
      <c r="F75" s="105"/>
      <c r="G75" s="105"/>
      <c r="H75" s="105"/>
      <c r="I75" s="105"/>
      <c r="J75" s="105"/>
      <c r="K75" s="105"/>
      <c r="L75" s="105"/>
      <c r="M75" s="105"/>
      <c r="N75" s="105"/>
      <c r="O75" s="105"/>
      <c r="P75" s="105"/>
      <c r="Q75" s="105"/>
      <c r="R75" s="105"/>
      <c r="S75" s="105"/>
      <c r="T75" s="105"/>
      <c r="U75" s="105"/>
      <c r="V75" s="105"/>
      <c r="W75" s="105"/>
      <c r="X75" s="105"/>
      <c r="Y75" s="105"/>
      <c r="Z75" s="105"/>
      <c r="AA75" s="105"/>
    </row>
    <row r="76" spans="1:27" ht="21" customHeight="1">
      <c r="A76" s="106" t="s">
        <v>213</v>
      </c>
      <c r="B76" s="97" t="s">
        <v>214</v>
      </c>
      <c r="C76" s="81"/>
      <c r="D76" s="14"/>
      <c r="E76" s="13"/>
      <c r="F76" s="107"/>
      <c r="G76" s="107"/>
      <c r="H76" s="107"/>
      <c r="I76" s="107"/>
      <c r="J76" s="107"/>
      <c r="K76" s="107"/>
      <c r="L76" s="107"/>
      <c r="M76" s="107"/>
      <c r="N76" s="107"/>
      <c r="O76" s="107"/>
      <c r="P76" s="107"/>
      <c r="Q76" s="107"/>
      <c r="R76" s="107"/>
      <c r="S76" s="107"/>
      <c r="T76" s="107"/>
      <c r="U76" s="107"/>
      <c r="V76" s="107"/>
      <c r="W76" s="107"/>
      <c r="X76" s="107"/>
      <c r="Y76" s="107"/>
      <c r="Z76" s="107"/>
      <c r="AA76" s="107"/>
    </row>
    <row r="77" spans="1:27" ht="21" customHeight="1">
      <c r="A77" s="106">
        <v>1</v>
      </c>
      <c r="B77" s="97" t="s">
        <v>310</v>
      </c>
      <c r="C77" s="81" t="s">
        <v>215</v>
      </c>
      <c r="D77" s="13">
        <f t="shared" ref="D77" si="10">SUM(F77:M77)</f>
        <v>0</v>
      </c>
      <c r="E77" s="13">
        <f>D77/D$7*100</f>
        <v>0</v>
      </c>
      <c r="F77" s="107"/>
      <c r="G77" s="107"/>
      <c r="H77" s="107"/>
      <c r="I77" s="107"/>
      <c r="J77" s="107"/>
      <c r="K77" s="107"/>
      <c r="L77" s="107"/>
      <c r="M77" s="107"/>
      <c r="N77" s="107"/>
      <c r="O77" s="107"/>
      <c r="P77" s="107"/>
      <c r="Q77" s="107"/>
      <c r="R77" s="107"/>
      <c r="S77" s="107"/>
      <c r="T77" s="107"/>
      <c r="U77" s="107"/>
      <c r="V77" s="107"/>
      <c r="W77" s="107"/>
      <c r="X77" s="107"/>
      <c r="Y77" s="107"/>
      <c r="Z77" s="107"/>
      <c r="AA77" s="107"/>
    </row>
    <row r="78" spans="1:27" ht="21" customHeight="1">
      <c r="A78" s="106">
        <v>2</v>
      </c>
      <c r="B78" s="97" t="s">
        <v>216</v>
      </c>
      <c r="C78" s="81" t="s">
        <v>217</v>
      </c>
      <c r="D78" s="13">
        <f>SUM(F78:AA78)</f>
        <v>0</v>
      </c>
      <c r="E78" s="13">
        <f>D78/D$7*100</f>
        <v>0</v>
      </c>
      <c r="F78" s="107"/>
      <c r="G78" s="107"/>
      <c r="H78" s="107"/>
      <c r="I78" s="107"/>
      <c r="J78" s="107"/>
      <c r="K78" s="107"/>
      <c r="L78" s="107"/>
      <c r="M78" s="107"/>
      <c r="N78" s="107"/>
      <c r="O78" s="107"/>
      <c r="P78" s="107"/>
      <c r="Q78" s="107"/>
      <c r="R78" s="107"/>
      <c r="S78" s="107"/>
      <c r="T78" s="107"/>
      <c r="U78" s="107"/>
      <c r="V78" s="107"/>
      <c r="W78" s="107"/>
      <c r="X78" s="107"/>
      <c r="Y78" s="107"/>
      <c r="Z78" s="107"/>
      <c r="AA78" s="107"/>
    </row>
    <row r="79" spans="1:27" ht="21" customHeight="1">
      <c r="A79" s="106">
        <v>3</v>
      </c>
      <c r="B79" s="97" t="s">
        <v>218</v>
      </c>
      <c r="C79" s="81" t="s">
        <v>219</v>
      </c>
      <c r="D79" s="13">
        <f>SUM(F79:AA79)</f>
        <v>0</v>
      </c>
      <c r="E79" s="13">
        <f>D79/D$7*100</f>
        <v>0</v>
      </c>
      <c r="F79" s="107"/>
      <c r="G79" s="107"/>
      <c r="H79" s="107"/>
      <c r="I79" s="107"/>
      <c r="J79" s="107"/>
      <c r="K79" s="107"/>
      <c r="L79" s="107"/>
      <c r="M79" s="107"/>
      <c r="N79" s="107"/>
      <c r="O79" s="107"/>
      <c r="P79" s="107"/>
      <c r="Q79" s="107"/>
      <c r="R79" s="107"/>
      <c r="S79" s="107"/>
      <c r="T79" s="107"/>
      <c r="U79" s="107"/>
      <c r="V79" s="107"/>
      <c r="W79" s="107"/>
      <c r="X79" s="107"/>
      <c r="Y79" s="107"/>
      <c r="Z79" s="107"/>
      <c r="AA79" s="107"/>
    </row>
    <row r="80" spans="1:27" s="112" customFormat="1" ht="49.5" customHeight="1">
      <c r="A80" s="108">
        <v>4</v>
      </c>
      <c r="B80" s="109" t="s">
        <v>220</v>
      </c>
      <c r="C80" s="110" t="s">
        <v>221</v>
      </c>
      <c r="D80" s="13">
        <f t="shared" ref="D80:D89" si="11">SUM(F80:AA80)</f>
        <v>0</v>
      </c>
      <c r="E80" s="13">
        <f t="shared" ref="E80:E89" si="12">D80/D$7*100</f>
        <v>0</v>
      </c>
      <c r="F80" s="111"/>
      <c r="G80" s="111"/>
      <c r="H80" s="111"/>
      <c r="I80" s="111"/>
      <c r="J80" s="111"/>
      <c r="K80" s="111"/>
      <c r="L80" s="111"/>
      <c r="M80" s="111"/>
      <c r="N80" s="111"/>
      <c r="O80" s="111"/>
      <c r="P80" s="111"/>
      <c r="Q80" s="111"/>
      <c r="R80" s="111"/>
      <c r="S80" s="111"/>
      <c r="T80" s="111"/>
      <c r="U80" s="111"/>
      <c r="V80" s="111"/>
      <c r="W80" s="111"/>
      <c r="X80" s="111"/>
      <c r="Y80" s="111"/>
      <c r="Z80" s="111"/>
      <c r="AA80" s="111"/>
    </row>
    <row r="81" spans="1:27" s="114" customFormat="1" ht="37.5" customHeight="1">
      <c r="A81" s="108">
        <v>5</v>
      </c>
      <c r="B81" s="113" t="s">
        <v>222</v>
      </c>
      <c r="C81" s="110" t="s">
        <v>223</v>
      </c>
      <c r="D81" s="13">
        <f t="shared" si="11"/>
        <v>0</v>
      </c>
      <c r="E81" s="13">
        <f t="shared" si="12"/>
        <v>0</v>
      </c>
      <c r="F81" s="111"/>
      <c r="G81" s="111"/>
      <c r="H81" s="111"/>
      <c r="I81" s="111"/>
      <c r="J81" s="111"/>
      <c r="K81" s="111"/>
      <c r="L81" s="111"/>
      <c r="M81" s="111"/>
      <c r="N81" s="111"/>
      <c r="O81" s="111"/>
      <c r="P81" s="111"/>
      <c r="Q81" s="111"/>
      <c r="R81" s="111"/>
      <c r="S81" s="111"/>
      <c r="T81" s="111"/>
      <c r="U81" s="111"/>
      <c r="V81" s="111"/>
      <c r="W81" s="111"/>
      <c r="X81" s="111"/>
      <c r="Y81" s="111"/>
      <c r="Z81" s="111"/>
      <c r="AA81" s="111"/>
    </row>
    <row r="82" spans="1:27" s="114" customFormat="1" ht="21" customHeight="1">
      <c r="A82" s="108">
        <v>6</v>
      </c>
      <c r="B82" s="113" t="s">
        <v>224</v>
      </c>
      <c r="C82" s="110" t="s">
        <v>225</v>
      </c>
      <c r="D82" s="13">
        <f t="shared" si="11"/>
        <v>0</v>
      </c>
      <c r="E82" s="13">
        <f t="shared" si="12"/>
        <v>0</v>
      </c>
      <c r="F82" s="111"/>
      <c r="G82" s="111"/>
      <c r="H82" s="111"/>
      <c r="I82" s="111"/>
      <c r="J82" s="111"/>
      <c r="K82" s="111"/>
      <c r="L82" s="111"/>
      <c r="M82" s="111"/>
      <c r="N82" s="111"/>
      <c r="O82" s="111"/>
      <c r="P82" s="111"/>
      <c r="Q82" s="111"/>
      <c r="R82" s="111"/>
      <c r="S82" s="111"/>
      <c r="T82" s="111"/>
      <c r="U82" s="111"/>
      <c r="V82" s="111"/>
      <c r="W82" s="111"/>
      <c r="X82" s="111"/>
      <c r="Y82" s="111"/>
      <c r="Z82" s="111"/>
      <c r="AA82" s="111"/>
    </row>
    <row r="83" spans="1:27" s="114" customFormat="1" ht="14.4">
      <c r="A83" s="108">
        <v>7</v>
      </c>
      <c r="B83" s="113" t="s">
        <v>226</v>
      </c>
      <c r="C83" s="110" t="s">
        <v>227</v>
      </c>
      <c r="D83" s="13">
        <f t="shared" si="11"/>
        <v>0</v>
      </c>
      <c r="E83" s="13">
        <f t="shared" si="12"/>
        <v>0</v>
      </c>
      <c r="F83" s="111"/>
      <c r="G83" s="86"/>
      <c r="H83" s="111"/>
      <c r="I83" s="111"/>
      <c r="J83" s="111"/>
      <c r="K83" s="111"/>
      <c r="L83" s="111"/>
      <c r="M83" s="111"/>
      <c r="N83" s="111"/>
      <c r="O83" s="111"/>
      <c r="P83" s="111"/>
      <c r="Q83" s="111"/>
      <c r="R83" s="111"/>
      <c r="S83" s="111"/>
      <c r="T83" s="111"/>
      <c r="U83" s="111"/>
      <c r="V83" s="111"/>
      <c r="W83" s="111"/>
      <c r="X83" s="111"/>
      <c r="Y83" s="111"/>
      <c r="Z83" s="111"/>
      <c r="AA83" s="111"/>
    </row>
    <row r="84" spans="1:27" s="114" customFormat="1" ht="35.25" customHeight="1">
      <c r="A84" s="108">
        <v>8</v>
      </c>
      <c r="B84" s="113" t="s">
        <v>228</v>
      </c>
      <c r="C84" s="110" t="s">
        <v>229</v>
      </c>
      <c r="D84" s="13">
        <f t="shared" si="11"/>
        <v>0</v>
      </c>
      <c r="E84" s="13">
        <f t="shared" si="12"/>
        <v>0</v>
      </c>
      <c r="F84" s="111"/>
      <c r="G84" s="111"/>
      <c r="H84" s="111"/>
      <c r="I84" s="111"/>
      <c r="J84" s="111"/>
      <c r="K84" s="111"/>
      <c r="L84" s="111"/>
      <c r="M84" s="111"/>
      <c r="N84" s="111"/>
      <c r="O84" s="111"/>
      <c r="P84" s="111"/>
      <c r="Q84" s="111"/>
      <c r="R84" s="111"/>
      <c r="S84" s="111"/>
      <c r="T84" s="111"/>
      <c r="U84" s="111"/>
      <c r="V84" s="111"/>
      <c r="W84" s="111"/>
      <c r="X84" s="111"/>
      <c r="Y84" s="111"/>
      <c r="Z84" s="111"/>
      <c r="AA84" s="111"/>
    </row>
    <row r="85" spans="1:27" s="114" customFormat="1" ht="21" customHeight="1">
      <c r="A85" s="108">
        <v>9</v>
      </c>
      <c r="B85" s="113" t="s">
        <v>230</v>
      </c>
      <c r="C85" s="110" t="s">
        <v>231</v>
      </c>
      <c r="D85" s="13">
        <f t="shared" si="11"/>
        <v>0</v>
      </c>
      <c r="E85" s="13">
        <f t="shared" si="12"/>
        <v>0</v>
      </c>
      <c r="F85" s="111"/>
      <c r="G85" s="111"/>
      <c r="H85" s="111"/>
      <c r="I85" s="111"/>
      <c r="J85" s="111"/>
      <c r="K85" s="111"/>
      <c r="L85" s="111"/>
      <c r="M85" s="111"/>
      <c r="N85" s="111"/>
      <c r="O85" s="111"/>
      <c r="P85" s="111"/>
      <c r="Q85" s="111"/>
      <c r="R85" s="111"/>
      <c r="S85" s="111"/>
      <c r="T85" s="111"/>
      <c r="U85" s="111"/>
      <c r="V85" s="111"/>
      <c r="W85" s="111"/>
      <c r="X85" s="111"/>
      <c r="Y85" s="111"/>
      <c r="Z85" s="111"/>
      <c r="AA85" s="111"/>
    </row>
    <row r="86" spans="1:27" s="114" customFormat="1" ht="21" customHeight="1">
      <c r="A86" s="108">
        <v>10</v>
      </c>
      <c r="B86" s="113" t="s">
        <v>232</v>
      </c>
      <c r="C86" s="110" t="s">
        <v>233</v>
      </c>
      <c r="D86" s="13">
        <f t="shared" si="11"/>
        <v>0</v>
      </c>
      <c r="E86" s="13">
        <f t="shared" si="12"/>
        <v>0</v>
      </c>
      <c r="F86" s="111"/>
      <c r="G86" s="111"/>
      <c r="H86" s="111"/>
      <c r="I86" s="111"/>
      <c r="J86" s="111"/>
      <c r="K86" s="111"/>
      <c r="L86" s="111"/>
      <c r="M86" s="111"/>
      <c r="N86" s="111"/>
      <c r="O86" s="111"/>
      <c r="P86" s="111"/>
      <c r="Q86" s="111"/>
      <c r="R86" s="111"/>
      <c r="S86" s="111"/>
      <c r="T86" s="111"/>
      <c r="U86" s="111"/>
      <c r="V86" s="111"/>
      <c r="W86" s="111"/>
      <c r="X86" s="111"/>
      <c r="Y86" s="111"/>
      <c r="Z86" s="111"/>
      <c r="AA86" s="111"/>
    </row>
    <row r="87" spans="1:27" s="114" customFormat="1" ht="21" customHeight="1">
      <c r="A87" s="108">
        <v>11</v>
      </c>
      <c r="B87" s="113" t="s">
        <v>234</v>
      </c>
      <c r="C87" s="110" t="s">
        <v>235</v>
      </c>
      <c r="D87" s="13">
        <f t="shared" si="11"/>
        <v>0</v>
      </c>
      <c r="E87" s="13">
        <f t="shared" si="12"/>
        <v>0</v>
      </c>
      <c r="F87" s="111"/>
      <c r="G87" s="111"/>
      <c r="H87" s="111"/>
      <c r="I87" s="111"/>
      <c r="J87" s="111"/>
      <c r="K87" s="111"/>
      <c r="L87" s="111"/>
      <c r="M87" s="111"/>
      <c r="N87" s="111"/>
      <c r="O87" s="111"/>
      <c r="P87" s="111"/>
      <c r="Q87" s="111"/>
      <c r="R87" s="111"/>
      <c r="S87" s="111"/>
      <c r="T87" s="111"/>
      <c r="U87" s="111"/>
      <c r="V87" s="111"/>
      <c r="W87" s="111"/>
      <c r="X87" s="111"/>
      <c r="Y87" s="111"/>
      <c r="Z87" s="111"/>
      <c r="AA87" s="111"/>
    </row>
    <row r="88" spans="1:27" s="114" customFormat="1" ht="21" customHeight="1">
      <c r="A88" s="108">
        <v>12</v>
      </c>
      <c r="B88" s="113" t="s">
        <v>236</v>
      </c>
      <c r="C88" s="110" t="s">
        <v>237</v>
      </c>
      <c r="D88" s="13">
        <f t="shared" si="11"/>
        <v>0</v>
      </c>
      <c r="E88" s="13">
        <f t="shared" si="12"/>
        <v>0</v>
      </c>
      <c r="F88" s="111"/>
      <c r="G88" s="13"/>
      <c r="H88" s="13"/>
      <c r="I88" s="13"/>
      <c r="J88" s="13"/>
      <c r="K88" s="13"/>
      <c r="L88" s="13"/>
      <c r="M88" s="13"/>
      <c r="N88" s="13"/>
      <c r="O88" s="13"/>
      <c r="P88" s="13"/>
      <c r="Q88" s="13"/>
      <c r="R88" s="13"/>
      <c r="S88" s="13"/>
      <c r="T88" s="13"/>
      <c r="U88" s="13"/>
      <c r="V88" s="13"/>
      <c r="W88" s="13"/>
      <c r="X88" s="13"/>
      <c r="Y88" s="13"/>
      <c r="Z88" s="13"/>
      <c r="AA88" s="13"/>
    </row>
    <row r="89" spans="1:27" s="114" customFormat="1" ht="36" customHeight="1">
      <c r="A89" s="108">
        <v>13</v>
      </c>
      <c r="B89" s="113" t="s">
        <v>238</v>
      </c>
      <c r="C89" s="110" t="s">
        <v>239</v>
      </c>
      <c r="D89" s="13">
        <f t="shared" si="11"/>
        <v>0</v>
      </c>
      <c r="E89" s="13">
        <f t="shared" si="12"/>
        <v>0</v>
      </c>
      <c r="F89" s="111"/>
      <c r="G89" s="111"/>
      <c r="H89" s="111"/>
      <c r="I89" s="111"/>
      <c r="J89" s="111"/>
      <c r="K89" s="111"/>
      <c r="L89" s="111"/>
      <c r="M89" s="111"/>
      <c r="N89" s="111"/>
      <c r="O89" s="111"/>
      <c r="P89" s="111"/>
      <c r="Q89" s="111"/>
      <c r="R89" s="111"/>
      <c r="S89" s="111"/>
      <c r="T89" s="111"/>
      <c r="U89" s="111"/>
      <c r="V89" s="111"/>
      <c r="W89" s="111"/>
      <c r="X89" s="111"/>
      <c r="Y89" s="111"/>
      <c r="Z89" s="111"/>
      <c r="AA89" s="111"/>
    </row>
    <row r="90" spans="1:27" ht="24" customHeight="1">
      <c r="B90" s="115" t="s">
        <v>240</v>
      </c>
    </row>
    <row r="91" spans="1:27" ht="18" customHeight="1"/>
    <row r="92" spans="1:27" ht="18" customHeight="1"/>
  </sheetData>
  <mergeCells count="9">
    <mergeCell ref="A1:B1"/>
    <mergeCell ref="A2:AA2"/>
    <mergeCell ref="A3:AA3"/>
    <mergeCell ref="A4:A5"/>
    <mergeCell ref="B4:B5"/>
    <mergeCell ref="C4:C5"/>
    <mergeCell ref="D4:D5"/>
    <mergeCell ref="E4:E5"/>
    <mergeCell ref="F4:AA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92"/>
  <sheetViews>
    <sheetView showZeros="0" topLeftCell="C1" workbookViewId="0">
      <selection activeCell="G7" sqref="G7:AA7"/>
    </sheetView>
  </sheetViews>
  <sheetFormatPr defaultColWidth="7.5546875" defaultRowHeight="13.8"/>
  <cols>
    <col min="1" max="1" width="5.44140625" style="57" customWidth="1"/>
    <col min="2" max="2" width="40.44140625" style="58" customWidth="1"/>
    <col min="3" max="3" width="6.44140625" style="44" customWidth="1"/>
    <col min="4" max="4" width="12.5546875" style="57" customWidth="1"/>
    <col min="5" max="5" width="7.44140625" style="57" customWidth="1"/>
    <col min="6" max="6" width="10.5546875" style="44" customWidth="1"/>
    <col min="7" max="10" width="9.109375" style="44" customWidth="1"/>
    <col min="11" max="11" width="10.5546875" style="44" customWidth="1"/>
    <col min="12" max="12" width="10.44140625" style="44" customWidth="1"/>
    <col min="13" max="13" width="10.5546875" style="44" customWidth="1"/>
    <col min="14" max="27" width="9.5546875" style="44" bestFit="1" customWidth="1"/>
    <col min="28" max="245" width="7.5546875" style="44"/>
    <col min="246" max="246" width="4.44140625" style="44" customWidth="1"/>
    <col min="247" max="247" width="34.44140625" style="44" customWidth="1"/>
    <col min="248" max="248" width="6.88671875" style="44" customWidth="1"/>
    <col min="249" max="249" width="9.5546875" style="44" customWidth="1"/>
    <col min="250" max="250" width="7.44140625" style="44" customWidth="1"/>
    <col min="251" max="255" width="7.5546875" style="44"/>
    <col min="256" max="258" width="8.5546875" style="44" customWidth="1"/>
    <col min="259" max="265" width="0" style="44" hidden="1" customWidth="1"/>
    <col min="266" max="501" width="7.5546875" style="44"/>
    <col min="502" max="502" width="4.44140625" style="44" customWidth="1"/>
    <col min="503" max="503" width="34.44140625" style="44" customWidth="1"/>
    <col min="504" max="504" width="6.88671875" style="44" customWidth="1"/>
    <col min="505" max="505" width="9.5546875" style="44" customWidth="1"/>
    <col min="506" max="506" width="7.44140625" style="44" customWidth="1"/>
    <col min="507" max="511" width="7.5546875" style="44"/>
    <col min="512" max="514" width="8.5546875" style="44" customWidth="1"/>
    <col min="515" max="521" width="0" style="44" hidden="1" customWidth="1"/>
    <col min="522" max="757" width="7.5546875" style="44"/>
    <col min="758" max="758" width="4.44140625" style="44" customWidth="1"/>
    <col min="759" max="759" width="34.44140625" style="44" customWidth="1"/>
    <col min="760" max="760" width="6.88671875" style="44" customWidth="1"/>
    <col min="761" max="761" width="9.5546875" style="44" customWidth="1"/>
    <col min="762" max="762" width="7.44140625" style="44" customWidth="1"/>
    <col min="763" max="767" width="7.5546875" style="44"/>
    <col min="768" max="770" width="8.5546875" style="44" customWidth="1"/>
    <col min="771" max="777" width="0" style="44" hidden="1" customWidth="1"/>
    <col min="778" max="1013" width="7.5546875" style="44"/>
    <col min="1014" max="1014" width="4.44140625" style="44" customWidth="1"/>
    <col min="1015" max="1015" width="34.44140625" style="44" customWidth="1"/>
    <col min="1016" max="1016" width="6.88671875" style="44" customWidth="1"/>
    <col min="1017" max="1017" width="9.5546875" style="44" customWidth="1"/>
    <col min="1018" max="1018" width="7.44140625" style="44" customWidth="1"/>
    <col min="1019" max="1023" width="7.5546875" style="44"/>
    <col min="1024" max="1026" width="8.5546875" style="44" customWidth="1"/>
    <col min="1027" max="1033" width="0" style="44" hidden="1" customWidth="1"/>
    <col min="1034" max="1269" width="7.5546875" style="44"/>
    <col min="1270" max="1270" width="4.44140625" style="44" customWidth="1"/>
    <col min="1271" max="1271" width="34.44140625" style="44" customWidth="1"/>
    <col min="1272" max="1272" width="6.88671875" style="44" customWidth="1"/>
    <col min="1273" max="1273" width="9.5546875" style="44" customWidth="1"/>
    <col min="1274" max="1274" width="7.44140625" style="44" customWidth="1"/>
    <col min="1275" max="1279" width="7.5546875" style="44"/>
    <col min="1280" max="1282" width="8.5546875" style="44" customWidth="1"/>
    <col min="1283" max="1289" width="0" style="44" hidden="1" customWidth="1"/>
    <col min="1290" max="1525" width="7.5546875" style="44"/>
    <col min="1526" max="1526" width="4.44140625" style="44" customWidth="1"/>
    <col min="1527" max="1527" width="34.44140625" style="44" customWidth="1"/>
    <col min="1528" max="1528" width="6.88671875" style="44" customWidth="1"/>
    <col min="1529" max="1529" width="9.5546875" style="44" customWidth="1"/>
    <col min="1530" max="1530" width="7.44140625" style="44" customWidth="1"/>
    <col min="1531" max="1535" width="7.5546875" style="44"/>
    <col min="1536" max="1538" width="8.5546875" style="44" customWidth="1"/>
    <col min="1539" max="1545" width="0" style="44" hidden="1" customWidth="1"/>
    <col min="1546" max="1781" width="7.5546875" style="44"/>
    <col min="1782" max="1782" width="4.44140625" style="44" customWidth="1"/>
    <col min="1783" max="1783" width="34.44140625" style="44" customWidth="1"/>
    <col min="1784" max="1784" width="6.88671875" style="44" customWidth="1"/>
    <col min="1785" max="1785" width="9.5546875" style="44" customWidth="1"/>
    <col min="1786" max="1786" width="7.44140625" style="44" customWidth="1"/>
    <col min="1787" max="1791" width="7.5546875" style="44"/>
    <col min="1792" max="1794" width="8.5546875" style="44" customWidth="1"/>
    <col min="1795" max="1801" width="0" style="44" hidden="1" customWidth="1"/>
    <col min="1802" max="2037" width="7.5546875" style="44"/>
    <col min="2038" max="2038" width="4.44140625" style="44" customWidth="1"/>
    <col min="2039" max="2039" width="34.44140625" style="44" customWidth="1"/>
    <col min="2040" max="2040" width="6.88671875" style="44" customWidth="1"/>
    <col min="2041" max="2041" width="9.5546875" style="44" customWidth="1"/>
    <col min="2042" max="2042" width="7.44140625" style="44" customWidth="1"/>
    <col min="2043" max="2047" width="7.5546875" style="44"/>
    <col min="2048" max="2050" width="8.5546875" style="44" customWidth="1"/>
    <col min="2051" max="2057" width="0" style="44" hidden="1" customWidth="1"/>
    <col min="2058" max="2293" width="7.5546875" style="44"/>
    <col min="2294" max="2294" width="4.44140625" style="44" customWidth="1"/>
    <col min="2295" max="2295" width="34.44140625" style="44" customWidth="1"/>
    <col min="2296" max="2296" width="6.88671875" style="44" customWidth="1"/>
    <col min="2297" max="2297" width="9.5546875" style="44" customWidth="1"/>
    <col min="2298" max="2298" width="7.44140625" style="44" customWidth="1"/>
    <col min="2299" max="2303" width="7.5546875" style="44"/>
    <col min="2304" max="2306" width="8.5546875" style="44" customWidth="1"/>
    <col min="2307" max="2313" width="0" style="44" hidden="1" customWidth="1"/>
    <col min="2314" max="2549" width="7.5546875" style="44"/>
    <col min="2550" max="2550" width="4.44140625" style="44" customWidth="1"/>
    <col min="2551" max="2551" width="34.44140625" style="44" customWidth="1"/>
    <col min="2552" max="2552" width="6.88671875" style="44" customWidth="1"/>
    <col min="2553" max="2553" width="9.5546875" style="44" customWidth="1"/>
    <col min="2554" max="2554" width="7.44140625" style="44" customWidth="1"/>
    <col min="2555" max="2559" width="7.5546875" style="44"/>
    <col min="2560" max="2562" width="8.5546875" style="44" customWidth="1"/>
    <col min="2563" max="2569" width="0" style="44" hidden="1" customWidth="1"/>
    <col min="2570" max="2805" width="7.5546875" style="44"/>
    <col min="2806" max="2806" width="4.44140625" style="44" customWidth="1"/>
    <col min="2807" max="2807" width="34.44140625" style="44" customWidth="1"/>
    <col min="2808" max="2808" width="6.88671875" style="44" customWidth="1"/>
    <col min="2809" max="2809" width="9.5546875" style="44" customWidth="1"/>
    <col min="2810" max="2810" width="7.44140625" style="44" customWidth="1"/>
    <col min="2811" max="2815" width="7.5546875" style="44"/>
    <col min="2816" max="2818" width="8.5546875" style="44" customWidth="1"/>
    <col min="2819" max="2825" width="0" style="44" hidden="1" customWidth="1"/>
    <col min="2826" max="3061" width="7.5546875" style="44"/>
    <col min="3062" max="3062" width="4.44140625" style="44" customWidth="1"/>
    <col min="3063" max="3063" width="34.44140625" style="44" customWidth="1"/>
    <col min="3064" max="3064" width="6.88671875" style="44" customWidth="1"/>
    <col min="3065" max="3065" width="9.5546875" style="44" customWidth="1"/>
    <col min="3066" max="3066" width="7.44140625" style="44" customWidth="1"/>
    <col min="3067" max="3071" width="7.5546875" style="44"/>
    <col min="3072" max="3074" width="8.5546875" style="44" customWidth="1"/>
    <col min="3075" max="3081" width="0" style="44" hidden="1" customWidth="1"/>
    <col min="3082" max="3317" width="7.5546875" style="44"/>
    <col min="3318" max="3318" width="4.44140625" style="44" customWidth="1"/>
    <col min="3319" max="3319" width="34.44140625" style="44" customWidth="1"/>
    <col min="3320" max="3320" width="6.88671875" style="44" customWidth="1"/>
    <col min="3321" max="3321" width="9.5546875" style="44" customWidth="1"/>
    <col min="3322" max="3322" width="7.44140625" style="44" customWidth="1"/>
    <col min="3323" max="3327" width="7.5546875" style="44"/>
    <col min="3328" max="3330" width="8.5546875" style="44" customWidth="1"/>
    <col min="3331" max="3337" width="0" style="44" hidden="1" customWidth="1"/>
    <col min="3338" max="3573" width="7.5546875" style="44"/>
    <col min="3574" max="3574" width="4.44140625" style="44" customWidth="1"/>
    <col min="3575" max="3575" width="34.44140625" style="44" customWidth="1"/>
    <col min="3576" max="3576" width="6.88671875" style="44" customWidth="1"/>
    <col min="3577" max="3577" width="9.5546875" style="44" customWidth="1"/>
    <col min="3578" max="3578" width="7.44140625" style="44" customWidth="1"/>
    <col min="3579" max="3583" width="7.5546875" style="44"/>
    <col min="3584" max="3586" width="8.5546875" style="44" customWidth="1"/>
    <col min="3587" max="3593" width="0" style="44" hidden="1" customWidth="1"/>
    <col min="3594" max="3829" width="7.5546875" style="44"/>
    <col min="3830" max="3830" width="4.44140625" style="44" customWidth="1"/>
    <col min="3831" max="3831" width="34.44140625" style="44" customWidth="1"/>
    <col min="3832" max="3832" width="6.88671875" style="44" customWidth="1"/>
    <col min="3833" max="3833" width="9.5546875" style="44" customWidth="1"/>
    <col min="3834" max="3834" width="7.44140625" style="44" customWidth="1"/>
    <col min="3835" max="3839" width="7.5546875" style="44"/>
    <col min="3840" max="3842" width="8.5546875" style="44" customWidth="1"/>
    <col min="3843" max="3849" width="0" style="44" hidden="1" customWidth="1"/>
    <col min="3850" max="4085" width="7.5546875" style="44"/>
    <col min="4086" max="4086" width="4.44140625" style="44" customWidth="1"/>
    <col min="4087" max="4087" width="34.44140625" style="44" customWidth="1"/>
    <col min="4088" max="4088" width="6.88671875" style="44" customWidth="1"/>
    <col min="4089" max="4089" width="9.5546875" style="44" customWidth="1"/>
    <col min="4090" max="4090" width="7.44140625" style="44" customWidth="1"/>
    <col min="4091" max="4095" width="7.5546875" style="44"/>
    <col min="4096" max="4098" width="8.5546875" style="44" customWidth="1"/>
    <col min="4099" max="4105" width="0" style="44" hidden="1" customWidth="1"/>
    <col min="4106" max="4341" width="7.5546875" style="44"/>
    <col min="4342" max="4342" width="4.44140625" style="44" customWidth="1"/>
    <col min="4343" max="4343" width="34.44140625" style="44" customWidth="1"/>
    <col min="4344" max="4344" width="6.88671875" style="44" customWidth="1"/>
    <col min="4345" max="4345" width="9.5546875" style="44" customWidth="1"/>
    <col min="4346" max="4346" width="7.44140625" style="44" customWidth="1"/>
    <col min="4347" max="4351" width="7.5546875" style="44"/>
    <col min="4352" max="4354" width="8.5546875" style="44" customWidth="1"/>
    <col min="4355" max="4361" width="0" style="44" hidden="1" customWidth="1"/>
    <col min="4362" max="4597" width="7.5546875" style="44"/>
    <col min="4598" max="4598" width="4.44140625" style="44" customWidth="1"/>
    <col min="4599" max="4599" width="34.44140625" style="44" customWidth="1"/>
    <col min="4600" max="4600" width="6.88671875" style="44" customWidth="1"/>
    <col min="4601" max="4601" width="9.5546875" style="44" customWidth="1"/>
    <col min="4602" max="4602" width="7.44140625" style="44" customWidth="1"/>
    <col min="4603" max="4607" width="7.5546875" style="44"/>
    <col min="4608" max="4610" width="8.5546875" style="44" customWidth="1"/>
    <col min="4611" max="4617" width="0" style="44" hidden="1" customWidth="1"/>
    <col min="4618" max="4853" width="7.5546875" style="44"/>
    <col min="4854" max="4854" width="4.44140625" style="44" customWidth="1"/>
    <col min="4855" max="4855" width="34.44140625" style="44" customWidth="1"/>
    <col min="4856" max="4856" width="6.88671875" style="44" customWidth="1"/>
    <col min="4857" max="4857" width="9.5546875" style="44" customWidth="1"/>
    <col min="4858" max="4858" width="7.44140625" style="44" customWidth="1"/>
    <col min="4859" max="4863" width="7.5546875" style="44"/>
    <col min="4864" max="4866" width="8.5546875" style="44" customWidth="1"/>
    <col min="4867" max="4873" width="0" style="44" hidden="1" customWidth="1"/>
    <col min="4874" max="5109" width="7.5546875" style="44"/>
    <col min="5110" max="5110" width="4.44140625" style="44" customWidth="1"/>
    <col min="5111" max="5111" width="34.44140625" style="44" customWidth="1"/>
    <col min="5112" max="5112" width="6.88671875" style="44" customWidth="1"/>
    <col min="5113" max="5113" width="9.5546875" style="44" customWidth="1"/>
    <col min="5114" max="5114" width="7.44140625" style="44" customWidth="1"/>
    <col min="5115" max="5119" width="7.5546875" style="44"/>
    <col min="5120" max="5122" width="8.5546875" style="44" customWidth="1"/>
    <col min="5123" max="5129" width="0" style="44" hidden="1" customWidth="1"/>
    <col min="5130" max="5365" width="7.5546875" style="44"/>
    <col min="5366" max="5366" width="4.44140625" style="44" customWidth="1"/>
    <col min="5367" max="5367" width="34.44140625" style="44" customWidth="1"/>
    <col min="5368" max="5368" width="6.88671875" style="44" customWidth="1"/>
    <col min="5369" max="5369" width="9.5546875" style="44" customWidth="1"/>
    <col min="5370" max="5370" width="7.44140625" style="44" customWidth="1"/>
    <col min="5371" max="5375" width="7.5546875" style="44"/>
    <col min="5376" max="5378" width="8.5546875" style="44" customWidth="1"/>
    <col min="5379" max="5385" width="0" style="44" hidden="1" customWidth="1"/>
    <col min="5386" max="5621" width="7.5546875" style="44"/>
    <col min="5622" max="5622" width="4.44140625" style="44" customWidth="1"/>
    <col min="5623" max="5623" width="34.44140625" style="44" customWidth="1"/>
    <col min="5624" max="5624" width="6.88671875" style="44" customWidth="1"/>
    <col min="5625" max="5625" width="9.5546875" style="44" customWidth="1"/>
    <col min="5626" max="5626" width="7.44140625" style="44" customWidth="1"/>
    <col min="5627" max="5631" width="7.5546875" style="44"/>
    <col min="5632" max="5634" width="8.5546875" style="44" customWidth="1"/>
    <col min="5635" max="5641" width="0" style="44" hidden="1" customWidth="1"/>
    <col min="5642" max="5877" width="7.5546875" style="44"/>
    <col min="5878" max="5878" width="4.44140625" style="44" customWidth="1"/>
    <col min="5879" max="5879" width="34.44140625" style="44" customWidth="1"/>
    <col min="5880" max="5880" width="6.88671875" style="44" customWidth="1"/>
    <col min="5881" max="5881" width="9.5546875" style="44" customWidth="1"/>
    <col min="5882" max="5882" width="7.44140625" style="44" customWidth="1"/>
    <col min="5883" max="5887" width="7.5546875" style="44"/>
    <col min="5888" max="5890" width="8.5546875" style="44" customWidth="1"/>
    <col min="5891" max="5897" width="0" style="44" hidden="1" customWidth="1"/>
    <col min="5898" max="6133" width="7.5546875" style="44"/>
    <col min="6134" max="6134" width="4.44140625" style="44" customWidth="1"/>
    <col min="6135" max="6135" width="34.44140625" style="44" customWidth="1"/>
    <col min="6136" max="6136" width="6.88671875" style="44" customWidth="1"/>
    <col min="6137" max="6137" width="9.5546875" style="44" customWidth="1"/>
    <col min="6138" max="6138" width="7.44140625" style="44" customWidth="1"/>
    <col min="6139" max="6143" width="7.5546875" style="44"/>
    <col min="6144" max="6146" width="8.5546875" style="44" customWidth="1"/>
    <col min="6147" max="6153" width="0" style="44" hidden="1" customWidth="1"/>
    <col min="6154" max="6389" width="7.5546875" style="44"/>
    <col min="6390" max="6390" width="4.44140625" style="44" customWidth="1"/>
    <col min="6391" max="6391" width="34.44140625" style="44" customWidth="1"/>
    <col min="6392" max="6392" width="6.88671875" style="44" customWidth="1"/>
    <col min="6393" max="6393" width="9.5546875" style="44" customWidth="1"/>
    <col min="6394" max="6394" width="7.44140625" style="44" customWidth="1"/>
    <col min="6395" max="6399" width="7.5546875" style="44"/>
    <col min="6400" max="6402" width="8.5546875" style="44" customWidth="1"/>
    <col min="6403" max="6409" width="0" style="44" hidden="1" customWidth="1"/>
    <col min="6410" max="6645" width="7.5546875" style="44"/>
    <col min="6646" max="6646" width="4.44140625" style="44" customWidth="1"/>
    <col min="6647" max="6647" width="34.44140625" style="44" customWidth="1"/>
    <col min="6648" max="6648" width="6.88671875" style="44" customWidth="1"/>
    <col min="6649" max="6649" width="9.5546875" style="44" customWidth="1"/>
    <col min="6650" max="6650" width="7.44140625" style="44" customWidth="1"/>
    <col min="6651" max="6655" width="7.5546875" style="44"/>
    <col min="6656" max="6658" width="8.5546875" style="44" customWidth="1"/>
    <col min="6659" max="6665" width="0" style="44" hidden="1" customWidth="1"/>
    <col min="6666" max="6901" width="7.5546875" style="44"/>
    <col min="6902" max="6902" width="4.44140625" style="44" customWidth="1"/>
    <col min="6903" max="6903" width="34.44140625" style="44" customWidth="1"/>
    <col min="6904" max="6904" width="6.88671875" style="44" customWidth="1"/>
    <col min="6905" max="6905" width="9.5546875" style="44" customWidth="1"/>
    <col min="6906" max="6906" width="7.44140625" style="44" customWidth="1"/>
    <col min="6907" max="6911" width="7.5546875" style="44"/>
    <col min="6912" max="6914" width="8.5546875" style="44" customWidth="1"/>
    <col min="6915" max="6921" width="0" style="44" hidden="1" customWidth="1"/>
    <col min="6922" max="7157" width="7.5546875" style="44"/>
    <col min="7158" max="7158" width="4.44140625" style="44" customWidth="1"/>
    <col min="7159" max="7159" width="34.44140625" style="44" customWidth="1"/>
    <col min="7160" max="7160" width="6.88671875" style="44" customWidth="1"/>
    <col min="7161" max="7161" width="9.5546875" style="44" customWidth="1"/>
    <col min="7162" max="7162" width="7.44140625" style="44" customWidth="1"/>
    <col min="7163" max="7167" width="7.5546875" style="44"/>
    <col min="7168" max="7170" width="8.5546875" style="44" customWidth="1"/>
    <col min="7171" max="7177" width="0" style="44" hidden="1" customWidth="1"/>
    <col min="7178" max="7413" width="7.5546875" style="44"/>
    <col min="7414" max="7414" width="4.44140625" style="44" customWidth="1"/>
    <col min="7415" max="7415" width="34.44140625" style="44" customWidth="1"/>
    <col min="7416" max="7416" width="6.88671875" style="44" customWidth="1"/>
    <col min="7417" max="7417" width="9.5546875" style="44" customWidth="1"/>
    <col min="7418" max="7418" width="7.44140625" style="44" customWidth="1"/>
    <col min="7419" max="7423" width="7.5546875" style="44"/>
    <col min="7424" max="7426" width="8.5546875" style="44" customWidth="1"/>
    <col min="7427" max="7433" width="0" style="44" hidden="1" customWidth="1"/>
    <col min="7434" max="7669" width="7.5546875" style="44"/>
    <col min="7670" max="7670" width="4.44140625" style="44" customWidth="1"/>
    <col min="7671" max="7671" width="34.44140625" style="44" customWidth="1"/>
    <col min="7672" max="7672" width="6.88671875" style="44" customWidth="1"/>
    <col min="7673" max="7673" width="9.5546875" style="44" customWidth="1"/>
    <col min="7674" max="7674" width="7.44140625" style="44" customWidth="1"/>
    <col min="7675" max="7679" width="7.5546875" style="44"/>
    <col min="7680" max="7682" width="8.5546875" style="44" customWidth="1"/>
    <col min="7683" max="7689" width="0" style="44" hidden="1" customWidth="1"/>
    <col min="7690" max="7925" width="7.5546875" style="44"/>
    <col min="7926" max="7926" width="4.44140625" style="44" customWidth="1"/>
    <col min="7927" max="7927" width="34.44140625" style="44" customWidth="1"/>
    <col min="7928" max="7928" width="6.88671875" style="44" customWidth="1"/>
    <col min="7929" max="7929" width="9.5546875" style="44" customWidth="1"/>
    <col min="7930" max="7930" width="7.44140625" style="44" customWidth="1"/>
    <col min="7931" max="7935" width="7.5546875" style="44"/>
    <col min="7936" max="7938" width="8.5546875" style="44" customWidth="1"/>
    <col min="7939" max="7945" width="0" style="44" hidden="1" customWidth="1"/>
    <col min="7946" max="8181" width="7.5546875" style="44"/>
    <col min="8182" max="8182" width="4.44140625" style="44" customWidth="1"/>
    <col min="8183" max="8183" width="34.44140625" style="44" customWidth="1"/>
    <col min="8184" max="8184" width="6.88671875" style="44" customWidth="1"/>
    <col min="8185" max="8185" width="9.5546875" style="44" customWidth="1"/>
    <col min="8186" max="8186" width="7.44140625" style="44" customWidth="1"/>
    <col min="8187" max="8191" width="7.5546875" style="44"/>
    <col min="8192" max="8194" width="8.5546875" style="44" customWidth="1"/>
    <col min="8195" max="8201" width="0" style="44" hidden="1" customWidth="1"/>
    <col min="8202" max="8437" width="7.5546875" style="44"/>
    <col min="8438" max="8438" width="4.44140625" style="44" customWidth="1"/>
    <col min="8439" max="8439" width="34.44140625" style="44" customWidth="1"/>
    <col min="8440" max="8440" width="6.88671875" style="44" customWidth="1"/>
    <col min="8441" max="8441" width="9.5546875" style="44" customWidth="1"/>
    <col min="8442" max="8442" width="7.44140625" style="44" customWidth="1"/>
    <col min="8443" max="8447" width="7.5546875" style="44"/>
    <col min="8448" max="8450" width="8.5546875" style="44" customWidth="1"/>
    <col min="8451" max="8457" width="0" style="44" hidden="1" customWidth="1"/>
    <col min="8458" max="8693" width="7.5546875" style="44"/>
    <col min="8694" max="8694" width="4.44140625" style="44" customWidth="1"/>
    <col min="8695" max="8695" width="34.44140625" style="44" customWidth="1"/>
    <col min="8696" max="8696" width="6.88671875" style="44" customWidth="1"/>
    <col min="8697" max="8697" width="9.5546875" style="44" customWidth="1"/>
    <col min="8698" max="8698" width="7.44140625" style="44" customWidth="1"/>
    <col min="8699" max="8703" width="7.5546875" style="44"/>
    <col min="8704" max="8706" width="8.5546875" style="44" customWidth="1"/>
    <col min="8707" max="8713" width="0" style="44" hidden="1" customWidth="1"/>
    <col min="8714" max="8949" width="7.5546875" style="44"/>
    <col min="8950" max="8950" width="4.44140625" style="44" customWidth="1"/>
    <col min="8951" max="8951" width="34.44140625" style="44" customWidth="1"/>
    <col min="8952" max="8952" width="6.88671875" style="44" customWidth="1"/>
    <col min="8953" max="8953" width="9.5546875" style="44" customWidth="1"/>
    <col min="8954" max="8954" width="7.44140625" style="44" customWidth="1"/>
    <col min="8955" max="8959" width="7.5546875" style="44"/>
    <col min="8960" max="8962" width="8.5546875" style="44" customWidth="1"/>
    <col min="8963" max="8969" width="0" style="44" hidden="1" customWidth="1"/>
    <col min="8970" max="9205" width="7.5546875" style="44"/>
    <col min="9206" max="9206" width="4.44140625" style="44" customWidth="1"/>
    <col min="9207" max="9207" width="34.44140625" style="44" customWidth="1"/>
    <col min="9208" max="9208" width="6.88671875" style="44" customWidth="1"/>
    <col min="9209" max="9209" width="9.5546875" style="44" customWidth="1"/>
    <col min="9210" max="9210" width="7.44140625" style="44" customWidth="1"/>
    <col min="9211" max="9215" width="7.5546875" style="44"/>
    <col min="9216" max="9218" width="8.5546875" style="44" customWidth="1"/>
    <col min="9219" max="9225" width="0" style="44" hidden="1" customWidth="1"/>
    <col min="9226" max="9461" width="7.5546875" style="44"/>
    <col min="9462" max="9462" width="4.44140625" style="44" customWidth="1"/>
    <col min="9463" max="9463" width="34.44140625" style="44" customWidth="1"/>
    <col min="9464" max="9464" width="6.88671875" style="44" customWidth="1"/>
    <col min="9465" max="9465" width="9.5546875" style="44" customWidth="1"/>
    <col min="9466" max="9466" width="7.44140625" style="44" customWidth="1"/>
    <col min="9467" max="9471" width="7.5546875" style="44"/>
    <col min="9472" max="9474" width="8.5546875" style="44" customWidth="1"/>
    <col min="9475" max="9481" width="0" style="44" hidden="1" customWidth="1"/>
    <col min="9482" max="9717" width="7.5546875" style="44"/>
    <col min="9718" max="9718" width="4.44140625" style="44" customWidth="1"/>
    <col min="9719" max="9719" width="34.44140625" style="44" customWidth="1"/>
    <col min="9720" max="9720" width="6.88671875" style="44" customWidth="1"/>
    <col min="9721" max="9721" width="9.5546875" style="44" customWidth="1"/>
    <col min="9722" max="9722" width="7.44140625" style="44" customWidth="1"/>
    <col min="9723" max="9727" width="7.5546875" style="44"/>
    <col min="9728" max="9730" width="8.5546875" style="44" customWidth="1"/>
    <col min="9731" max="9737" width="0" style="44" hidden="1" customWidth="1"/>
    <col min="9738" max="9973" width="7.5546875" style="44"/>
    <col min="9974" max="9974" width="4.44140625" style="44" customWidth="1"/>
    <col min="9975" max="9975" width="34.44140625" style="44" customWidth="1"/>
    <col min="9976" max="9976" width="6.88671875" style="44" customWidth="1"/>
    <col min="9977" max="9977" width="9.5546875" style="44" customWidth="1"/>
    <col min="9978" max="9978" width="7.44140625" style="44" customWidth="1"/>
    <col min="9979" max="9983" width="7.5546875" style="44"/>
    <col min="9984" max="9986" width="8.5546875" style="44" customWidth="1"/>
    <col min="9987" max="9993" width="0" style="44" hidden="1" customWidth="1"/>
    <col min="9994" max="10229" width="7.5546875" style="44"/>
    <col min="10230" max="10230" width="4.44140625" style="44" customWidth="1"/>
    <col min="10231" max="10231" width="34.44140625" style="44" customWidth="1"/>
    <col min="10232" max="10232" width="6.88671875" style="44" customWidth="1"/>
    <col min="10233" max="10233" width="9.5546875" style="44" customWidth="1"/>
    <col min="10234" max="10234" width="7.44140625" style="44" customWidth="1"/>
    <col min="10235" max="10239" width="7.5546875" style="44"/>
    <col min="10240" max="10242" width="8.5546875" style="44" customWidth="1"/>
    <col min="10243" max="10249" width="0" style="44" hidden="1" customWidth="1"/>
    <col min="10250" max="10485" width="7.5546875" style="44"/>
    <col min="10486" max="10486" width="4.44140625" style="44" customWidth="1"/>
    <col min="10487" max="10487" width="34.44140625" style="44" customWidth="1"/>
    <col min="10488" max="10488" width="6.88671875" style="44" customWidth="1"/>
    <col min="10489" max="10489" width="9.5546875" style="44" customWidth="1"/>
    <col min="10490" max="10490" width="7.44140625" style="44" customWidth="1"/>
    <col min="10491" max="10495" width="7.5546875" style="44"/>
    <col min="10496" max="10498" width="8.5546875" style="44" customWidth="1"/>
    <col min="10499" max="10505" width="0" style="44" hidden="1" customWidth="1"/>
    <col min="10506" max="10741" width="7.5546875" style="44"/>
    <col min="10742" max="10742" width="4.44140625" style="44" customWidth="1"/>
    <col min="10743" max="10743" width="34.44140625" style="44" customWidth="1"/>
    <col min="10744" max="10744" width="6.88671875" style="44" customWidth="1"/>
    <col min="10745" max="10745" width="9.5546875" style="44" customWidth="1"/>
    <col min="10746" max="10746" width="7.44140625" style="44" customWidth="1"/>
    <col min="10747" max="10751" width="7.5546875" style="44"/>
    <col min="10752" max="10754" width="8.5546875" style="44" customWidth="1"/>
    <col min="10755" max="10761" width="0" style="44" hidden="1" customWidth="1"/>
    <col min="10762" max="10997" width="7.5546875" style="44"/>
    <col min="10998" max="10998" width="4.44140625" style="44" customWidth="1"/>
    <col min="10999" max="10999" width="34.44140625" style="44" customWidth="1"/>
    <col min="11000" max="11000" width="6.88671875" style="44" customWidth="1"/>
    <col min="11001" max="11001" width="9.5546875" style="44" customWidth="1"/>
    <col min="11002" max="11002" width="7.44140625" style="44" customWidth="1"/>
    <col min="11003" max="11007" width="7.5546875" style="44"/>
    <col min="11008" max="11010" width="8.5546875" style="44" customWidth="1"/>
    <col min="11011" max="11017" width="0" style="44" hidden="1" customWidth="1"/>
    <col min="11018" max="11253" width="7.5546875" style="44"/>
    <col min="11254" max="11254" width="4.44140625" style="44" customWidth="1"/>
    <col min="11255" max="11255" width="34.44140625" style="44" customWidth="1"/>
    <col min="11256" max="11256" width="6.88671875" style="44" customWidth="1"/>
    <col min="11257" max="11257" width="9.5546875" style="44" customWidth="1"/>
    <col min="11258" max="11258" width="7.44140625" style="44" customWidth="1"/>
    <col min="11259" max="11263" width="7.5546875" style="44"/>
    <col min="11264" max="11266" width="8.5546875" style="44" customWidth="1"/>
    <col min="11267" max="11273" width="0" style="44" hidden="1" customWidth="1"/>
    <col min="11274" max="11509" width="7.5546875" style="44"/>
    <col min="11510" max="11510" width="4.44140625" style="44" customWidth="1"/>
    <col min="11511" max="11511" width="34.44140625" style="44" customWidth="1"/>
    <col min="11512" max="11512" width="6.88671875" style="44" customWidth="1"/>
    <col min="11513" max="11513" width="9.5546875" style="44" customWidth="1"/>
    <col min="11514" max="11514" width="7.44140625" style="44" customWidth="1"/>
    <col min="11515" max="11519" width="7.5546875" style="44"/>
    <col min="11520" max="11522" width="8.5546875" style="44" customWidth="1"/>
    <col min="11523" max="11529" width="0" style="44" hidden="1" customWidth="1"/>
    <col min="11530" max="11765" width="7.5546875" style="44"/>
    <col min="11766" max="11766" width="4.44140625" style="44" customWidth="1"/>
    <col min="11767" max="11767" width="34.44140625" style="44" customWidth="1"/>
    <col min="11768" max="11768" width="6.88671875" style="44" customWidth="1"/>
    <col min="11769" max="11769" width="9.5546875" style="44" customWidth="1"/>
    <col min="11770" max="11770" width="7.44140625" style="44" customWidth="1"/>
    <col min="11771" max="11775" width="7.5546875" style="44"/>
    <col min="11776" max="11778" width="8.5546875" style="44" customWidth="1"/>
    <col min="11779" max="11785" width="0" style="44" hidden="1" customWidth="1"/>
    <col min="11786" max="12021" width="7.5546875" style="44"/>
    <col min="12022" max="12022" width="4.44140625" style="44" customWidth="1"/>
    <col min="12023" max="12023" width="34.44140625" style="44" customWidth="1"/>
    <col min="12024" max="12024" width="6.88671875" style="44" customWidth="1"/>
    <col min="12025" max="12025" width="9.5546875" style="44" customWidth="1"/>
    <col min="12026" max="12026" width="7.44140625" style="44" customWidth="1"/>
    <col min="12027" max="12031" width="7.5546875" style="44"/>
    <col min="12032" max="12034" width="8.5546875" style="44" customWidth="1"/>
    <col min="12035" max="12041" width="0" style="44" hidden="1" customWidth="1"/>
    <col min="12042" max="12277" width="7.5546875" style="44"/>
    <col min="12278" max="12278" width="4.44140625" style="44" customWidth="1"/>
    <col min="12279" max="12279" width="34.44140625" style="44" customWidth="1"/>
    <col min="12280" max="12280" width="6.88671875" style="44" customWidth="1"/>
    <col min="12281" max="12281" width="9.5546875" style="44" customWidth="1"/>
    <col min="12282" max="12282" width="7.44140625" style="44" customWidth="1"/>
    <col min="12283" max="12287" width="7.5546875" style="44"/>
    <col min="12288" max="12290" width="8.5546875" style="44" customWidth="1"/>
    <col min="12291" max="12297" width="0" style="44" hidden="1" customWidth="1"/>
    <col min="12298" max="12533" width="7.5546875" style="44"/>
    <col min="12534" max="12534" width="4.44140625" style="44" customWidth="1"/>
    <col min="12535" max="12535" width="34.44140625" style="44" customWidth="1"/>
    <col min="12536" max="12536" width="6.88671875" style="44" customWidth="1"/>
    <col min="12537" max="12537" width="9.5546875" style="44" customWidth="1"/>
    <col min="12538" max="12538" width="7.44140625" style="44" customWidth="1"/>
    <col min="12539" max="12543" width="7.5546875" style="44"/>
    <col min="12544" max="12546" width="8.5546875" style="44" customWidth="1"/>
    <col min="12547" max="12553" width="0" style="44" hidden="1" customWidth="1"/>
    <col min="12554" max="12789" width="7.5546875" style="44"/>
    <col min="12790" max="12790" width="4.44140625" style="44" customWidth="1"/>
    <col min="12791" max="12791" width="34.44140625" style="44" customWidth="1"/>
    <col min="12792" max="12792" width="6.88671875" style="44" customWidth="1"/>
    <col min="12793" max="12793" width="9.5546875" style="44" customWidth="1"/>
    <col min="12794" max="12794" width="7.44140625" style="44" customWidth="1"/>
    <col min="12795" max="12799" width="7.5546875" style="44"/>
    <col min="12800" max="12802" width="8.5546875" style="44" customWidth="1"/>
    <col min="12803" max="12809" width="0" style="44" hidden="1" customWidth="1"/>
    <col min="12810" max="13045" width="7.5546875" style="44"/>
    <col min="13046" max="13046" width="4.44140625" style="44" customWidth="1"/>
    <col min="13047" max="13047" width="34.44140625" style="44" customWidth="1"/>
    <col min="13048" max="13048" width="6.88671875" style="44" customWidth="1"/>
    <col min="13049" max="13049" width="9.5546875" style="44" customWidth="1"/>
    <col min="13050" max="13050" width="7.44140625" style="44" customWidth="1"/>
    <col min="13051" max="13055" width="7.5546875" style="44"/>
    <col min="13056" max="13058" width="8.5546875" style="44" customWidth="1"/>
    <col min="13059" max="13065" width="0" style="44" hidden="1" customWidth="1"/>
    <col min="13066" max="13301" width="7.5546875" style="44"/>
    <col min="13302" max="13302" width="4.44140625" style="44" customWidth="1"/>
    <col min="13303" max="13303" width="34.44140625" style="44" customWidth="1"/>
    <col min="13304" max="13304" width="6.88671875" style="44" customWidth="1"/>
    <col min="13305" max="13305" width="9.5546875" style="44" customWidth="1"/>
    <col min="13306" max="13306" width="7.44140625" style="44" customWidth="1"/>
    <col min="13307" max="13311" width="7.5546875" style="44"/>
    <col min="13312" max="13314" width="8.5546875" style="44" customWidth="1"/>
    <col min="13315" max="13321" width="0" style="44" hidden="1" customWidth="1"/>
    <col min="13322" max="13557" width="7.5546875" style="44"/>
    <col min="13558" max="13558" width="4.44140625" style="44" customWidth="1"/>
    <col min="13559" max="13559" width="34.44140625" style="44" customWidth="1"/>
    <col min="13560" max="13560" width="6.88671875" style="44" customWidth="1"/>
    <col min="13561" max="13561" width="9.5546875" style="44" customWidth="1"/>
    <col min="13562" max="13562" width="7.44140625" style="44" customWidth="1"/>
    <col min="13563" max="13567" width="7.5546875" style="44"/>
    <col min="13568" max="13570" width="8.5546875" style="44" customWidth="1"/>
    <col min="13571" max="13577" width="0" style="44" hidden="1" customWidth="1"/>
    <col min="13578" max="13813" width="7.5546875" style="44"/>
    <col min="13814" max="13814" width="4.44140625" style="44" customWidth="1"/>
    <col min="13815" max="13815" width="34.44140625" style="44" customWidth="1"/>
    <col min="13816" max="13816" width="6.88671875" style="44" customWidth="1"/>
    <col min="13817" max="13817" width="9.5546875" style="44" customWidth="1"/>
    <col min="13818" max="13818" width="7.44140625" style="44" customWidth="1"/>
    <col min="13819" max="13823" width="7.5546875" style="44"/>
    <col min="13824" max="13826" width="8.5546875" style="44" customWidth="1"/>
    <col min="13827" max="13833" width="0" style="44" hidden="1" customWidth="1"/>
    <col min="13834" max="14069" width="7.5546875" style="44"/>
    <col min="14070" max="14070" width="4.44140625" style="44" customWidth="1"/>
    <col min="14071" max="14071" width="34.44140625" style="44" customWidth="1"/>
    <col min="14072" max="14072" width="6.88671875" style="44" customWidth="1"/>
    <col min="14073" max="14073" width="9.5546875" style="44" customWidth="1"/>
    <col min="14074" max="14074" width="7.44140625" style="44" customWidth="1"/>
    <col min="14075" max="14079" width="7.5546875" style="44"/>
    <col min="14080" max="14082" width="8.5546875" style="44" customWidth="1"/>
    <col min="14083" max="14089" width="0" style="44" hidden="1" customWidth="1"/>
    <col min="14090" max="14325" width="7.5546875" style="44"/>
    <col min="14326" max="14326" width="4.44140625" style="44" customWidth="1"/>
    <col min="14327" max="14327" width="34.44140625" style="44" customWidth="1"/>
    <col min="14328" max="14328" width="6.88671875" style="44" customWidth="1"/>
    <col min="14329" max="14329" width="9.5546875" style="44" customWidth="1"/>
    <col min="14330" max="14330" width="7.44140625" style="44" customWidth="1"/>
    <col min="14331" max="14335" width="7.5546875" style="44"/>
    <col min="14336" max="14338" width="8.5546875" style="44" customWidth="1"/>
    <col min="14339" max="14345" width="0" style="44" hidden="1" customWidth="1"/>
    <col min="14346" max="14581" width="7.5546875" style="44"/>
    <col min="14582" max="14582" width="4.44140625" style="44" customWidth="1"/>
    <col min="14583" max="14583" width="34.44140625" style="44" customWidth="1"/>
    <col min="14584" max="14584" width="6.88671875" style="44" customWidth="1"/>
    <col min="14585" max="14585" width="9.5546875" style="44" customWidth="1"/>
    <col min="14586" max="14586" width="7.44140625" style="44" customWidth="1"/>
    <col min="14587" max="14591" width="7.5546875" style="44"/>
    <col min="14592" max="14594" width="8.5546875" style="44" customWidth="1"/>
    <col min="14595" max="14601" width="0" style="44" hidden="1" customWidth="1"/>
    <col min="14602" max="14837" width="7.5546875" style="44"/>
    <col min="14838" max="14838" width="4.44140625" style="44" customWidth="1"/>
    <col min="14839" max="14839" width="34.44140625" style="44" customWidth="1"/>
    <col min="14840" max="14840" width="6.88671875" style="44" customWidth="1"/>
    <col min="14841" max="14841" width="9.5546875" style="44" customWidth="1"/>
    <col min="14842" max="14842" width="7.44140625" style="44" customWidth="1"/>
    <col min="14843" max="14847" width="7.5546875" style="44"/>
    <col min="14848" max="14850" width="8.5546875" style="44" customWidth="1"/>
    <col min="14851" max="14857" width="0" style="44" hidden="1" customWidth="1"/>
    <col min="14858" max="15093" width="7.5546875" style="44"/>
    <col min="15094" max="15094" width="4.44140625" style="44" customWidth="1"/>
    <col min="15095" max="15095" width="34.44140625" style="44" customWidth="1"/>
    <col min="15096" max="15096" width="6.88671875" style="44" customWidth="1"/>
    <col min="15097" max="15097" width="9.5546875" style="44" customWidth="1"/>
    <col min="15098" max="15098" width="7.44140625" style="44" customWidth="1"/>
    <col min="15099" max="15103" width="7.5546875" style="44"/>
    <col min="15104" max="15106" width="8.5546875" style="44" customWidth="1"/>
    <col min="15107" max="15113" width="0" style="44" hidden="1" customWidth="1"/>
    <col min="15114" max="15349" width="7.5546875" style="44"/>
    <col min="15350" max="15350" width="4.44140625" style="44" customWidth="1"/>
    <col min="15351" max="15351" width="34.44140625" style="44" customWidth="1"/>
    <col min="15352" max="15352" width="6.88671875" style="44" customWidth="1"/>
    <col min="15353" max="15353" width="9.5546875" style="44" customWidth="1"/>
    <col min="15354" max="15354" width="7.44140625" style="44" customWidth="1"/>
    <col min="15355" max="15359" width="7.5546875" style="44"/>
    <col min="15360" max="15362" width="8.5546875" style="44" customWidth="1"/>
    <col min="15363" max="15369" width="0" style="44" hidden="1" customWidth="1"/>
    <col min="15370" max="15605" width="7.5546875" style="44"/>
    <col min="15606" max="15606" width="4.44140625" style="44" customWidth="1"/>
    <col min="15607" max="15607" width="34.44140625" style="44" customWidth="1"/>
    <col min="15608" max="15608" width="6.88671875" style="44" customWidth="1"/>
    <col min="15609" max="15609" width="9.5546875" style="44" customWidth="1"/>
    <col min="15610" max="15610" width="7.44140625" style="44" customWidth="1"/>
    <col min="15611" max="15615" width="7.5546875" style="44"/>
    <col min="15616" max="15618" width="8.5546875" style="44" customWidth="1"/>
    <col min="15619" max="15625" width="0" style="44" hidden="1" customWidth="1"/>
    <col min="15626" max="15861" width="7.5546875" style="44"/>
    <col min="15862" max="15862" width="4.44140625" style="44" customWidth="1"/>
    <col min="15863" max="15863" width="34.44140625" style="44" customWidth="1"/>
    <col min="15864" max="15864" width="6.88671875" style="44" customWidth="1"/>
    <col min="15865" max="15865" width="9.5546875" style="44" customWidth="1"/>
    <col min="15866" max="15866" width="7.44140625" style="44" customWidth="1"/>
    <col min="15867" max="15871" width="7.5546875" style="44"/>
    <col min="15872" max="15874" width="8.5546875" style="44" customWidth="1"/>
    <col min="15875" max="15881" width="0" style="44" hidden="1" customWidth="1"/>
    <col min="15882" max="16117" width="7.5546875" style="44"/>
    <col min="16118" max="16118" width="4.44140625" style="44" customWidth="1"/>
    <col min="16119" max="16119" width="34.44140625" style="44" customWidth="1"/>
    <col min="16120" max="16120" width="6.88671875" style="44" customWidth="1"/>
    <col min="16121" max="16121" width="9.5546875" style="44" customWidth="1"/>
    <col min="16122" max="16122" width="7.44140625" style="44" customWidth="1"/>
    <col min="16123" max="16127" width="7.5546875" style="44"/>
    <col min="16128" max="16130" width="8.5546875" style="44" customWidth="1"/>
    <col min="16131" max="16137" width="0" style="44" hidden="1" customWidth="1"/>
    <col min="16138" max="16384" width="7.5546875" style="44"/>
  </cols>
  <sheetData>
    <row r="1" spans="1:27" ht="18" customHeight="1">
      <c r="A1" s="932" t="s">
        <v>186</v>
      </c>
      <c r="B1" s="932"/>
      <c r="C1" s="71"/>
      <c r="D1" s="72"/>
      <c r="E1" s="72"/>
    </row>
    <row r="2" spans="1:27" ht="18" customHeight="1">
      <c r="A2" s="927" t="s">
        <v>664</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row>
    <row r="3" spans="1:27" ht="18" customHeight="1">
      <c r="A3" s="928" t="s">
        <v>1</v>
      </c>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row>
    <row r="4" spans="1:27" ht="18" customHeight="1">
      <c r="A4" s="944" t="s">
        <v>2</v>
      </c>
      <c r="B4" s="945" t="s">
        <v>194</v>
      </c>
      <c r="C4" s="945" t="s">
        <v>4</v>
      </c>
      <c r="D4" s="946" t="s">
        <v>206</v>
      </c>
      <c r="E4" s="923" t="s">
        <v>207</v>
      </c>
      <c r="F4" s="939" t="s">
        <v>7</v>
      </c>
      <c r="G4" s="940"/>
      <c r="H4" s="940"/>
      <c r="I4" s="940"/>
      <c r="J4" s="940"/>
      <c r="K4" s="940"/>
      <c r="L4" s="940"/>
      <c r="M4" s="940"/>
      <c r="N4" s="940"/>
      <c r="O4" s="940"/>
      <c r="P4" s="940"/>
      <c r="Q4" s="940"/>
      <c r="R4" s="940"/>
      <c r="S4" s="940"/>
      <c r="T4" s="940"/>
      <c r="U4" s="940"/>
      <c r="V4" s="940"/>
      <c r="W4" s="940"/>
      <c r="X4" s="940"/>
      <c r="Y4" s="940"/>
      <c r="Z4" s="940"/>
      <c r="AA4" s="941"/>
    </row>
    <row r="5" spans="1:27" ht="33.75" customHeight="1">
      <c r="A5" s="944"/>
      <c r="B5" s="945"/>
      <c r="C5" s="945"/>
      <c r="D5" s="946"/>
      <c r="E5" s="924"/>
      <c r="F5" s="425" t="s">
        <v>531</v>
      </c>
      <c r="G5" s="425" t="s">
        <v>532</v>
      </c>
      <c r="H5" s="425" t="s">
        <v>533</v>
      </c>
      <c r="I5" s="425" t="s">
        <v>534</v>
      </c>
      <c r="J5" s="425" t="s">
        <v>535</v>
      </c>
      <c r="K5" s="425" t="s">
        <v>536</v>
      </c>
      <c r="L5" s="425" t="s">
        <v>537</v>
      </c>
      <c r="M5" s="425" t="s">
        <v>538</v>
      </c>
      <c r="N5" s="425" t="s">
        <v>517</v>
      </c>
      <c r="O5" s="425" t="s">
        <v>518</v>
      </c>
      <c r="P5" s="425" t="s">
        <v>519</v>
      </c>
      <c r="Q5" s="425" t="s">
        <v>520</v>
      </c>
      <c r="R5" s="425" t="s">
        <v>521</v>
      </c>
      <c r="S5" s="425" t="s">
        <v>522</v>
      </c>
      <c r="T5" s="425" t="s">
        <v>523</v>
      </c>
      <c r="U5" s="425" t="s">
        <v>524</v>
      </c>
      <c r="V5" s="425" t="s">
        <v>525</v>
      </c>
      <c r="W5" s="425" t="s">
        <v>526</v>
      </c>
      <c r="X5" s="425" t="s">
        <v>527</v>
      </c>
      <c r="Y5" s="425" t="s">
        <v>528</v>
      </c>
      <c r="Z5" s="425" t="s">
        <v>529</v>
      </c>
      <c r="AA5" s="425" t="s">
        <v>530</v>
      </c>
    </row>
    <row r="6" spans="1:27" s="79" customFormat="1" ht="26.4">
      <c r="A6" s="75" t="s">
        <v>197</v>
      </c>
      <c r="B6" s="76">
        <v>-2</v>
      </c>
      <c r="C6" s="75" t="s">
        <v>208</v>
      </c>
      <c r="D6" s="77" t="s">
        <v>209</v>
      </c>
      <c r="E6" s="78">
        <v>-5</v>
      </c>
      <c r="F6" s="76">
        <v>-5</v>
      </c>
      <c r="G6" s="78">
        <v>-6</v>
      </c>
      <c r="H6" s="76">
        <v>-7</v>
      </c>
      <c r="I6" s="78">
        <v>-8</v>
      </c>
      <c r="J6" s="76">
        <v>-9</v>
      </c>
      <c r="K6" s="78">
        <v>-10</v>
      </c>
      <c r="L6" s="76">
        <v>-11</v>
      </c>
      <c r="M6" s="78">
        <v>-12</v>
      </c>
      <c r="N6" s="415"/>
      <c r="O6" s="415"/>
      <c r="P6" s="415"/>
      <c r="Q6" s="415"/>
      <c r="R6" s="415"/>
      <c r="S6" s="415"/>
      <c r="T6" s="415"/>
      <c r="U6" s="415"/>
      <c r="V6" s="415"/>
      <c r="W6" s="415"/>
      <c r="X6" s="415"/>
      <c r="Y6" s="415"/>
      <c r="Z6" s="415"/>
      <c r="AA6" s="415"/>
    </row>
    <row r="7" spans="1:27" s="50" customFormat="1" ht="20.100000000000001" customHeight="1">
      <c r="A7" s="80"/>
      <c r="B7" s="81" t="s">
        <v>17</v>
      </c>
      <c r="C7" s="80"/>
      <c r="D7" s="13">
        <f>D9+D32+D75</f>
        <v>2631.136727000001</v>
      </c>
      <c r="E7" s="13">
        <v>100</v>
      </c>
      <c r="F7" s="13">
        <f>F9+F32+F75</f>
        <v>0</v>
      </c>
      <c r="G7" s="13">
        <f t="shared" ref="G7:AA7" si="0">G9+G32+G75</f>
        <v>24.554029999999997</v>
      </c>
      <c r="H7" s="13">
        <f t="shared" si="0"/>
        <v>78.242773</v>
      </c>
      <c r="I7" s="13">
        <f t="shared" si="0"/>
        <v>105.50369999999958</v>
      </c>
      <c r="J7" s="13">
        <f t="shared" si="0"/>
        <v>162.08886000000001</v>
      </c>
      <c r="K7" s="13">
        <f t="shared" si="0"/>
        <v>201.17921000000001</v>
      </c>
      <c r="L7" s="13">
        <f t="shared" si="0"/>
        <v>159.80700100000061</v>
      </c>
      <c r="M7" s="13">
        <f t="shared" si="0"/>
        <v>61.070729999999998</v>
      </c>
      <c r="N7" s="13">
        <f t="shared" si="0"/>
        <v>72.661019999999994</v>
      </c>
      <c r="O7" s="13">
        <f t="shared" si="0"/>
        <v>123.33154699999999</v>
      </c>
      <c r="P7" s="13">
        <f t="shared" si="0"/>
        <v>132.01117000000002</v>
      </c>
      <c r="Q7" s="13">
        <f t="shared" si="0"/>
        <v>231.51315000000022</v>
      </c>
      <c r="R7" s="13">
        <f t="shared" si="0"/>
        <v>167.80253000000027</v>
      </c>
      <c r="S7" s="13">
        <f t="shared" si="0"/>
        <v>40.449400000000004</v>
      </c>
      <c r="T7" s="13">
        <f t="shared" si="0"/>
        <v>275.84819999999996</v>
      </c>
      <c r="U7" s="13">
        <f t="shared" si="0"/>
        <v>140.25781999999975</v>
      </c>
      <c r="V7" s="13">
        <f t="shared" si="0"/>
        <v>176.48108299999998</v>
      </c>
      <c r="W7" s="13">
        <f t="shared" si="0"/>
        <v>95.295110000000008</v>
      </c>
      <c r="X7" s="13">
        <f t="shared" si="0"/>
        <v>59.700130000000001</v>
      </c>
      <c r="Y7" s="13">
        <f t="shared" si="0"/>
        <v>166.05831000000001</v>
      </c>
      <c r="Z7" s="13">
        <f t="shared" si="0"/>
        <v>122.71559299999998</v>
      </c>
      <c r="AA7" s="13">
        <f t="shared" si="0"/>
        <v>34.565359999999998</v>
      </c>
    </row>
    <row r="8" spans="1:27" s="50" customFormat="1" ht="20.100000000000001" customHeight="1">
      <c r="A8" s="80" t="s">
        <v>210</v>
      </c>
      <c r="B8" s="82" t="s">
        <v>211</v>
      </c>
      <c r="C8" s="80"/>
      <c r="D8" s="13"/>
      <c r="E8" s="13"/>
      <c r="F8" s="13"/>
      <c r="G8" s="13"/>
      <c r="H8" s="13"/>
      <c r="I8" s="13"/>
      <c r="J8" s="13"/>
      <c r="K8" s="13"/>
      <c r="L8" s="13"/>
      <c r="M8" s="13"/>
      <c r="N8" s="13"/>
      <c r="O8" s="13"/>
      <c r="P8" s="13"/>
      <c r="Q8" s="13"/>
      <c r="R8" s="13"/>
      <c r="S8" s="13"/>
      <c r="T8" s="13"/>
      <c r="U8" s="13"/>
      <c r="V8" s="13"/>
      <c r="W8" s="13"/>
      <c r="X8" s="13"/>
      <c r="Y8" s="13"/>
      <c r="Z8" s="13"/>
      <c r="AA8" s="13"/>
    </row>
    <row r="9" spans="1:27" s="55" customFormat="1" ht="16.5" customHeight="1">
      <c r="A9" s="83" t="s">
        <v>18</v>
      </c>
      <c r="B9" s="84" t="s">
        <v>19</v>
      </c>
      <c r="C9" s="85" t="s">
        <v>20</v>
      </c>
      <c r="D9" s="86">
        <f>D11+D15+D16+D17+D21+D25+D29+D31</f>
        <v>0</v>
      </c>
      <c r="E9" s="86">
        <f>D9/D$7*100</f>
        <v>0</v>
      </c>
      <c r="F9" s="86"/>
      <c r="G9" s="86">
        <f t="shared" ref="G9:AA9" si="1">G11+G15+G16+G17+G21+G25+G29+G30+G31</f>
        <v>0</v>
      </c>
      <c r="H9" s="86">
        <f t="shared" si="1"/>
        <v>0</v>
      </c>
      <c r="I9" s="86">
        <f t="shared" si="1"/>
        <v>0</v>
      </c>
      <c r="J9" s="86">
        <f t="shared" si="1"/>
        <v>0</v>
      </c>
      <c r="K9" s="86">
        <f t="shared" si="1"/>
        <v>0</v>
      </c>
      <c r="L9" s="86">
        <f t="shared" si="1"/>
        <v>0</v>
      </c>
      <c r="M9" s="86">
        <f t="shared" si="1"/>
        <v>0</v>
      </c>
      <c r="N9" s="86">
        <f t="shared" si="1"/>
        <v>0</v>
      </c>
      <c r="O9" s="86">
        <f t="shared" si="1"/>
        <v>0</v>
      </c>
      <c r="P9" s="86">
        <f t="shared" si="1"/>
        <v>0</v>
      </c>
      <c r="Q9" s="86">
        <f t="shared" si="1"/>
        <v>0</v>
      </c>
      <c r="R9" s="86">
        <f t="shared" si="1"/>
        <v>0</v>
      </c>
      <c r="S9" s="86">
        <f t="shared" si="1"/>
        <v>0</v>
      </c>
      <c r="T9" s="86">
        <f t="shared" si="1"/>
        <v>0</v>
      </c>
      <c r="U9" s="86">
        <f t="shared" si="1"/>
        <v>0</v>
      </c>
      <c r="V9" s="86">
        <f t="shared" si="1"/>
        <v>0</v>
      </c>
      <c r="W9" s="86">
        <f t="shared" si="1"/>
        <v>0</v>
      </c>
      <c r="X9" s="86">
        <f t="shared" si="1"/>
        <v>0</v>
      </c>
      <c r="Y9" s="86">
        <f t="shared" si="1"/>
        <v>0</v>
      </c>
      <c r="Z9" s="86">
        <f t="shared" si="1"/>
        <v>0</v>
      </c>
      <c r="AA9" s="86">
        <f t="shared" si="1"/>
        <v>0</v>
      </c>
    </row>
    <row r="10" spans="1:27" s="53" customFormat="1" ht="16.5" customHeight="1">
      <c r="A10" s="87"/>
      <c r="B10" s="88" t="s">
        <v>75</v>
      </c>
      <c r="C10" s="89"/>
      <c r="D10" s="23"/>
      <c r="E10" s="23"/>
      <c r="F10" s="23"/>
      <c r="G10" s="23"/>
      <c r="H10" s="23"/>
      <c r="I10" s="23"/>
      <c r="J10" s="23"/>
      <c r="K10" s="23"/>
      <c r="L10" s="23"/>
      <c r="M10" s="23"/>
      <c r="N10" s="23"/>
      <c r="O10" s="23"/>
      <c r="P10" s="23"/>
      <c r="Q10" s="23"/>
      <c r="R10" s="23"/>
      <c r="S10" s="23"/>
      <c r="T10" s="23"/>
      <c r="U10" s="23"/>
      <c r="V10" s="23"/>
      <c r="W10" s="23"/>
      <c r="X10" s="23"/>
      <c r="Y10" s="23"/>
      <c r="Z10" s="23"/>
      <c r="AA10" s="23"/>
    </row>
    <row r="11" spans="1:27" ht="17.25" customHeight="1">
      <c r="A11" s="90" t="s">
        <v>21</v>
      </c>
      <c r="B11" s="91" t="s">
        <v>22</v>
      </c>
      <c r="C11" s="92" t="s">
        <v>23</v>
      </c>
      <c r="D11" s="18">
        <f>D12+D13+D14</f>
        <v>0</v>
      </c>
      <c r="E11" s="18" t="e">
        <f>D11/D$9*100</f>
        <v>#DIV/0!</v>
      </c>
      <c r="F11" s="19"/>
      <c r="G11" s="19"/>
      <c r="H11" s="19"/>
      <c r="I11" s="19"/>
      <c r="J11" s="19"/>
      <c r="K11" s="19"/>
      <c r="L11" s="19"/>
      <c r="M11" s="19"/>
      <c r="N11" s="19"/>
      <c r="O11" s="19"/>
      <c r="P11" s="19"/>
      <c r="Q11" s="19"/>
      <c r="R11" s="19"/>
      <c r="S11" s="19"/>
      <c r="T11" s="19"/>
      <c r="U11" s="19"/>
      <c r="V11" s="19"/>
      <c r="W11" s="19"/>
      <c r="X11" s="19"/>
      <c r="Y11" s="19"/>
      <c r="Z11" s="19"/>
      <c r="AA11" s="19"/>
    </row>
    <row r="12" spans="1:27" s="53" customFormat="1" ht="17.25" customHeight="1">
      <c r="A12" s="87"/>
      <c r="B12" s="93" t="s">
        <v>212</v>
      </c>
      <c r="C12" s="89" t="s">
        <v>25</v>
      </c>
      <c r="D12" s="23">
        <f>SUM(F12:AA12)</f>
        <v>0</v>
      </c>
      <c r="E12" s="23" t="e">
        <f>D12/D$11*100</f>
        <v>#DIV/0!</v>
      </c>
      <c r="F12" s="24"/>
      <c r="G12" s="24"/>
      <c r="H12" s="24"/>
      <c r="I12" s="24"/>
      <c r="J12" s="24"/>
      <c r="K12" s="24"/>
      <c r="L12" s="24"/>
      <c r="M12" s="24"/>
      <c r="N12" s="24"/>
      <c r="O12" s="24"/>
      <c r="P12" s="24"/>
      <c r="Q12" s="24"/>
      <c r="R12" s="24"/>
      <c r="S12" s="24"/>
      <c r="T12" s="24"/>
      <c r="U12" s="24"/>
      <c r="V12" s="24"/>
      <c r="W12" s="24"/>
      <c r="X12" s="24"/>
      <c r="Y12" s="24"/>
      <c r="Z12" s="24"/>
      <c r="AA12" s="24"/>
    </row>
    <row r="13" spans="1:27" s="53" customFormat="1" ht="20.100000000000001" customHeight="1">
      <c r="A13" s="87"/>
      <c r="B13" s="94" t="s">
        <v>26</v>
      </c>
      <c r="C13" s="89" t="s">
        <v>27</v>
      </c>
      <c r="D13" s="23">
        <f>SUM(F13:AA13)</f>
        <v>0</v>
      </c>
      <c r="E13" s="23">
        <f>D13/D$7*100</f>
        <v>0</v>
      </c>
      <c r="F13" s="24"/>
      <c r="G13" s="24"/>
      <c r="H13" s="24"/>
      <c r="I13" s="24"/>
      <c r="J13" s="24"/>
      <c r="K13" s="24"/>
      <c r="L13" s="24"/>
      <c r="M13" s="24"/>
      <c r="N13" s="24"/>
      <c r="O13" s="24"/>
      <c r="P13" s="24"/>
      <c r="Q13" s="24"/>
      <c r="R13" s="24"/>
      <c r="S13" s="24"/>
      <c r="T13" s="24"/>
      <c r="U13" s="24"/>
      <c r="V13" s="24"/>
      <c r="W13" s="24"/>
      <c r="X13" s="24"/>
      <c r="Y13" s="24"/>
      <c r="Z13" s="24"/>
      <c r="AA13" s="24"/>
    </row>
    <row r="14" spans="1:27" s="53" customFormat="1" ht="20.100000000000001" customHeight="1">
      <c r="A14" s="87"/>
      <c r="B14" s="95" t="s">
        <v>28</v>
      </c>
      <c r="C14" s="89" t="s">
        <v>29</v>
      </c>
      <c r="D14" s="23">
        <f>SUM(F14:AA14)</f>
        <v>0</v>
      </c>
      <c r="E14" s="23">
        <f>D14/D$7*100</f>
        <v>0</v>
      </c>
      <c r="F14" s="24"/>
      <c r="G14" s="24"/>
      <c r="H14" s="24"/>
      <c r="I14" s="24"/>
      <c r="J14" s="24"/>
      <c r="K14" s="24"/>
      <c r="L14" s="24"/>
      <c r="M14" s="24"/>
      <c r="N14" s="24"/>
      <c r="O14" s="24"/>
      <c r="P14" s="24"/>
      <c r="Q14" s="24"/>
      <c r="R14" s="24"/>
      <c r="S14" s="24"/>
      <c r="T14" s="24"/>
      <c r="U14" s="24"/>
      <c r="V14" s="24"/>
      <c r="W14" s="24"/>
      <c r="X14" s="24"/>
      <c r="Y14" s="24"/>
      <c r="Z14" s="24"/>
      <c r="AA14" s="24"/>
    </row>
    <row r="15" spans="1:27" s="53" customFormat="1" ht="17.25" customHeight="1">
      <c r="A15" s="90" t="s">
        <v>30</v>
      </c>
      <c r="B15" s="96" t="s">
        <v>31</v>
      </c>
      <c r="C15" s="92" t="s">
        <v>32</v>
      </c>
      <c r="D15" s="23">
        <f t="shared" ref="D15:D31" si="2">SUM(F15:AA15)</f>
        <v>0</v>
      </c>
      <c r="E15" s="18" t="e">
        <f>D15/D$9*100</f>
        <v>#DIV/0!</v>
      </c>
      <c r="F15" s="19"/>
      <c r="G15" s="19"/>
      <c r="H15" s="19"/>
      <c r="I15" s="19"/>
      <c r="J15" s="19"/>
      <c r="K15" s="19"/>
      <c r="L15" s="19"/>
      <c r="M15" s="19"/>
      <c r="N15" s="19"/>
      <c r="O15" s="19"/>
      <c r="P15" s="19"/>
      <c r="Q15" s="19"/>
      <c r="R15" s="19"/>
      <c r="S15" s="19"/>
      <c r="T15" s="19"/>
      <c r="U15" s="19"/>
      <c r="V15" s="19"/>
      <c r="W15" s="19"/>
      <c r="X15" s="19"/>
      <c r="Y15" s="19"/>
      <c r="Z15" s="19"/>
      <c r="AA15" s="19"/>
    </row>
    <row r="16" spans="1:27" ht="17.25" customHeight="1">
      <c r="A16" s="90" t="s">
        <v>33</v>
      </c>
      <c r="B16" s="96" t="s">
        <v>34</v>
      </c>
      <c r="C16" s="92" t="s">
        <v>35</v>
      </c>
      <c r="D16" s="23">
        <f t="shared" si="2"/>
        <v>0</v>
      </c>
      <c r="E16" s="18" t="e">
        <f>D16/D$9*100</f>
        <v>#DIV/0!</v>
      </c>
      <c r="F16" s="19"/>
      <c r="G16" s="19"/>
      <c r="H16" s="19"/>
      <c r="I16" s="19"/>
      <c r="J16" s="19"/>
      <c r="K16" s="19"/>
      <c r="L16" s="19"/>
      <c r="M16" s="19"/>
      <c r="N16" s="19"/>
      <c r="O16" s="19"/>
      <c r="P16" s="19"/>
      <c r="Q16" s="19"/>
      <c r="R16" s="19"/>
      <c r="S16" s="19"/>
      <c r="T16" s="19"/>
      <c r="U16" s="19"/>
      <c r="V16" s="19"/>
      <c r="W16" s="19"/>
      <c r="X16" s="19"/>
      <c r="Y16" s="19"/>
      <c r="Z16" s="19"/>
      <c r="AA16" s="19"/>
    </row>
    <row r="17" spans="1:27" ht="17.25" customHeight="1">
      <c r="A17" s="90" t="s">
        <v>36</v>
      </c>
      <c r="B17" s="91" t="s">
        <v>37</v>
      </c>
      <c r="C17" s="92" t="s">
        <v>38</v>
      </c>
      <c r="D17" s="23">
        <f t="shared" si="2"/>
        <v>0</v>
      </c>
      <c r="E17" s="18" t="e">
        <f>D17/D$9*100</f>
        <v>#DIV/0!</v>
      </c>
      <c r="F17" s="19"/>
      <c r="G17" s="19"/>
      <c r="H17" s="19"/>
      <c r="I17" s="19"/>
      <c r="J17" s="19"/>
      <c r="K17" s="19"/>
      <c r="L17" s="19"/>
      <c r="M17" s="19"/>
      <c r="N17" s="19"/>
      <c r="O17" s="19"/>
      <c r="P17" s="19"/>
      <c r="Q17" s="19"/>
      <c r="R17" s="19"/>
      <c r="S17" s="19"/>
      <c r="T17" s="19"/>
      <c r="U17" s="19"/>
      <c r="V17" s="19"/>
      <c r="W17" s="19"/>
      <c r="X17" s="19"/>
      <c r="Y17" s="19"/>
      <c r="Z17" s="19"/>
      <c r="AA17" s="19"/>
    </row>
    <row r="18" spans="1:27" ht="20.100000000000001" customHeight="1">
      <c r="A18" s="87"/>
      <c r="B18" s="95" t="s">
        <v>39</v>
      </c>
      <c r="C18" s="89" t="s">
        <v>40</v>
      </c>
      <c r="D18" s="23">
        <f t="shared" si="2"/>
        <v>0</v>
      </c>
      <c r="E18" s="23"/>
      <c r="F18" s="24"/>
      <c r="G18" s="24"/>
      <c r="H18" s="24"/>
      <c r="I18" s="24"/>
      <c r="J18" s="24"/>
      <c r="K18" s="24"/>
      <c r="L18" s="24"/>
      <c r="M18" s="24"/>
      <c r="N18" s="24"/>
      <c r="O18" s="24"/>
      <c r="P18" s="24"/>
      <c r="Q18" s="24"/>
      <c r="R18" s="24"/>
      <c r="S18" s="24"/>
      <c r="T18" s="24"/>
      <c r="U18" s="24"/>
      <c r="V18" s="24"/>
      <c r="W18" s="24"/>
      <c r="X18" s="24"/>
      <c r="Y18" s="24"/>
      <c r="Z18" s="24"/>
      <c r="AA18" s="24"/>
    </row>
    <row r="19" spans="1:27" ht="20.100000000000001" customHeight="1">
      <c r="A19" s="87"/>
      <c r="B19" s="95" t="s">
        <v>41</v>
      </c>
      <c r="C19" s="89" t="s">
        <v>42</v>
      </c>
      <c r="D19" s="23">
        <f t="shared" si="2"/>
        <v>0</v>
      </c>
      <c r="E19" s="23"/>
      <c r="F19" s="24"/>
      <c r="G19" s="24"/>
      <c r="H19" s="24"/>
      <c r="I19" s="24"/>
      <c r="J19" s="24"/>
      <c r="K19" s="24"/>
      <c r="L19" s="24"/>
      <c r="M19" s="24"/>
      <c r="N19" s="24"/>
      <c r="O19" s="24"/>
      <c r="P19" s="24"/>
      <c r="Q19" s="24"/>
      <c r="R19" s="24"/>
      <c r="S19" s="24"/>
      <c r="T19" s="24"/>
      <c r="U19" s="24"/>
      <c r="V19" s="24"/>
      <c r="W19" s="24"/>
      <c r="X19" s="24"/>
      <c r="Y19" s="24"/>
      <c r="Z19" s="24"/>
      <c r="AA19" s="24"/>
    </row>
    <row r="20" spans="1:27" ht="20.100000000000001" customHeight="1">
      <c r="A20" s="87"/>
      <c r="B20" s="95" t="s">
        <v>43</v>
      </c>
      <c r="C20" s="89" t="s">
        <v>44</v>
      </c>
      <c r="D20" s="23">
        <f t="shared" si="2"/>
        <v>0</v>
      </c>
      <c r="E20" s="23"/>
      <c r="F20" s="24"/>
      <c r="G20" s="24"/>
      <c r="H20" s="24"/>
      <c r="I20" s="24"/>
      <c r="J20" s="24"/>
      <c r="K20" s="24"/>
      <c r="L20" s="24"/>
      <c r="M20" s="24"/>
      <c r="N20" s="24"/>
      <c r="O20" s="24"/>
      <c r="P20" s="24"/>
      <c r="Q20" s="24"/>
      <c r="R20" s="24"/>
      <c r="S20" s="24"/>
      <c r="T20" s="24"/>
      <c r="U20" s="24"/>
      <c r="V20" s="24"/>
      <c r="W20" s="24"/>
      <c r="X20" s="24"/>
      <c r="Y20" s="24"/>
      <c r="Z20" s="24"/>
      <c r="AA20" s="24"/>
    </row>
    <row r="21" spans="1:27" ht="17.25" customHeight="1">
      <c r="A21" s="90" t="s">
        <v>45</v>
      </c>
      <c r="B21" s="91" t="s">
        <v>46</v>
      </c>
      <c r="C21" s="92" t="s">
        <v>47</v>
      </c>
      <c r="D21" s="23">
        <f t="shared" si="2"/>
        <v>0</v>
      </c>
      <c r="E21" s="18" t="e">
        <f>D21/D$9*100</f>
        <v>#DIV/0!</v>
      </c>
      <c r="F21" s="19"/>
      <c r="G21" s="19"/>
      <c r="H21" s="19"/>
      <c r="I21" s="19"/>
      <c r="J21" s="19"/>
      <c r="K21" s="19"/>
      <c r="L21" s="19"/>
      <c r="M21" s="19"/>
      <c r="N21" s="19"/>
      <c r="O21" s="19"/>
      <c r="P21" s="19"/>
      <c r="Q21" s="19"/>
      <c r="R21" s="19"/>
      <c r="S21" s="19"/>
      <c r="T21" s="19"/>
      <c r="U21" s="19"/>
      <c r="V21" s="19"/>
      <c r="W21" s="19"/>
      <c r="X21" s="19"/>
      <c r="Y21" s="19"/>
      <c r="Z21" s="19"/>
      <c r="AA21" s="19"/>
    </row>
    <row r="22" spans="1:27" ht="20.100000000000001" customHeight="1">
      <c r="A22" s="87"/>
      <c r="B22" s="95" t="s">
        <v>48</v>
      </c>
      <c r="C22" s="89" t="s">
        <v>49</v>
      </c>
      <c r="D22" s="23">
        <f t="shared" si="2"/>
        <v>0</v>
      </c>
      <c r="E22" s="23"/>
      <c r="F22" s="24"/>
      <c r="G22" s="24"/>
      <c r="H22" s="24"/>
      <c r="I22" s="24"/>
      <c r="J22" s="24"/>
      <c r="K22" s="24"/>
      <c r="L22" s="24"/>
      <c r="M22" s="24"/>
      <c r="N22" s="24"/>
      <c r="O22" s="24"/>
      <c r="P22" s="24"/>
      <c r="Q22" s="24"/>
      <c r="R22" s="24"/>
      <c r="S22" s="24"/>
      <c r="T22" s="24"/>
      <c r="U22" s="24"/>
      <c r="V22" s="24"/>
      <c r="W22" s="24"/>
      <c r="X22" s="24"/>
      <c r="Y22" s="24"/>
      <c r="Z22" s="24"/>
      <c r="AA22" s="24"/>
    </row>
    <row r="23" spans="1:27" s="50" customFormat="1" ht="20.100000000000001" customHeight="1">
      <c r="A23" s="87"/>
      <c r="B23" s="95" t="s">
        <v>50</v>
      </c>
      <c r="C23" s="89" t="s">
        <v>51</v>
      </c>
      <c r="D23" s="23">
        <f t="shared" si="2"/>
        <v>0</v>
      </c>
      <c r="E23" s="23"/>
      <c r="F23" s="24"/>
      <c r="G23" s="24"/>
      <c r="H23" s="24"/>
      <c r="I23" s="24"/>
      <c r="J23" s="24"/>
      <c r="K23" s="24"/>
      <c r="L23" s="24"/>
      <c r="M23" s="24"/>
      <c r="N23" s="24"/>
      <c r="O23" s="24"/>
      <c r="P23" s="24"/>
      <c r="Q23" s="24"/>
      <c r="R23" s="24"/>
      <c r="S23" s="24"/>
      <c r="T23" s="24"/>
      <c r="U23" s="24"/>
      <c r="V23" s="24"/>
      <c r="W23" s="24"/>
      <c r="X23" s="24"/>
      <c r="Y23" s="24"/>
      <c r="Z23" s="24"/>
      <c r="AA23" s="24"/>
    </row>
    <row r="24" spans="1:27" ht="20.100000000000001" customHeight="1">
      <c r="A24" s="87"/>
      <c r="B24" s="95" t="s">
        <v>52</v>
      </c>
      <c r="C24" s="89" t="s">
        <v>53</v>
      </c>
      <c r="D24" s="23">
        <f t="shared" si="2"/>
        <v>0</v>
      </c>
      <c r="E24" s="23"/>
      <c r="F24" s="24"/>
      <c r="G24" s="24"/>
      <c r="H24" s="24"/>
      <c r="I24" s="24"/>
      <c r="J24" s="24"/>
      <c r="K24" s="24"/>
      <c r="L24" s="24"/>
      <c r="M24" s="24"/>
      <c r="N24" s="24"/>
      <c r="O24" s="24"/>
      <c r="P24" s="24"/>
      <c r="Q24" s="24"/>
      <c r="R24" s="24"/>
      <c r="S24" s="24"/>
      <c r="T24" s="24"/>
      <c r="U24" s="24"/>
      <c r="V24" s="24"/>
      <c r="W24" s="24"/>
      <c r="X24" s="24"/>
      <c r="Y24" s="24"/>
      <c r="Z24" s="24"/>
      <c r="AA24" s="24"/>
    </row>
    <row r="25" spans="1:27" s="50" customFormat="1" ht="19.5" customHeight="1">
      <c r="A25" s="90" t="s">
        <v>54</v>
      </c>
      <c r="B25" s="91" t="s">
        <v>55</v>
      </c>
      <c r="C25" s="92" t="s">
        <v>56</v>
      </c>
      <c r="D25" s="23">
        <f t="shared" si="2"/>
        <v>0</v>
      </c>
      <c r="E25" s="18" t="e">
        <f>D25/D$9*100</f>
        <v>#DIV/0!</v>
      </c>
      <c r="F25" s="19"/>
      <c r="G25" s="19"/>
      <c r="H25" s="19"/>
      <c r="I25" s="19"/>
      <c r="J25" s="19"/>
      <c r="K25" s="19"/>
      <c r="L25" s="19"/>
      <c r="M25" s="19"/>
      <c r="N25" s="19"/>
      <c r="O25" s="19"/>
      <c r="P25" s="19"/>
      <c r="Q25" s="19"/>
      <c r="R25" s="19"/>
      <c r="S25" s="19"/>
      <c r="T25" s="19"/>
      <c r="U25" s="19"/>
      <c r="V25" s="19"/>
      <c r="W25" s="19"/>
      <c r="X25" s="19"/>
      <c r="Y25" s="19"/>
      <c r="Z25" s="19"/>
      <c r="AA25" s="19"/>
    </row>
    <row r="26" spans="1:27" ht="27.6">
      <c r="A26" s="87"/>
      <c r="B26" s="88" t="s">
        <v>57</v>
      </c>
      <c r="C26" s="89" t="s">
        <v>58</v>
      </c>
      <c r="D26" s="23">
        <f t="shared" si="2"/>
        <v>0</v>
      </c>
      <c r="E26" s="23"/>
      <c r="F26" s="24"/>
      <c r="G26" s="24"/>
      <c r="H26" s="24"/>
      <c r="I26" s="24"/>
      <c r="J26" s="24"/>
      <c r="K26" s="24"/>
      <c r="L26" s="24"/>
      <c r="M26" s="24"/>
      <c r="N26" s="24"/>
      <c r="O26" s="24"/>
      <c r="P26" s="24"/>
      <c r="Q26" s="24"/>
      <c r="R26" s="24"/>
      <c r="S26" s="24"/>
      <c r="T26" s="24"/>
      <c r="U26" s="24"/>
      <c r="V26" s="24"/>
      <c r="W26" s="24"/>
      <c r="X26" s="24"/>
      <c r="Y26" s="24"/>
      <c r="Z26" s="24"/>
      <c r="AA26" s="24"/>
    </row>
    <row r="27" spans="1:27" ht="20.100000000000001" customHeight="1">
      <c r="A27" s="87"/>
      <c r="B27" s="95" t="s">
        <v>59</v>
      </c>
      <c r="C27" s="89" t="s">
        <v>60</v>
      </c>
      <c r="D27" s="23">
        <f t="shared" si="2"/>
        <v>0</v>
      </c>
      <c r="E27" s="23"/>
      <c r="F27" s="24"/>
      <c r="G27" s="24"/>
      <c r="H27" s="24"/>
      <c r="I27" s="24"/>
      <c r="J27" s="24"/>
      <c r="K27" s="24"/>
      <c r="L27" s="24"/>
      <c r="M27" s="24"/>
      <c r="N27" s="24"/>
      <c r="O27" s="24"/>
      <c r="P27" s="24"/>
      <c r="Q27" s="24"/>
      <c r="R27" s="24"/>
      <c r="S27" s="24"/>
      <c r="T27" s="24"/>
      <c r="U27" s="24"/>
      <c r="V27" s="24"/>
      <c r="W27" s="24"/>
      <c r="X27" s="24"/>
      <c r="Y27" s="24"/>
      <c r="Z27" s="24"/>
      <c r="AA27" s="24"/>
    </row>
    <row r="28" spans="1:27" ht="20.100000000000001" customHeight="1">
      <c r="A28" s="87"/>
      <c r="B28" s="95" t="s">
        <v>61</v>
      </c>
      <c r="C28" s="89" t="s">
        <v>62</v>
      </c>
      <c r="D28" s="23">
        <f t="shared" si="2"/>
        <v>0</v>
      </c>
      <c r="E28" s="23"/>
      <c r="F28" s="24"/>
      <c r="G28" s="24"/>
      <c r="H28" s="24"/>
      <c r="I28" s="24"/>
      <c r="J28" s="24"/>
      <c r="K28" s="24"/>
      <c r="L28" s="24"/>
      <c r="M28" s="24"/>
      <c r="N28" s="24"/>
      <c r="O28" s="24"/>
      <c r="P28" s="24"/>
      <c r="Q28" s="24"/>
      <c r="R28" s="24"/>
      <c r="S28" s="24"/>
      <c r="T28" s="24"/>
      <c r="U28" s="24"/>
      <c r="V28" s="24"/>
      <c r="W28" s="24"/>
      <c r="X28" s="24"/>
      <c r="Y28" s="24"/>
      <c r="Z28" s="24"/>
      <c r="AA28" s="24"/>
    </row>
    <row r="29" spans="1:27" ht="17.25" customHeight="1">
      <c r="A29" s="90" t="s">
        <v>63</v>
      </c>
      <c r="B29" s="96" t="s">
        <v>64</v>
      </c>
      <c r="C29" s="92" t="s">
        <v>65</v>
      </c>
      <c r="D29" s="23">
        <f t="shared" si="2"/>
        <v>0</v>
      </c>
      <c r="E29" s="18" t="e">
        <f>D29/D$9*100</f>
        <v>#DIV/0!</v>
      </c>
      <c r="F29" s="19"/>
      <c r="G29" s="19"/>
      <c r="H29" s="19"/>
      <c r="I29" s="19"/>
      <c r="J29" s="19"/>
      <c r="K29" s="19"/>
      <c r="L29" s="19"/>
      <c r="M29" s="19"/>
      <c r="N29" s="19"/>
      <c r="O29" s="19"/>
      <c r="P29" s="19"/>
      <c r="Q29" s="19"/>
      <c r="R29" s="19"/>
      <c r="S29" s="19"/>
      <c r="T29" s="19"/>
      <c r="U29" s="19"/>
      <c r="V29" s="19"/>
      <c r="W29" s="19"/>
      <c r="X29" s="19"/>
      <c r="Y29" s="19"/>
      <c r="Z29" s="19"/>
      <c r="AA29" s="19"/>
    </row>
    <row r="30" spans="1:27" ht="20.100000000000001" customHeight="1">
      <c r="A30" s="90" t="s">
        <v>66</v>
      </c>
      <c r="B30" s="96" t="s">
        <v>67</v>
      </c>
      <c r="C30" s="92" t="s">
        <v>68</v>
      </c>
      <c r="D30" s="23">
        <f t="shared" si="2"/>
        <v>0</v>
      </c>
      <c r="E30" s="18" t="e">
        <f>D30/D$9*100</f>
        <v>#DIV/0!</v>
      </c>
      <c r="F30" s="19"/>
      <c r="G30" s="19"/>
      <c r="H30" s="19"/>
      <c r="I30" s="19"/>
      <c r="J30" s="19"/>
      <c r="K30" s="19"/>
      <c r="L30" s="19"/>
      <c r="M30" s="19"/>
      <c r="N30" s="19"/>
      <c r="O30" s="19"/>
      <c r="P30" s="19"/>
      <c r="Q30" s="19"/>
      <c r="R30" s="19"/>
      <c r="S30" s="19"/>
      <c r="T30" s="19"/>
      <c r="U30" s="19"/>
      <c r="V30" s="19"/>
      <c r="W30" s="19"/>
      <c r="X30" s="19"/>
      <c r="Y30" s="19"/>
      <c r="Z30" s="19"/>
      <c r="AA30" s="19"/>
    </row>
    <row r="31" spans="1:27" ht="17.25" customHeight="1">
      <c r="A31" s="90" t="s">
        <v>69</v>
      </c>
      <c r="B31" s="96" t="s">
        <v>70</v>
      </c>
      <c r="C31" s="92" t="s">
        <v>71</v>
      </c>
      <c r="D31" s="23">
        <f t="shared" si="2"/>
        <v>0</v>
      </c>
      <c r="E31" s="18" t="e">
        <f>D31/D$9*100</f>
        <v>#DIV/0!</v>
      </c>
      <c r="F31" s="19"/>
      <c r="G31" s="19"/>
      <c r="H31" s="19"/>
      <c r="I31" s="19"/>
      <c r="J31" s="19"/>
      <c r="K31" s="19"/>
      <c r="L31" s="19"/>
      <c r="M31" s="19"/>
      <c r="N31" s="19"/>
      <c r="O31" s="19"/>
      <c r="P31" s="19"/>
      <c r="Q31" s="19"/>
      <c r="R31" s="19"/>
      <c r="S31" s="19"/>
      <c r="T31" s="19"/>
      <c r="U31" s="19"/>
      <c r="V31" s="19"/>
      <c r="W31" s="19"/>
      <c r="X31" s="19"/>
      <c r="Y31" s="19"/>
      <c r="Z31" s="19"/>
      <c r="AA31" s="19"/>
    </row>
    <row r="32" spans="1:27" ht="17.25" customHeight="1">
      <c r="A32" s="80" t="s">
        <v>72</v>
      </c>
      <c r="B32" s="97" t="s">
        <v>73</v>
      </c>
      <c r="C32" s="81" t="s">
        <v>74</v>
      </c>
      <c r="D32" s="14">
        <f>SUM(D34:D43)+SUM(D61:D74)</f>
        <v>2631.136727000001</v>
      </c>
      <c r="E32" s="13">
        <f>D32/D$7*100</f>
        <v>100</v>
      </c>
      <c r="F32" s="14"/>
      <c r="G32" s="14">
        <f t="shared" ref="G32:M32" si="3">SUM(G34:G43)+SUM(G61:G74)</f>
        <v>24.554029999999997</v>
      </c>
      <c r="H32" s="14">
        <f t="shared" si="3"/>
        <v>78.242773</v>
      </c>
      <c r="I32" s="14">
        <f t="shared" si="3"/>
        <v>105.50369999999958</v>
      </c>
      <c r="J32" s="14">
        <f t="shared" si="3"/>
        <v>162.08886000000001</v>
      </c>
      <c r="K32" s="14">
        <f t="shared" si="3"/>
        <v>201.17921000000001</v>
      </c>
      <c r="L32" s="14">
        <f t="shared" si="3"/>
        <v>159.80700100000061</v>
      </c>
      <c r="M32" s="14">
        <f t="shared" si="3"/>
        <v>61.070729999999998</v>
      </c>
      <c r="N32" s="14">
        <f t="shared" ref="N32:AA32" si="4">SUM(N34:N43)+SUM(N61:N74)</f>
        <v>72.661019999999994</v>
      </c>
      <c r="O32" s="14">
        <f t="shared" si="4"/>
        <v>123.33154699999999</v>
      </c>
      <c r="P32" s="14">
        <f t="shared" si="4"/>
        <v>132.01117000000002</v>
      </c>
      <c r="Q32" s="14">
        <f t="shared" si="4"/>
        <v>231.51315000000022</v>
      </c>
      <c r="R32" s="14">
        <f t="shared" si="4"/>
        <v>167.80253000000027</v>
      </c>
      <c r="S32" s="14">
        <f t="shared" si="4"/>
        <v>40.449400000000004</v>
      </c>
      <c r="T32" s="14">
        <f t="shared" si="4"/>
        <v>275.84819999999996</v>
      </c>
      <c r="U32" s="14">
        <f t="shared" si="4"/>
        <v>140.25781999999975</v>
      </c>
      <c r="V32" s="14">
        <f t="shared" si="4"/>
        <v>176.48108299999998</v>
      </c>
      <c r="W32" s="14">
        <f t="shared" si="4"/>
        <v>95.295110000000008</v>
      </c>
      <c r="X32" s="14">
        <f t="shared" si="4"/>
        <v>59.700130000000001</v>
      </c>
      <c r="Y32" s="14">
        <f t="shared" si="4"/>
        <v>166.05831000000001</v>
      </c>
      <c r="Z32" s="14">
        <f t="shared" si="4"/>
        <v>122.71559299999998</v>
      </c>
      <c r="AA32" s="14">
        <f t="shared" si="4"/>
        <v>34.565359999999998</v>
      </c>
    </row>
    <row r="33" spans="1:27" s="53" customFormat="1" ht="18" customHeight="1">
      <c r="A33" s="87"/>
      <c r="B33" s="88" t="s">
        <v>75</v>
      </c>
      <c r="C33" s="89"/>
      <c r="D33" s="23"/>
      <c r="E33" s="23"/>
      <c r="F33" s="24"/>
      <c r="G33" s="24"/>
      <c r="H33" s="24"/>
      <c r="I33" s="24"/>
      <c r="J33" s="24"/>
      <c r="K33" s="24"/>
      <c r="L33" s="24"/>
      <c r="M33" s="24"/>
      <c r="N33" s="24"/>
      <c r="O33" s="24"/>
      <c r="P33" s="24"/>
      <c r="Q33" s="24"/>
      <c r="R33" s="24"/>
      <c r="S33" s="24"/>
      <c r="T33" s="24"/>
      <c r="U33" s="24"/>
      <c r="V33" s="24"/>
      <c r="W33" s="24"/>
      <c r="X33" s="24"/>
      <c r="Y33" s="24"/>
      <c r="Z33" s="24"/>
      <c r="AA33" s="24"/>
    </row>
    <row r="34" spans="1:27" ht="17.25" customHeight="1">
      <c r="A34" s="90" t="s">
        <v>76</v>
      </c>
      <c r="B34" s="96" t="s">
        <v>77</v>
      </c>
      <c r="C34" s="92" t="s">
        <v>78</v>
      </c>
      <c r="D34" s="23">
        <f t="shared" ref="D34:D75" si="5">SUM(F34:AA34)</f>
        <v>0</v>
      </c>
      <c r="E34" s="18">
        <f>D34/D$32*100</f>
        <v>0</v>
      </c>
      <c r="F34" s="19"/>
      <c r="G34" s="19"/>
      <c r="H34" s="19"/>
      <c r="I34" s="19"/>
      <c r="J34" s="19"/>
      <c r="K34" s="19"/>
      <c r="L34" s="19"/>
      <c r="M34" s="19"/>
      <c r="N34" s="19"/>
      <c r="O34" s="19"/>
      <c r="P34" s="19"/>
      <c r="Q34" s="19"/>
      <c r="R34" s="19"/>
      <c r="S34" s="19"/>
      <c r="T34" s="19"/>
      <c r="U34" s="19"/>
      <c r="V34" s="19"/>
      <c r="W34" s="19"/>
      <c r="X34" s="19"/>
      <c r="Y34" s="19"/>
      <c r="Z34" s="19"/>
      <c r="AA34" s="19"/>
    </row>
    <row r="35" spans="1:27" ht="17.25" customHeight="1">
      <c r="A35" s="90" t="s">
        <v>79</v>
      </c>
      <c r="B35" s="96" t="s">
        <v>80</v>
      </c>
      <c r="C35" s="92" t="s">
        <v>81</v>
      </c>
      <c r="D35" s="23">
        <f t="shared" si="5"/>
        <v>0</v>
      </c>
      <c r="E35" s="18">
        <f t="shared" ref="E35:E43" si="6">D35/D$32*100</f>
        <v>0</v>
      </c>
      <c r="F35" s="19"/>
      <c r="G35" s="19"/>
      <c r="H35" s="19"/>
      <c r="I35" s="19"/>
      <c r="J35" s="19"/>
      <c r="K35" s="19"/>
      <c r="L35" s="19"/>
      <c r="M35" s="19"/>
      <c r="N35" s="19"/>
      <c r="O35" s="19"/>
      <c r="P35" s="19"/>
      <c r="Q35" s="19"/>
      <c r="R35" s="19"/>
      <c r="S35" s="19"/>
      <c r="T35" s="19"/>
      <c r="U35" s="19"/>
      <c r="V35" s="19"/>
      <c r="W35" s="19"/>
      <c r="X35" s="19"/>
      <c r="Y35" s="19"/>
      <c r="Z35" s="19"/>
      <c r="AA35" s="19"/>
    </row>
    <row r="36" spans="1:27" ht="17.25" customHeight="1">
      <c r="A36" s="90" t="s">
        <v>82</v>
      </c>
      <c r="B36" s="96" t="s">
        <v>83</v>
      </c>
      <c r="C36" s="92" t="s">
        <v>84</v>
      </c>
      <c r="D36" s="23">
        <f t="shared" si="5"/>
        <v>0</v>
      </c>
      <c r="E36" s="18">
        <f t="shared" si="6"/>
        <v>0</v>
      </c>
      <c r="F36" s="19"/>
      <c r="G36" s="19"/>
      <c r="H36" s="19"/>
      <c r="I36" s="19"/>
      <c r="J36" s="19"/>
      <c r="K36" s="19"/>
      <c r="L36" s="19"/>
      <c r="M36" s="19"/>
      <c r="N36" s="19"/>
      <c r="O36" s="19"/>
      <c r="P36" s="19"/>
      <c r="Q36" s="19"/>
      <c r="R36" s="19"/>
      <c r="S36" s="19"/>
      <c r="T36" s="19"/>
      <c r="U36" s="19"/>
      <c r="V36" s="19"/>
      <c r="W36" s="19"/>
      <c r="X36" s="19"/>
      <c r="Y36" s="19"/>
      <c r="Z36" s="19"/>
      <c r="AA36" s="19"/>
    </row>
    <row r="37" spans="1:27" ht="17.25" hidden="1" customHeight="1">
      <c r="A37" s="90"/>
      <c r="B37" s="91" t="s">
        <v>86</v>
      </c>
      <c r="C37" s="92" t="s">
        <v>87</v>
      </c>
      <c r="D37" s="23">
        <f t="shared" si="5"/>
        <v>0</v>
      </c>
      <c r="E37" s="18">
        <f t="shared" si="6"/>
        <v>0</v>
      </c>
      <c r="F37" s="19"/>
      <c r="G37" s="19">
        <v>0</v>
      </c>
      <c r="H37" s="19">
        <v>0</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row>
    <row r="38" spans="1:27" ht="17.25" customHeight="1">
      <c r="A38" s="90" t="s">
        <v>85</v>
      </c>
      <c r="B38" s="96" t="s">
        <v>88</v>
      </c>
      <c r="C38" s="92" t="s">
        <v>89</v>
      </c>
      <c r="D38" s="23">
        <f t="shared" si="5"/>
        <v>50</v>
      </c>
      <c r="E38" s="18">
        <f t="shared" si="6"/>
        <v>1.9003193367685443</v>
      </c>
      <c r="F38" s="19"/>
      <c r="G38" s="19">
        <v>0</v>
      </c>
      <c r="H38" s="19">
        <v>0</v>
      </c>
      <c r="I38" s="19">
        <v>0</v>
      </c>
      <c r="J38" s="19">
        <v>0</v>
      </c>
      <c r="K38" s="19">
        <v>0</v>
      </c>
      <c r="L38" s="19">
        <v>0</v>
      </c>
      <c r="M38" s="19">
        <v>0</v>
      </c>
      <c r="N38" s="19">
        <v>0</v>
      </c>
      <c r="O38" s="19">
        <v>0</v>
      </c>
      <c r="P38" s="19">
        <v>0</v>
      </c>
      <c r="Q38" s="19">
        <v>0</v>
      </c>
      <c r="R38" s="19">
        <v>50</v>
      </c>
      <c r="S38" s="19">
        <v>0</v>
      </c>
      <c r="T38" s="19">
        <v>0</v>
      </c>
      <c r="U38" s="19">
        <v>0</v>
      </c>
      <c r="V38" s="19">
        <v>0</v>
      </c>
      <c r="W38" s="19">
        <v>0</v>
      </c>
      <c r="X38" s="19">
        <v>0</v>
      </c>
      <c r="Y38" s="19">
        <v>0</v>
      </c>
      <c r="Z38" s="19">
        <v>0</v>
      </c>
      <c r="AA38" s="19">
        <v>0</v>
      </c>
    </row>
    <row r="39" spans="1:27" ht="17.25" customHeight="1">
      <c r="A39" s="90" t="s">
        <v>90</v>
      </c>
      <c r="B39" s="96" t="s">
        <v>91</v>
      </c>
      <c r="C39" s="92" t="s">
        <v>92</v>
      </c>
      <c r="D39" s="23">
        <f t="shared" si="5"/>
        <v>18.821799999999996</v>
      </c>
      <c r="E39" s="18">
        <f t="shared" si="6"/>
        <v>0.71534860985580351</v>
      </c>
      <c r="F39" s="19"/>
      <c r="G39" s="19">
        <v>0</v>
      </c>
      <c r="H39" s="19">
        <v>0</v>
      </c>
      <c r="I39" s="19">
        <v>0</v>
      </c>
      <c r="J39" s="19">
        <v>0.50580000000000003</v>
      </c>
      <c r="K39" s="19">
        <v>17.901999999999997</v>
      </c>
      <c r="L39" s="19">
        <v>0</v>
      </c>
      <c r="M39" s="19">
        <v>0</v>
      </c>
      <c r="N39" s="19">
        <v>0</v>
      </c>
      <c r="O39" s="19">
        <v>6.4000000000000001E-2</v>
      </c>
      <c r="P39" s="19">
        <v>0</v>
      </c>
      <c r="Q39" s="19">
        <v>0</v>
      </c>
      <c r="R39" s="19">
        <v>0</v>
      </c>
      <c r="S39" s="19">
        <v>0</v>
      </c>
      <c r="T39" s="19">
        <v>0.02</v>
      </c>
      <c r="U39" s="19">
        <v>0.2</v>
      </c>
      <c r="V39" s="19">
        <v>0</v>
      </c>
      <c r="W39" s="19">
        <v>0.13</v>
      </c>
      <c r="X39" s="19">
        <v>0</v>
      </c>
      <c r="Y39" s="19">
        <v>0</v>
      </c>
      <c r="Z39" s="19">
        <v>0</v>
      </c>
      <c r="AA39" s="19">
        <v>0</v>
      </c>
    </row>
    <row r="40" spans="1:27" ht="17.25" customHeight="1">
      <c r="A40" s="90" t="s">
        <v>93</v>
      </c>
      <c r="B40" s="98" t="s">
        <v>94</v>
      </c>
      <c r="C40" s="92" t="s">
        <v>95</v>
      </c>
      <c r="D40" s="23">
        <f t="shared" si="5"/>
        <v>26.602609999999995</v>
      </c>
      <c r="E40" s="18">
        <f t="shared" si="6"/>
        <v>1.0110690838302447</v>
      </c>
      <c r="F40" s="19"/>
      <c r="G40" s="19">
        <v>0</v>
      </c>
      <c r="H40" s="19">
        <v>0.02</v>
      </c>
      <c r="I40" s="19">
        <v>1.0049999999999999</v>
      </c>
      <c r="J40" s="19">
        <v>0.51500000000000001</v>
      </c>
      <c r="K40" s="19">
        <v>0</v>
      </c>
      <c r="L40" s="19">
        <v>3.0747999999999998</v>
      </c>
      <c r="M40" s="19">
        <v>0</v>
      </c>
      <c r="N40" s="19">
        <v>0</v>
      </c>
      <c r="O40" s="19">
        <v>2.4E-2</v>
      </c>
      <c r="P40" s="19">
        <v>0.42</v>
      </c>
      <c r="Q40" s="19">
        <v>4.7099999999999991</v>
      </c>
      <c r="R40" s="19">
        <v>6.33582</v>
      </c>
      <c r="S40" s="19">
        <v>0</v>
      </c>
      <c r="T40" s="19">
        <v>1.3199999999999998</v>
      </c>
      <c r="U40" s="19">
        <v>1.20828</v>
      </c>
      <c r="V40" s="19">
        <v>0.79400000000000004</v>
      </c>
      <c r="W40" s="19">
        <v>1.05071</v>
      </c>
      <c r="X40" s="19">
        <v>0</v>
      </c>
      <c r="Y40" s="19">
        <v>6.09</v>
      </c>
      <c r="Z40" s="19">
        <v>3.5000000000000003E-2</v>
      </c>
      <c r="AA40" s="19">
        <v>0</v>
      </c>
    </row>
    <row r="41" spans="1:27" ht="17.25" customHeight="1">
      <c r="A41" s="90" t="s">
        <v>96</v>
      </c>
      <c r="B41" s="96" t="s">
        <v>97</v>
      </c>
      <c r="C41" s="92" t="s">
        <v>98</v>
      </c>
      <c r="D41" s="23">
        <f t="shared" si="5"/>
        <v>0.03</v>
      </c>
      <c r="E41" s="18">
        <f t="shared" si="6"/>
        <v>1.1401916020611265E-3</v>
      </c>
      <c r="F41" s="19"/>
      <c r="G41" s="19">
        <v>0</v>
      </c>
      <c r="H41" s="19">
        <v>0.03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row>
    <row r="42" spans="1:27" s="50" customFormat="1" ht="17.25" customHeight="1">
      <c r="A42" s="90" t="s">
        <v>99</v>
      </c>
      <c r="B42" s="99" t="s">
        <v>100</v>
      </c>
      <c r="C42" s="92" t="s">
        <v>101</v>
      </c>
      <c r="D42" s="23">
        <f t="shared" si="5"/>
        <v>52.965558000000193</v>
      </c>
      <c r="E42" s="18">
        <f>D42/D$32*100</f>
        <v>2.0130294810027247</v>
      </c>
      <c r="F42" s="100"/>
      <c r="G42" s="100">
        <v>0</v>
      </c>
      <c r="H42" s="100">
        <v>0</v>
      </c>
      <c r="I42" s="100">
        <v>7.554699999999575</v>
      </c>
      <c r="J42" s="100">
        <v>5.62</v>
      </c>
      <c r="K42" s="100">
        <v>0</v>
      </c>
      <c r="L42" s="100">
        <v>27.061361000000598</v>
      </c>
      <c r="M42" s="100">
        <v>0</v>
      </c>
      <c r="N42" s="100">
        <v>0</v>
      </c>
      <c r="O42" s="100">
        <v>8.8533970000000171</v>
      </c>
      <c r="P42" s="100">
        <v>0.08</v>
      </c>
      <c r="Q42" s="100">
        <v>0</v>
      </c>
      <c r="R42" s="100">
        <v>0</v>
      </c>
      <c r="S42" s="100">
        <v>0</v>
      </c>
      <c r="T42" s="100">
        <v>0</v>
      </c>
      <c r="U42" s="100">
        <v>3.7961</v>
      </c>
      <c r="V42" s="100">
        <v>0</v>
      </c>
      <c r="W42" s="100">
        <v>0</v>
      </c>
      <c r="X42" s="100">
        <v>0</v>
      </c>
      <c r="Y42" s="100">
        <v>0</v>
      </c>
      <c r="Z42" s="100">
        <v>0</v>
      </c>
      <c r="AA42" s="100">
        <v>0</v>
      </c>
    </row>
    <row r="43" spans="1:27" ht="30" customHeight="1">
      <c r="A43" s="90" t="s">
        <v>102</v>
      </c>
      <c r="B43" s="98" t="s">
        <v>103</v>
      </c>
      <c r="C43" s="92" t="s">
        <v>104</v>
      </c>
      <c r="D43" s="23">
        <f t="shared" si="5"/>
        <v>1796.2838670000006</v>
      </c>
      <c r="E43" s="18">
        <f t="shared" si="6"/>
        <v>68.27025933570954</v>
      </c>
      <c r="F43" s="19"/>
      <c r="G43" s="19">
        <f t="shared" ref="G43:M43" si="7">SUM(G45:G60)</f>
        <v>18.065999999999999</v>
      </c>
      <c r="H43" s="19">
        <f t="shared" si="7"/>
        <v>34.721474000000001</v>
      </c>
      <c r="I43" s="19">
        <f t="shared" si="7"/>
        <v>62.690000000000005</v>
      </c>
      <c r="J43" s="19">
        <f t="shared" si="7"/>
        <v>74.257860000000008</v>
      </c>
      <c r="K43" s="19">
        <f t="shared" si="7"/>
        <v>157.35848000000001</v>
      </c>
      <c r="L43" s="19">
        <f t="shared" si="7"/>
        <v>69.291070000000005</v>
      </c>
      <c r="M43" s="19">
        <f t="shared" si="7"/>
        <v>38.354999999999997</v>
      </c>
      <c r="N43" s="19">
        <f t="shared" ref="N43:AA43" si="8">SUM(N45:N60)</f>
        <v>59.037999999999997</v>
      </c>
      <c r="O43" s="19">
        <f t="shared" si="8"/>
        <v>73.486000000000004</v>
      </c>
      <c r="P43" s="19">
        <f t="shared" si="8"/>
        <v>110.06100000000002</v>
      </c>
      <c r="Q43" s="19">
        <f t="shared" si="8"/>
        <v>193.48977000000022</v>
      </c>
      <c r="R43" s="19">
        <f t="shared" si="8"/>
        <v>80.396390000000267</v>
      </c>
      <c r="S43" s="19">
        <f t="shared" si="8"/>
        <v>33.520000000000003</v>
      </c>
      <c r="T43" s="19">
        <f t="shared" si="8"/>
        <v>189.59769999999995</v>
      </c>
      <c r="U43" s="19">
        <f t="shared" si="8"/>
        <v>101.64170999999975</v>
      </c>
      <c r="V43" s="19">
        <f t="shared" si="8"/>
        <v>153.08601299999998</v>
      </c>
      <c r="W43" s="19">
        <f t="shared" si="8"/>
        <v>67.2834</v>
      </c>
      <c r="X43" s="19">
        <f t="shared" si="8"/>
        <v>48.319000000000003</v>
      </c>
      <c r="Y43" s="19">
        <f t="shared" si="8"/>
        <v>95.918999999999997</v>
      </c>
      <c r="Z43" s="19">
        <f t="shared" si="8"/>
        <v>107.18199999999999</v>
      </c>
      <c r="AA43" s="19">
        <f t="shared" si="8"/>
        <v>28.524000000000001</v>
      </c>
    </row>
    <row r="44" spans="1:27" s="53" customFormat="1" ht="18" customHeight="1">
      <c r="A44" s="87"/>
      <c r="B44" s="88" t="s">
        <v>75</v>
      </c>
      <c r="C44" s="89"/>
      <c r="D44" s="23">
        <f t="shared" si="5"/>
        <v>0</v>
      </c>
      <c r="E44" s="23"/>
      <c r="F44" s="24"/>
      <c r="G44" s="24"/>
      <c r="H44" s="24"/>
      <c r="I44" s="24"/>
      <c r="J44" s="24"/>
      <c r="K44" s="24"/>
      <c r="L44" s="24"/>
      <c r="M44" s="24"/>
      <c r="N44" s="24"/>
      <c r="O44" s="24"/>
      <c r="P44" s="24"/>
      <c r="Q44" s="24"/>
      <c r="R44" s="24"/>
      <c r="S44" s="24"/>
      <c r="T44" s="24"/>
      <c r="U44" s="24"/>
      <c r="V44" s="24"/>
      <c r="W44" s="24"/>
      <c r="X44" s="24"/>
      <c r="Y44" s="24"/>
      <c r="Z44" s="24"/>
      <c r="AA44" s="24"/>
    </row>
    <row r="45" spans="1:27" ht="18" customHeight="1">
      <c r="A45" s="90" t="s">
        <v>105</v>
      </c>
      <c r="B45" s="98" t="s">
        <v>106</v>
      </c>
      <c r="C45" s="92" t="s">
        <v>107</v>
      </c>
      <c r="D45" s="23">
        <f t="shared" si="5"/>
        <v>1449.6750200000001</v>
      </c>
      <c r="E45" s="18">
        <f t="shared" ref="E45:E52" si="9">D45/D$43*100</f>
        <v>80.704116238661271</v>
      </c>
      <c r="F45" s="100"/>
      <c r="G45" s="100">
        <v>16.114999999999998</v>
      </c>
      <c r="H45" s="100">
        <v>29.614999999999998</v>
      </c>
      <c r="I45" s="100">
        <v>59.52</v>
      </c>
      <c r="J45" s="100">
        <v>55.814800000000005</v>
      </c>
      <c r="K45" s="100">
        <v>135.54257999999999</v>
      </c>
      <c r="L45" s="100">
        <v>57.533190000000005</v>
      </c>
      <c r="M45" s="100">
        <v>34.994999999999997</v>
      </c>
      <c r="N45" s="100">
        <v>56</v>
      </c>
      <c r="O45" s="100">
        <v>65.694999999999993</v>
      </c>
      <c r="P45" s="100">
        <v>52.197000000000003</v>
      </c>
      <c r="Q45" s="100">
        <v>119.16126000000023</v>
      </c>
      <c r="R45" s="100">
        <v>52.522300000000001</v>
      </c>
      <c r="S45" s="100">
        <v>32.67</v>
      </c>
      <c r="T45" s="100">
        <v>169.35</v>
      </c>
      <c r="U45" s="100">
        <v>85.715000000000003</v>
      </c>
      <c r="V45" s="100">
        <v>150.26889</v>
      </c>
      <c r="W45" s="100">
        <v>59.314999999999998</v>
      </c>
      <c r="X45" s="100">
        <v>47.27</v>
      </c>
      <c r="Y45" s="100">
        <v>87.71</v>
      </c>
      <c r="Z45" s="100">
        <v>56.08</v>
      </c>
      <c r="AA45" s="100">
        <v>26.585000000000001</v>
      </c>
    </row>
    <row r="46" spans="1:27" ht="18" customHeight="1">
      <c r="A46" s="90" t="s">
        <v>105</v>
      </c>
      <c r="B46" s="98" t="s">
        <v>108</v>
      </c>
      <c r="C46" s="92" t="s">
        <v>109</v>
      </c>
      <c r="D46" s="23">
        <f t="shared" si="5"/>
        <v>77.771479999999997</v>
      </c>
      <c r="E46" s="18">
        <f t="shared" si="9"/>
        <v>4.3295762673573002</v>
      </c>
      <c r="F46" s="100"/>
      <c r="G46" s="100">
        <v>0.13</v>
      </c>
      <c r="H46" s="100">
        <v>1.915</v>
      </c>
      <c r="I46" s="100">
        <v>1.095</v>
      </c>
      <c r="J46" s="100">
        <v>9.5907999999999998</v>
      </c>
      <c r="K46" s="100">
        <v>0.58639999999999992</v>
      </c>
      <c r="L46" s="100">
        <v>8.2828800000000005</v>
      </c>
      <c r="M46" s="100">
        <v>1.98</v>
      </c>
      <c r="N46" s="100">
        <v>1.6240000000000001</v>
      </c>
      <c r="O46" s="100">
        <v>5.2539999999999996</v>
      </c>
      <c r="P46" s="100">
        <v>5.2</v>
      </c>
      <c r="Q46" s="100">
        <v>10.8574</v>
      </c>
      <c r="R46" s="100">
        <v>6.8773</v>
      </c>
      <c r="S46" s="100">
        <v>0.01</v>
      </c>
      <c r="T46" s="100">
        <v>13.140699999999999</v>
      </c>
      <c r="U46" s="100">
        <v>0.37</v>
      </c>
      <c r="V46" s="100">
        <v>1.1539999999999999</v>
      </c>
      <c r="W46" s="100">
        <v>3.6240000000000001</v>
      </c>
      <c r="X46" s="100">
        <v>0.01</v>
      </c>
      <c r="Y46" s="100">
        <v>5.23</v>
      </c>
      <c r="Z46" s="100">
        <v>0.78500000000000003</v>
      </c>
      <c r="AA46" s="100">
        <v>5.5E-2</v>
      </c>
    </row>
    <row r="47" spans="1:27" ht="18" customHeight="1">
      <c r="A47" s="90" t="s">
        <v>105</v>
      </c>
      <c r="B47" s="98" t="s">
        <v>110</v>
      </c>
      <c r="C47" s="92" t="s">
        <v>111</v>
      </c>
      <c r="D47" s="23">
        <f t="shared" si="5"/>
        <v>1.3897999999999999</v>
      </c>
      <c r="E47" s="18">
        <f t="shared" si="9"/>
        <v>7.7370844638332409E-2</v>
      </c>
      <c r="F47" s="100"/>
      <c r="G47" s="100">
        <v>0.14499999999999999</v>
      </c>
      <c r="H47" s="100">
        <v>0.28000000000000003</v>
      </c>
      <c r="I47" s="100">
        <v>0.12000000000000001</v>
      </c>
      <c r="J47" s="100">
        <v>6.88E-2</v>
      </c>
      <c r="K47" s="100">
        <v>0.02</v>
      </c>
      <c r="L47" s="100">
        <v>0</v>
      </c>
      <c r="M47" s="100">
        <v>0</v>
      </c>
      <c r="N47" s="100">
        <v>0.01</v>
      </c>
      <c r="O47" s="100">
        <v>0</v>
      </c>
      <c r="P47" s="100">
        <v>1.4999999999999999E-2</v>
      </c>
      <c r="Q47" s="100">
        <v>2.4E-2</v>
      </c>
      <c r="R47" s="100">
        <v>0.17399999999999999</v>
      </c>
      <c r="S47" s="100">
        <v>0</v>
      </c>
      <c r="T47" s="100">
        <v>0.375</v>
      </c>
      <c r="U47" s="100">
        <v>0</v>
      </c>
      <c r="V47" s="100">
        <v>0</v>
      </c>
      <c r="W47" s="100">
        <v>0</v>
      </c>
      <c r="X47" s="100">
        <v>0.14399999999999999</v>
      </c>
      <c r="Y47" s="100">
        <v>1.4E-2</v>
      </c>
      <c r="Z47" s="100">
        <v>0</v>
      </c>
      <c r="AA47" s="100">
        <v>0</v>
      </c>
    </row>
    <row r="48" spans="1:27" ht="18" customHeight="1">
      <c r="A48" s="90" t="s">
        <v>105</v>
      </c>
      <c r="B48" s="98" t="s">
        <v>112</v>
      </c>
      <c r="C48" s="92" t="s">
        <v>113</v>
      </c>
      <c r="D48" s="23">
        <f t="shared" si="5"/>
        <v>3.5435450000000004</v>
      </c>
      <c r="E48" s="18">
        <f t="shared" si="9"/>
        <v>0.19727088046045449</v>
      </c>
      <c r="F48" s="100"/>
      <c r="G48" s="100">
        <v>8.5000000000000006E-2</v>
      </c>
      <c r="H48" s="100">
        <v>0.05</v>
      </c>
      <c r="I48" s="100">
        <v>0.04</v>
      </c>
      <c r="J48" s="100">
        <v>0.26</v>
      </c>
      <c r="K48" s="100">
        <v>0.11</v>
      </c>
      <c r="L48" s="100">
        <v>0.41</v>
      </c>
      <c r="M48" s="100">
        <v>0.06</v>
      </c>
      <c r="N48" s="100">
        <v>0.08</v>
      </c>
      <c r="O48" s="100">
        <v>0.08</v>
      </c>
      <c r="P48" s="100">
        <v>0</v>
      </c>
      <c r="Q48" s="100">
        <v>0.1</v>
      </c>
      <c r="R48" s="100">
        <v>0.22</v>
      </c>
      <c r="S48" s="100">
        <v>0.2</v>
      </c>
      <c r="T48" s="100">
        <v>0.23</v>
      </c>
      <c r="U48" s="100">
        <v>0.57999999999999996</v>
      </c>
      <c r="V48" s="100">
        <v>0.233545</v>
      </c>
      <c r="W48" s="100">
        <v>0.105</v>
      </c>
      <c r="X48" s="100">
        <v>0.21000000000000002</v>
      </c>
      <c r="Y48" s="100">
        <v>0.12</v>
      </c>
      <c r="Z48" s="100">
        <v>0.17</v>
      </c>
      <c r="AA48" s="100">
        <v>0.2</v>
      </c>
    </row>
    <row r="49" spans="1:27" ht="18" customHeight="1">
      <c r="A49" s="90" t="s">
        <v>105</v>
      </c>
      <c r="B49" s="98" t="s">
        <v>114</v>
      </c>
      <c r="C49" s="92" t="s">
        <v>115</v>
      </c>
      <c r="D49" s="23">
        <f t="shared" si="5"/>
        <v>37.965469999999996</v>
      </c>
      <c r="E49" s="18">
        <f t="shared" si="9"/>
        <v>2.1135562534114762</v>
      </c>
      <c r="F49" s="100"/>
      <c r="G49" s="100">
        <v>1.581</v>
      </c>
      <c r="H49" s="100">
        <v>2.3940000000000001</v>
      </c>
      <c r="I49" s="100">
        <v>1.0649999999999999</v>
      </c>
      <c r="J49" s="100">
        <v>6.4669600000000003</v>
      </c>
      <c r="K49" s="100">
        <v>2.4699999999999998</v>
      </c>
      <c r="L49" s="100">
        <v>2.56</v>
      </c>
      <c r="M49" s="100">
        <v>1.1000000000000001</v>
      </c>
      <c r="N49" s="100">
        <v>0.434</v>
      </c>
      <c r="O49" s="100">
        <v>1.22</v>
      </c>
      <c r="P49" s="100">
        <v>0.84799999999999998</v>
      </c>
      <c r="Q49" s="100">
        <v>2.7221099999999998</v>
      </c>
      <c r="R49" s="100">
        <v>1.865</v>
      </c>
      <c r="S49" s="100">
        <v>0.64</v>
      </c>
      <c r="T49" s="100">
        <v>3.6149999999999998</v>
      </c>
      <c r="U49" s="100">
        <v>2.68</v>
      </c>
      <c r="V49" s="100">
        <v>0.83499999999999996</v>
      </c>
      <c r="W49" s="100">
        <v>1.2454000000000001</v>
      </c>
      <c r="X49" s="100">
        <v>0.68500000000000005</v>
      </c>
      <c r="Y49" s="100">
        <v>1.7150000000000001</v>
      </c>
      <c r="Z49" s="100">
        <v>0.81399999999999995</v>
      </c>
      <c r="AA49" s="100">
        <v>1.01</v>
      </c>
    </row>
    <row r="50" spans="1:27" ht="18" customHeight="1">
      <c r="A50" s="90" t="s">
        <v>105</v>
      </c>
      <c r="B50" s="98" t="s">
        <v>116</v>
      </c>
      <c r="C50" s="92" t="s">
        <v>117</v>
      </c>
      <c r="D50" s="23">
        <f t="shared" si="5"/>
        <v>7.3595000000000006</v>
      </c>
      <c r="E50" s="18">
        <f t="shared" si="9"/>
        <v>0.40970695863851447</v>
      </c>
      <c r="F50" s="100"/>
      <c r="G50" s="100">
        <v>0</v>
      </c>
      <c r="H50" s="100">
        <v>0.214</v>
      </c>
      <c r="I50" s="100">
        <v>0.57499999999999996</v>
      </c>
      <c r="J50" s="100">
        <v>0.1525</v>
      </c>
      <c r="K50" s="100">
        <v>0</v>
      </c>
      <c r="L50" s="100">
        <v>0.27</v>
      </c>
      <c r="M50" s="100">
        <v>0</v>
      </c>
      <c r="N50" s="100">
        <v>0.65</v>
      </c>
      <c r="O50" s="100">
        <v>0.30499999999999999</v>
      </c>
      <c r="P50" s="100">
        <v>0.32500000000000001</v>
      </c>
      <c r="Q50" s="100">
        <v>0.16500000000000001</v>
      </c>
      <c r="R50" s="100">
        <v>0.33500000000000002</v>
      </c>
      <c r="S50" s="100">
        <v>0</v>
      </c>
      <c r="T50" s="100">
        <v>0.95</v>
      </c>
      <c r="U50" s="100">
        <v>0.3</v>
      </c>
      <c r="V50" s="100">
        <v>0.54</v>
      </c>
      <c r="W50" s="100">
        <v>0.45</v>
      </c>
      <c r="X50" s="100">
        <v>0</v>
      </c>
      <c r="Y50" s="100">
        <v>1</v>
      </c>
      <c r="Z50" s="100">
        <v>0.47399999999999998</v>
      </c>
      <c r="AA50" s="100">
        <v>0.65400000000000003</v>
      </c>
    </row>
    <row r="51" spans="1:27" ht="18" customHeight="1">
      <c r="A51" s="90" t="s">
        <v>105</v>
      </c>
      <c r="B51" s="98" t="s">
        <v>118</v>
      </c>
      <c r="C51" s="92" t="s">
        <v>119</v>
      </c>
      <c r="D51" s="23">
        <f t="shared" si="5"/>
        <v>165.625</v>
      </c>
      <c r="E51" s="18">
        <f t="shared" si="9"/>
        <v>9.2204246245674231</v>
      </c>
      <c r="F51" s="100"/>
      <c r="G51" s="100">
        <v>0</v>
      </c>
      <c r="H51" s="100">
        <v>0.20199999999999999</v>
      </c>
      <c r="I51" s="100">
        <v>9.1000000000000011E-2</v>
      </c>
      <c r="J51" s="100">
        <v>1.9040000000000001</v>
      </c>
      <c r="K51" s="100">
        <v>18.270499999999998</v>
      </c>
      <c r="L51" s="100">
        <v>0.23500000000000004</v>
      </c>
      <c r="M51" s="100">
        <v>0.22000000000000003</v>
      </c>
      <c r="N51" s="100">
        <v>0.24</v>
      </c>
      <c r="O51" s="100">
        <v>0.90800000000000003</v>
      </c>
      <c r="P51" s="100">
        <v>51.095999999999997</v>
      </c>
      <c r="Q51" s="100">
        <v>60.44</v>
      </c>
      <c r="R51" s="100">
        <v>18.392790000000264</v>
      </c>
      <c r="S51" s="100">
        <v>0</v>
      </c>
      <c r="T51" s="100">
        <v>4.4999999999999998E-2</v>
      </c>
      <c r="U51" s="100">
        <v>11.886709999999738</v>
      </c>
      <c r="V51" s="100">
        <v>0</v>
      </c>
      <c r="W51" s="100">
        <v>1.5840000000000001</v>
      </c>
      <c r="X51" s="100">
        <v>0</v>
      </c>
      <c r="Y51" s="100">
        <v>0.06</v>
      </c>
      <c r="Z51" s="100">
        <v>0.03</v>
      </c>
      <c r="AA51" s="100">
        <v>0.02</v>
      </c>
    </row>
    <row r="52" spans="1:27" ht="18" customHeight="1">
      <c r="A52" s="90" t="s">
        <v>105</v>
      </c>
      <c r="B52" s="98" t="s">
        <v>120</v>
      </c>
      <c r="C52" s="92" t="s">
        <v>121</v>
      </c>
      <c r="D52" s="23">
        <f t="shared" si="5"/>
        <v>0.32257799999999981</v>
      </c>
      <c r="E52" s="18">
        <f t="shared" si="9"/>
        <v>1.7958074774603525E-2</v>
      </c>
      <c r="F52" s="100"/>
      <c r="G52" s="100">
        <v>0.01</v>
      </c>
      <c r="H52" s="100">
        <v>0.02</v>
      </c>
      <c r="I52" s="100">
        <v>0</v>
      </c>
      <c r="J52" s="100">
        <v>0</v>
      </c>
      <c r="K52" s="100">
        <v>2.4E-2</v>
      </c>
      <c r="L52" s="100">
        <v>0</v>
      </c>
      <c r="M52" s="100">
        <v>0</v>
      </c>
      <c r="N52" s="100">
        <v>0</v>
      </c>
      <c r="O52" s="100">
        <v>2.4E-2</v>
      </c>
      <c r="P52" s="100">
        <v>0.01</v>
      </c>
      <c r="Q52" s="100">
        <v>0.02</v>
      </c>
      <c r="R52" s="100">
        <v>0.01</v>
      </c>
      <c r="S52" s="100">
        <v>0</v>
      </c>
      <c r="T52" s="100">
        <v>0.04</v>
      </c>
      <c r="U52" s="100">
        <v>0.04</v>
      </c>
      <c r="V52" s="100">
        <v>5.45779999999998E-2</v>
      </c>
      <c r="W52" s="100">
        <v>0</v>
      </c>
      <c r="X52" s="100">
        <v>0</v>
      </c>
      <c r="Y52" s="100">
        <v>7.0000000000000007E-2</v>
      </c>
      <c r="Z52" s="100">
        <v>0</v>
      </c>
      <c r="AA52" s="100">
        <v>0</v>
      </c>
    </row>
    <row r="53" spans="1:27" ht="18" customHeight="1">
      <c r="A53" s="90" t="s">
        <v>105</v>
      </c>
      <c r="B53" s="98" t="s">
        <v>122</v>
      </c>
      <c r="C53" s="92" t="s">
        <v>123</v>
      </c>
      <c r="D53" s="23">
        <f t="shared" si="5"/>
        <v>0</v>
      </c>
      <c r="E53" s="18"/>
      <c r="F53" s="100"/>
      <c r="G53" s="100">
        <v>0</v>
      </c>
      <c r="H53" s="100">
        <v>0</v>
      </c>
      <c r="I53" s="100">
        <v>0</v>
      </c>
      <c r="J53" s="100">
        <v>0</v>
      </c>
      <c r="K53" s="100">
        <v>0</v>
      </c>
      <c r="L53" s="100">
        <v>0</v>
      </c>
      <c r="M53" s="100">
        <v>0</v>
      </c>
      <c r="N53" s="100">
        <v>0</v>
      </c>
      <c r="O53" s="100">
        <v>0</v>
      </c>
      <c r="P53" s="100">
        <v>0</v>
      </c>
      <c r="Q53" s="100">
        <v>0</v>
      </c>
      <c r="R53" s="100">
        <v>0</v>
      </c>
      <c r="S53" s="100">
        <v>0</v>
      </c>
      <c r="T53" s="100">
        <v>0</v>
      </c>
      <c r="U53" s="100">
        <v>0</v>
      </c>
      <c r="V53" s="100">
        <v>0</v>
      </c>
      <c r="W53" s="100">
        <v>0</v>
      </c>
      <c r="X53" s="100">
        <v>0</v>
      </c>
      <c r="Y53" s="100">
        <v>0</v>
      </c>
      <c r="Z53" s="100">
        <v>0</v>
      </c>
      <c r="AA53" s="100">
        <v>0</v>
      </c>
    </row>
    <row r="54" spans="1:27" ht="18" customHeight="1">
      <c r="A54" s="90" t="s">
        <v>105</v>
      </c>
      <c r="B54" s="96" t="s">
        <v>124</v>
      </c>
      <c r="C54" s="92" t="s">
        <v>125</v>
      </c>
      <c r="D54" s="23">
        <f t="shared" si="5"/>
        <v>0.1154739999999998</v>
      </c>
      <c r="E54" s="18">
        <f>D54/D$32*100</f>
        <v>4.3887495018802101E-3</v>
      </c>
      <c r="F54" s="100"/>
      <c r="G54" s="100">
        <v>0</v>
      </c>
      <c r="H54" s="100">
        <v>3.1473999999999801E-2</v>
      </c>
      <c r="I54" s="100">
        <v>8.4000000000000005E-2</v>
      </c>
      <c r="J54" s="100">
        <v>0</v>
      </c>
      <c r="K54" s="100">
        <v>0</v>
      </c>
      <c r="L54" s="100">
        <v>0</v>
      </c>
      <c r="M54" s="100">
        <v>0</v>
      </c>
      <c r="N54" s="100">
        <v>0</v>
      </c>
      <c r="O54" s="100">
        <v>0</v>
      </c>
      <c r="P54" s="100">
        <v>0</v>
      </c>
      <c r="Q54" s="100">
        <v>0</v>
      </c>
      <c r="R54" s="100">
        <v>0</v>
      </c>
      <c r="S54" s="100">
        <v>0</v>
      </c>
      <c r="T54" s="100">
        <v>0</v>
      </c>
      <c r="U54" s="100">
        <v>0</v>
      </c>
      <c r="V54" s="100">
        <v>0</v>
      </c>
      <c r="W54" s="100">
        <v>0</v>
      </c>
      <c r="X54" s="100">
        <v>0</v>
      </c>
      <c r="Y54" s="100">
        <v>0</v>
      </c>
      <c r="Z54" s="100">
        <v>0</v>
      </c>
      <c r="AA54" s="100">
        <v>0</v>
      </c>
    </row>
    <row r="55" spans="1:27" ht="17.25" customHeight="1">
      <c r="A55" s="90" t="s">
        <v>105</v>
      </c>
      <c r="B55" s="101" t="s">
        <v>126</v>
      </c>
      <c r="C55" s="92" t="s">
        <v>127</v>
      </c>
      <c r="D55" s="23">
        <f t="shared" si="5"/>
        <v>51.018999999999998</v>
      </c>
      <c r="E55" s="18">
        <f>D55/D$32*100</f>
        <v>1.9390478448518871</v>
      </c>
      <c r="F55" s="100"/>
      <c r="G55" s="100">
        <v>0</v>
      </c>
      <c r="H55" s="100">
        <v>0</v>
      </c>
      <c r="I55" s="100">
        <v>0</v>
      </c>
      <c r="J55" s="100">
        <v>0</v>
      </c>
      <c r="K55" s="100">
        <v>0.33500000000000002</v>
      </c>
      <c r="L55" s="100">
        <v>0</v>
      </c>
      <c r="M55" s="100">
        <v>0</v>
      </c>
      <c r="N55" s="100">
        <v>0</v>
      </c>
      <c r="O55" s="100">
        <v>0</v>
      </c>
      <c r="P55" s="100">
        <v>0</v>
      </c>
      <c r="Q55" s="100">
        <v>0</v>
      </c>
      <c r="R55" s="100">
        <v>0</v>
      </c>
      <c r="S55" s="100">
        <v>0</v>
      </c>
      <c r="T55" s="100">
        <v>1.42</v>
      </c>
      <c r="U55" s="100">
        <v>0</v>
      </c>
      <c r="V55" s="100">
        <v>0</v>
      </c>
      <c r="W55" s="100">
        <v>0.52</v>
      </c>
      <c r="X55" s="100">
        <v>0</v>
      </c>
      <c r="Y55" s="100">
        <v>0</v>
      </c>
      <c r="Z55" s="100">
        <v>48.744</v>
      </c>
      <c r="AA55" s="100">
        <v>0</v>
      </c>
    </row>
    <row r="56" spans="1:27" s="50" customFormat="1" ht="17.25" customHeight="1">
      <c r="A56" s="90" t="s">
        <v>105</v>
      </c>
      <c r="B56" s="99" t="s">
        <v>128</v>
      </c>
      <c r="C56" s="92" t="s">
        <v>129</v>
      </c>
      <c r="D56" s="23">
        <f t="shared" si="5"/>
        <v>0</v>
      </c>
      <c r="E56" s="18">
        <f>D56/D$32*100</f>
        <v>0</v>
      </c>
      <c r="F56" s="100"/>
      <c r="G56" s="100">
        <v>0</v>
      </c>
      <c r="H56" s="100">
        <v>0</v>
      </c>
      <c r="I56" s="100">
        <v>0</v>
      </c>
      <c r="J56" s="100">
        <v>0</v>
      </c>
      <c r="K56" s="100">
        <v>0</v>
      </c>
      <c r="L56" s="100">
        <v>0</v>
      </c>
      <c r="M56" s="100">
        <v>0</v>
      </c>
      <c r="N56" s="100">
        <v>0</v>
      </c>
      <c r="O56" s="100">
        <v>0</v>
      </c>
      <c r="P56" s="100">
        <v>0</v>
      </c>
      <c r="Q56" s="100">
        <v>0</v>
      </c>
      <c r="R56" s="100">
        <v>0</v>
      </c>
      <c r="S56" s="100">
        <v>0</v>
      </c>
      <c r="T56" s="100">
        <v>0</v>
      </c>
      <c r="U56" s="100">
        <v>0</v>
      </c>
      <c r="V56" s="100">
        <v>0</v>
      </c>
      <c r="W56" s="100">
        <v>0</v>
      </c>
      <c r="X56" s="100">
        <v>0</v>
      </c>
      <c r="Y56" s="100">
        <v>0</v>
      </c>
      <c r="Z56" s="100">
        <v>0</v>
      </c>
      <c r="AA56" s="100">
        <v>0</v>
      </c>
    </row>
    <row r="57" spans="1:27" ht="17.25" customHeight="1">
      <c r="A57" s="90" t="s">
        <v>105</v>
      </c>
      <c r="B57" s="99" t="s">
        <v>304</v>
      </c>
      <c r="C57" s="92" t="s">
        <v>131</v>
      </c>
      <c r="D57" s="23">
        <f t="shared" si="5"/>
        <v>0</v>
      </c>
      <c r="E57" s="18">
        <f>D57/D$32*100</f>
        <v>0</v>
      </c>
      <c r="F57" s="100"/>
      <c r="G57" s="100">
        <v>0</v>
      </c>
      <c r="H57" s="100"/>
      <c r="I57" s="100"/>
      <c r="J57" s="100"/>
      <c r="K57" s="100"/>
      <c r="L57" s="100"/>
      <c r="M57" s="100"/>
      <c r="N57" s="100"/>
      <c r="O57" s="100"/>
      <c r="P57" s="100"/>
      <c r="Q57" s="100"/>
      <c r="R57" s="100"/>
      <c r="S57" s="100"/>
      <c r="T57" s="100"/>
      <c r="U57" s="100"/>
      <c r="V57" s="100"/>
      <c r="W57" s="100"/>
      <c r="X57" s="100"/>
      <c r="Y57" s="100"/>
      <c r="Z57" s="100"/>
      <c r="AA57" s="100"/>
    </row>
    <row r="58" spans="1:27" ht="17.25" customHeight="1">
      <c r="A58" s="90" t="s">
        <v>105</v>
      </c>
      <c r="B58" s="98" t="s">
        <v>132</v>
      </c>
      <c r="C58" s="92" t="s">
        <v>133</v>
      </c>
      <c r="D58" s="23">
        <f t="shared" si="5"/>
        <v>0</v>
      </c>
      <c r="E58" s="18">
        <f>D58/D$43*100</f>
        <v>0</v>
      </c>
      <c r="F58" s="100"/>
      <c r="G58" s="100">
        <v>0</v>
      </c>
      <c r="H58" s="100">
        <v>0</v>
      </c>
      <c r="I58" s="100">
        <v>0</v>
      </c>
      <c r="J58" s="100">
        <v>0</v>
      </c>
      <c r="K58" s="100">
        <v>0</v>
      </c>
      <c r="L58" s="100">
        <v>0</v>
      </c>
      <c r="M58" s="100">
        <v>0</v>
      </c>
      <c r="N58" s="100">
        <v>0</v>
      </c>
      <c r="O58" s="100">
        <v>0</v>
      </c>
      <c r="P58" s="100">
        <v>0</v>
      </c>
      <c r="Q58" s="100">
        <v>0</v>
      </c>
      <c r="R58" s="100">
        <v>0</v>
      </c>
      <c r="S58" s="100">
        <v>0</v>
      </c>
      <c r="T58" s="100">
        <v>0</v>
      </c>
      <c r="U58" s="100">
        <v>0</v>
      </c>
      <c r="V58" s="100">
        <v>0</v>
      </c>
      <c r="W58" s="100">
        <v>0</v>
      </c>
      <c r="X58" s="100">
        <v>0</v>
      </c>
      <c r="Y58" s="100">
        <v>0</v>
      </c>
      <c r="Z58" s="100">
        <v>0</v>
      </c>
      <c r="AA58" s="100">
        <v>0</v>
      </c>
    </row>
    <row r="59" spans="1:27" ht="17.25" customHeight="1">
      <c r="A59" s="90" t="s">
        <v>105</v>
      </c>
      <c r="B59" s="98" t="s">
        <v>134</v>
      </c>
      <c r="C59" s="92" t="s">
        <v>135</v>
      </c>
      <c r="D59" s="23">
        <f t="shared" si="5"/>
        <v>0</v>
      </c>
      <c r="E59" s="18">
        <f>D59/D$43*100</f>
        <v>0</v>
      </c>
      <c r="F59" s="100"/>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100">
        <v>0</v>
      </c>
      <c r="X59" s="100">
        <v>0</v>
      </c>
      <c r="Y59" s="100">
        <v>0</v>
      </c>
      <c r="Z59" s="100">
        <v>0</v>
      </c>
      <c r="AA59" s="100">
        <v>0</v>
      </c>
    </row>
    <row r="60" spans="1:27" ht="17.25" customHeight="1">
      <c r="A60" s="90" t="s">
        <v>105</v>
      </c>
      <c r="B60" s="98" t="s">
        <v>136</v>
      </c>
      <c r="C60" s="92" t="s">
        <v>137</v>
      </c>
      <c r="D60" s="23">
        <f t="shared" si="5"/>
        <v>1.4969999999999999</v>
      </c>
      <c r="E60" s="18">
        <f>D60/D$43*100</f>
        <v>8.3338720984014694E-2</v>
      </c>
      <c r="F60" s="100"/>
      <c r="G60" s="100">
        <v>0</v>
      </c>
      <c r="H60" s="100">
        <v>0</v>
      </c>
      <c r="I60" s="100">
        <v>0.1</v>
      </c>
      <c r="J60" s="100">
        <v>0</v>
      </c>
      <c r="K60" s="100">
        <v>0</v>
      </c>
      <c r="L60" s="100">
        <v>0</v>
      </c>
      <c r="M60" s="100">
        <v>0</v>
      </c>
      <c r="N60" s="100">
        <v>0</v>
      </c>
      <c r="O60" s="100">
        <v>0</v>
      </c>
      <c r="P60" s="100">
        <v>0.37</v>
      </c>
      <c r="Q60" s="100">
        <v>0</v>
      </c>
      <c r="R60" s="100">
        <v>0</v>
      </c>
      <c r="S60" s="100">
        <v>0</v>
      </c>
      <c r="T60" s="100">
        <v>0.432</v>
      </c>
      <c r="U60" s="100">
        <v>7.0000000000000007E-2</v>
      </c>
      <c r="V60" s="100">
        <v>0</v>
      </c>
      <c r="W60" s="100">
        <v>0.44</v>
      </c>
      <c r="X60" s="100">
        <v>0</v>
      </c>
      <c r="Y60" s="100">
        <v>0</v>
      </c>
      <c r="Z60" s="100">
        <v>8.5000000000000006E-2</v>
      </c>
      <c r="AA60" s="100">
        <v>0</v>
      </c>
    </row>
    <row r="61" spans="1:27" ht="17.25" customHeight="1">
      <c r="A61" s="90" t="s">
        <v>138</v>
      </c>
      <c r="B61" s="96" t="s">
        <v>139</v>
      </c>
      <c r="C61" s="92" t="s">
        <v>140</v>
      </c>
      <c r="D61" s="23">
        <f t="shared" si="5"/>
        <v>0</v>
      </c>
      <c r="E61" s="18">
        <f t="shared" ref="E61:E74" si="10">D61/D$32*100</f>
        <v>0</v>
      </c>
      <c r="F61" s="100"/>
      <c r="G61" s="100">
        <v>0</v>
      </c>
      <c r="H61" s="100">
        <v>0</v>
      </c>
      <c r="I61" s="100">
        <v>0</v>
      </c>
      <c r="J61" s="100">
        <v>0</v>
      </c>
      <c r="K61" s="100">
        <v>0</v>
      </c>
      <c r="L61" s="100">
        <v>0</v>
      </c>
      <c r="M61" s="100">
        <v>0</v>
      </c>
      <c r="N61" s="100">
        <v>0</v>
      </c>
      <c r="O61" s="100">
        <v>0</v>
      </c>
      <c r="P61" s="100">
        <v>0</v>
      </c>
      <c r="Q61" s="100">
        <v>0</v>
      </c>
      <c r="R61" s="100">
        <v>0</v>
      </c>
      <c r="S61" s="100">
        <v>0</v>
      </c>
      <c r="T61" s="100">
        <v>0</v>
      </c>
      <c r="U61" s="100">
        <v>0</v>
      </c>
      <c r="V61" s="100">
        <v>0</v>
      </c>
      <c r="W61" s="100">
        <v>0</v>
      </c>
      <c r="X61" s="100">
        <v>0</v>
      </c>
      <c r="Y61" s="100">
        <v>0</v>
      </c>
      <c r="Z61" s="100">
        <v>0</v>
      </c>
      <c r="AA61" s="100">
        <v>0</v>
      </c>
    </row>
    <row r="62" spans="1:27" s="50" customFormat="1" ht="17.25" customHeight="1">
      <c r="A62" s="90" t="s">
        <v>141</v>
      </c>
      <c r="B62" s="99" t="s">
        <v>142</v>
      </c>
      <c r="C62" s="92" t="s">
        <v>143</v>
      </c>
      <c r="D62" s="23">
        <f t="shared" si="5"/>
        <v>11.098599999999999</v>
      </c>
      <c r="E62" s="18">
        <f>D62/D$32*100</f>
        <v>0.42181768382118728</v>
      </c>
      <c r="F62" s="100"/>
      <c r="G62" s="100">
        <v>0.125</v>
      </c>
      <c r="H62" s="100">
        <v>0.47200000000000003</v>
      </c>
      <c r="I62" s="100">
        <v>0.372</v>
      </c>
      <c r="J62" s="100">
        <v>0.67959999999999998</v>
      </c>
      <c r="K62" s="100">
        <v>0.88500000000000001</v>
      </c>
      <c r="L62" s="100">
        <v>0.52</v>
      </c>
      <c r="M62" s="100">
        <v>0.4</v>
      </c>
      <c r="N62" s="100">
        <v>0.48399999999999999</v>
      </c>
      <c r="O62" s="100">
        <v>0.4</v>
      </c>
      <c r="P62" s="100">
        <v>0.38400000000000001</v>
      </c>
      <c r="Q62" s="100">
        <v>0.80400000000000005</v>
      </c>
      <c r="R62" s="100">
        <v>0.86</v>
      </c>
      <c r="S62" s="100">
        <v>0.20399999999999999</v>
      </c>
      <c r="T62" s="100">
        <v>0.80500000000000005</v>
      </c>
      <c r="U62" s="100">
        <v>0.95</v>
      </c>
      <c r="V62" s="100">
        <v>0.79</v>
      </c>
      <c r="W62" s="100">
        <v>0.38400000000000001</v>
      </c>
      <c r="X62" s="100">
        <v>0.63</v>
      </c>
      <c r="Y62" s="100">
        <v>0.52500000000000002</v>
      </c>
      <c r="Z62" s="100">
        <v>0.23500000000000001</v>
      </c>
      <c r="AA62" s="100">
        <v>0.19</v>
      </c>
    </row>
    <row r="63" spans="1:27" s="50" customFormat="1" ht="17.25" customHeight="1">
      <c r="A63" s="90" t="s">
        <v>144</v>
      </c>
      <c r="B63" s="99" t="s">
        <v>145</v>
      </c>
      <c r="C63" s="92" t="s">
        <v>146</v>
      </c>
      <c r="D63" s="23">
        <f t="shared" si="5"/>
        <v>1.8024999999999998</v>
      </c>
      <c r="E63" s="18">
        <f>D63/D$32*100</f>
        <v>6.8506512090506011E-2</v>
      </c>
      <c r="F63" s="100"/>
      <c r="G63" s="100">
        <v>0</v>
      </c>
      <c r="H63" s="100">
        <v>0</v>
      </c>
      <c r="I63" s="100">
        <v>0</v>
      </c>
      <c r="J63" s="100">
        <v>1.3114999999999999</v>
      </c>
      <c r="K63" s="100">
        <v>0</v>
      </c>
      <c r="L63" s="100">
        <v>0</v>
      </c>
      <c r="M63" s="100">
        <v>0</v>
      </c>
      <c r="N63" s="100">
        <v>0</v>
      </c>
      <c r="O63" s="100">
        <v>0</v>
      </c>
      <c r="P63" s="100">
        <v>0</v>
      </c>
      <c r="Q63" s="100">
        <v>0</v>
      </c>
      <c r="R63" s="100">
        <v>0</v>
      </c>
      <c r="S63" s="100">
        <v>0</v>
      </c>
      <c r="T63" s="100">
        <v>0.49099999999999999</v>
      </c>
      <c r="U63" s="100">
        <v>0</v>
      </c>
      <c r="V63" s="100">
        <v>0</v>
      </c>
      <c r="W63" s="100">
        <v>0</v>
      </c>
      <c r="X63" s="100">
        <v>0</v>
      </c>
      <c r="Y63" s="100">
        <v>0</v>
      </c>
      <c r="Z63" s="100">
        <v>0</v>
      </c>
      <c r="AA63" s="100">
        <v>0</v>
      </c>
    </row>
    <row r="64" spans="1:27" ht="17.25" customHeight="1">
      <c r="A64" s="90" t="s">
        <v>147</v>
      </c>
      <c r="B64" s="101" t="s">
        <v>148</v>
      </c>
      <c r="C64" s="92" t="s">
        <v>149</v>
      </c>
      <c r="D64" s="23">
        <f t="shared" si="5"/>
        <v>662.59729200000004</v>
      </c>
      <c r="E64" s="18">
        <f t="shared" si="10"/>
        <v>25.18292892956147</v>
      </c>
      <c r="F64" s="100"/>
      <c r="G64" s="100">
        <v>5.9490300000000005</v>
      </c>
      <c r="H64" s="100">
        <v>42.509299000000006</v>
      </c>
      <c r="I64" s="100">
        <v>33.172000000000004</v>
      </c>
      <c r="J64" s="100">
        <v>78.428400000000011</v>
      </c>
      <c r="K64" s="100">
        <v>24.594729999999998</v>
      </c>
      <c r="L64" s="100">
        <v>59.459769999999999</v>
      </c>
      <c r="M64" s="100">
        <v>22.00573</v>
      </c>
      <c r="N64" s="100">
        <v>12.96902</v>
      </c>
      <c r="O64" s="100">
        <v>39.934149999999974</v>
      </c>
      <c r="P64" s="100">
        <v>19.894169999999999</v>
      </c>
      <c r="Q64" s="100">
        <v>31.16938</v>
      </c>
      <c r="R64" s="100">
        <v>29.492519999999999</v>
      </c>
      <c r="S64" s="100">
        <v>6.4954000000000001</v>
      </c>
      <c r="T64" s="100">
        <v>83.290499999999994</v>
      </c>
      <c r="U64" s="100">
        <v>32.117730000000002</v>
      </c>
      <c r="V64" s="100">
        <v>21.427070000000001</v>
      </c>
      <c r="W64" s="100">
        <v>26.091999999999999</v>
      </c>
      <c r="X64" s="100">
        <v>10.22113</v>
      </c>
      <c r="Y64" s="100">
        <v>63.374310000000001</v>
      </c>
      <c r="Z64" s="100">
        <v>14.814593</v>
      </c>
      <c r="AA64" s="100">
        <v>5.1863600000000005</v>
      </c>
    </row>
    <row r="65" spans="1:27" s="50" customFormat="1" ht="17.25" customHeight="1">
      <c r="A65" s="90" t="s">
        <v>150</v>
      </c>
      <c r="B65" s="99" t="s">
        <v>151</v>
      </c>
      <c r="C65" s="92" t="s">
        <v>152</v>
      </c>
      <c r="D65" s="23">
        <f t="shared" si="5"/>
        <v>0</v>
      </c>
      <c r="E65" s="18">
        <f>D65/D$32*100</f>
        <v>0</v>
      </c>
      <c r="F65" s="100"/>
      <c r="G65" s="100">
        <v>0</v>
      </c>
      <c r="H65" s="100">
        <v>0</v>
      </c>
      <c r="I65" s="100">
        <v>0</v>
      </c>
      <c r="J65" s="100">
        <v>0</v>
      </c>
      <c r="K65" s="100">
        <v>0</v>
      </c>
      <c r="L65" s="100">
        <v>0</v>
      </c>
      <c r="M65" s="100">
        <v>0</v>
      </c>
      <c r="N65" s="100">
        <v>0</v>
      </c>
      <c r="O65" s="100">
        <v>0</v>
      </c>
      <c r="P65" s="100">
        <v>0</v>
      </c>
      <c r="Q65" s="100">
        <v>0</v>
      </c>
      <c r="R65" s="100">
        <v>0</v>
      </c>
      <c r="S65" s="100">
        <v>0</v>
      </c>
      <c r="T65" s="100">
        <v>0</v>
      </c>
      <c r="U65" s="100">
        <v>0</v>
      </c>
      <c r="V65" s="100">
        <v>0</v>
      </c>
      <c r="W65" s="100">
        <v>0</v>
      </c>
      <c r="X65" s="100">
        <v>0</v>
      </c>
      <c r="Y65" s="100">
        <v>0</v>
      </c>
      <c r="Z65" s="100">
        <v>0</v>
      </c>
      <c r="AA65" s="100">
        <v>0</v>
      </c>
    </row>
    <row r="66" spans="1:27" s="50" customFormat="1" ht="17.25" customHeight="1">
      <c r="A66" s="90" t="s">
        <v>153</v>
      </c>
      <c r="B66" s="99" t="s">
        <v>154</v>
      </c>
      <c r="C66" s="92" t="s">
        <v>155</v>
      </c>
      <c r="D66" s="23">
        <f t="shared" si="5"/>
        <v>9.9397999999999982</v>
      </c>
      <c r="E66" s="18">
        <f t="shared" si="10"/>
        <v>0.37777588287223945</v>
      </c>
      <c r="F66" s="100"/>
      <c r="G66" s="100">
        <v>0.41399999999999998</v>
      </c>
      <c r="H66" s="100">
        <v>0.49</v>
      </c>
      <c r="I66" s="100">
        <v>0.71</v>
      </c>
      <c r="J66" s="100">
        <v>0.18</v>
      </c>
      <c r="K66" s="100">
        <v>0.38900000000000001</v>
      </c>
      <c r="L66" s="100">
        <v>0.4</v>
      </c>
      <c r="M66" s="100">
        <v>0.31</v>
      </c>
      <c r="N66" s="100">
        <v>0.17</v>
      </c>
      <c r="O66" s="100">
        <v>0.56999999999999995</v>
      </c>
      <c r="P66" s="100">
        <v>1.1719999999999999</v>
      </c>
      <c r="Q66" s="100">
        <v>1.34</v>
      </c>
      <c r="R66" s="100">
        <v>0.7178000000000001</v>
      </c>
      <c r="S66" s="100">
        <v>0.23</v>
      </c>
      <c r="T66" s="100">
        <v>0.28400000000000003</v>
      </c>
      <c r="U66" s="100">
        <v>0.34399999999999997</v>
      </c>
      <c r="V66" s="100">
        <v>0.38400000000000001</v>
      </c>
      <c r="W66" s="100">
        <v>0.315</v>
      </c>
      <c r="X66" s="100">
        <v>0.53</v>
      </c>
      <c r="Y66" s="100">
        <v>0.11</v>
      </c>
      <c r="Z66" s="100">
        <v>0.215</v>
      </c>
      <c r="AA66" s="100">
        <v>0.66500000000000004</v>
      </c>
    </row>
    <row r="67" spans="1:27" s="50" customFormat="1" ht="17.25" customHeight="1">
      <c r="A67" s="90" t="s">
        <v>156</v>
      </c>
      <c r="B67" s="99" t="s">
        <v>157</v>
      </c>
      <c r="C67" s="92" t="s">
        <v>158</v>
      </c>
      <c r="D67" s="23">
        <f t="shared" si="5"/>
        <v>0.6947000000000001</v>
      </c>
      <c r="E67" s="18">
        <f t="shared" si="10"/>
        <v>2.6403036865062159E-2</v>
      </c>
      <c r="F67" s="18"/>
      <c r="G67" s="18">
        <v>0</v>
      </c>
      <c r="H67" s="18">
        <v>0</v>
      </c>
      <c r="I67" s="18">
        <v>0</v>
      </c>
      <c r="J67" s="18">
        <v>0.5907</v>
      </c>
      <c r="K67" s="18">
        <v>0.05</v>
      </c>
      <c r="L67" s="18">
        <v>0</v>
      </c>
      <c r="M67" s="18">
        <v>0</v>
      </c>
      <c r="N67" s="18">
        <v>0</v>
      </c>
      <c r="O67" s="18">
        <v>0</v>
      </c>
      <c r="P67" s="18">
        <v>0</v>
      </c>
      <c r="Q67" s="18">
        <v>0</v>
      </c>
      <c r="R67" s="18">
        <v>0</v>
      </c>
      <c r="S67" s="18">
        <v>0</v>
      </c>
      <c r="T67" s="18">
        <v>0</v>
      </c>
      <c r="U67" s="18">
        <v>0</v>
      </c>
      <c r="V67" s="18">
        <v>0</v>
      </c>
      <c r="W67" s="18">
        <v>0.04</v>
      </c>
      <c r="X67" s="18">
        <v>0</v>
      </c>
      <c r="Y67" s="18">
        <v>0</v>
      </c>
      <c r="Z67" s="18">
        <v>1.4E-2</v>
      </c>
      <c r="AA67" s="18">
        <v>0</v>
      </c>
    </row>
    <row r="68" spans="1:27" s="50" customFormat="1" ht="17.25" customHeight="1">
      <c r="A68" s="90" t="s">
        <v>159</v>
      </c>
      <c r="B68" s="99" t="s">
        <v>160</v>
      </c>
      <c r="C68" s="92" t="s">
        <v>181</v>
      </c>
      <c r="D68" s="23">
        <f t="shared" si="5"/>
        <v>0</v>
      </c>
      <c r="E68" s="18">
        <f t="shared" si="10"/>
        <v>0</v>
      </c>
      <c r="F68" s="100"/>
      <c r="G68" s="100">
        <v>0</v>
      </c>
      <c r="H68" s="100">
        <v>0</v>
      </c>
      <c r="I68" s="100">
        <v>0</v>
      </c>
      <c r="J68" s="100">
        <v>0</v>
      </c>
      <c r="K68" s="100">
        <v>0</v>
      </c>
      <c r="L68" s="100">
        <v>0</v>
      </c>
      <c r="M68" s="100">
        <v>0</v>
      </c>
      <c r="N68" s="100">
        <v>0</v>
      </c>
      <c r="O68" s="100">
        <v>0</v>
      </c>
      <c r="P68" s="100">
        <v>0</v>
      </c>
      <c r="Q68" s="100">
        <v>0</v>
      </c>
      <c r="R68" s="100">
        <v>0</v>
      </c>
      <c r="S68" s="100">
        <v>0</v>
      </c>
      <c r="T68" s="100">
        <v>0</v>
      </c>
      <c r="U68" s="100">
        <v>0</v>
      </c>
      <c r="V68" s="100">
        <v>0</v>
      </c>
      <c r="W68" s="100">
        <v>0</v>
      </c>
      <c r="X68" s="100">
        <v>0</v>
      </c>
      <c r="Y68" s="100">
        <v>0</v>
      </c>
      <c r="Z68" s="100">
        <v>0</v>
      </c>
      <c r="AA68" s="100">
        <v>0</v>
      </c>
    </row>
    <row r="69" spans="1:27" s="50" customFormat="1" ht="18" customHeight="1">
      <c r="A69" s="90" t="s">
        <v>161</v>
      </c>
      <c r="B69" s="99" t="s">
        <v>162</v>
      </c>
      <c r="C69" s="92" t="s">
        <v>163</v>
      </c>
      <c r="D69" s="23">
        <f t="shared" si="5"/>
        <v>0</v>
      </c>
      <c r="E69" s="18">
        <f t="shared" si="10"/>
        <v>0</v>
      </c>
      <c r="F69" s="100"/>
      <c r="G69" s="100"/>
      <c r="H69" s="100"/>
      <c r="I69" s="100"/>
      <c r="J69" s="100"/>
      <c r="K69" s="100"/>
      <c r="L69" s="100"/>
      <c r="M69" s="100"/>
      <c r="N69" s="100"/>
      <c r="O69" s="100"/>
      <c r="P69" s="100"/>
      <c r="Q69" s="100"/>
      <c r="R69" s="100"/>
      <c r="S69" s="100"/>
      <c r="T69" s="100"/>
      <c r="U69" s="100"/>
      <c r="V69" s="100"/>
      <c r="W69" s="100"/>
      <c r="X69" s="100"/>
      <c r="Y69" s="100"/>
      <c r="Z69" s="100"/>
      <c r="AA69" s="100"/>
    </row>
    <row r="70" spans="1:27" ht="18" customHeight="1">
      <c r="A70" s="90" t="s">
        <v>164</v>
      </c>
      <c r="B70" s="99" t="s">
        <v>165</v>
      </c>
      <c r="C70" s="92" t="s">
        <v>166</v>
      </c>
      <c r="D70" s="23">
        <f t="shared" si="5"/>
        <v>0</v>
      </c>
      <c r="E70" s="18">
        <f t="shared" si="10"/>
        <v>0</v>
      </c>
      <c r="F70" s="100"/>
      <c r="G70" s="100"/>
      <c r="H70" s="100"/>
      <c r="I70" s="100"/>
      <c r="J70" s="100"/>
      <c r="K70" s="100"/>
      <c r="L70" s="100"/>
      <c r="M70" s="100"/>
      <c r="N70" s="100"/>
      <c r="O70" s="100"/>
      <c r="P70" s="100"/>
      <c r="Q70" s="100"/>
      <c r="R70" s="100"/>
      <c r="S70" s="100"/>
      <c r="T70" s="100"/>
      <c r="U70" s="100"/>
      <c r="V70" s="100"/>
      <c r="W70" s="100"/>
      <c r="X70" s="100"/>
      <c r="Y70" s="100"/>
      <c r="Z70" s="100"/>
      <c r="AA70" s="100"/>
    </row>
    <row r="71" spans="1:27" ht="18" customHeight="1">
      <c r="A71" s="90" t="s">
        <v>167</v>
      </c>
      <c r="B71" s="99" t="s">
        <v>168</v>
      </c>
      <c r="C71" s="92" t="s">
        <v>169</v>
      </c>
      <c r="D71" s="23">
        <f t="shared" si="5"/>
        <v>0</v>
      </c>
      <c r="E71" s="18">
        <f t="shared" si="10"/>
        <v>0</v>
      </c>
      <c r="F71" s="100"/>
      <c r="G71" s="100"/>
      <c r="H71" s="100"/>
      <c r="I71" s="100"/>
      <c r="J71" s="100"/>
      <c r="K71" s="100"/>
      <c r="L71" s="100"/>
      <c r="M71" s="100"/>
      <c r="N71" s="100"/>
      <c r="O71" s="100"/>
      <c r="P71" s="100"/>
      <c r="Q71" s="100"/>
      <c r="R71" s="100"/>
      <c r="S71" s="100"/>
      <c r="T71" s="100"/>
      <c r="U71" s="100"/>
      <c r="V71" s="100"/>
      <c r="W71" s="100"/>
      <c r="X71" s="100"/>
      <c r="Y71" s="100"/>
      <c r="Z71" s="100"/>
      <c r="AA71" s="100"/>
    </row>
    <row r="72" spans="1:27" ht="18" customHeight="1">
      <c r="A72" s="90" t="s">
        <v>170</v>
      </c>
      <c r="B72" s="99" t="s">
        <v>171</v>
      </c>
      <c r="C72" s="92" t="s">
        <v>172</v>
      </c>
      <c r="D72" s="23">
        <f t="shared" si="5"/>
        <v>0</v>
      </c>
      <c r="E72" s="18">
        <f t="shared" si="10"/>
        <v>0</v>
      </c>
      <c r="F72" s="100"/>
      <c r="G72" s="100"/>
      <c r="H72" s="100"/>
      <c r="I72" s="100"/>
      <c r="J72" s="100"/>
      <c r="K72" s="100"/>
      <c r="L72" s="100"/>
      <c r="M72" s="100"/>
      <c r="N72" s="100"/>
      <c r="O72" s="100"/>
      <c r="P72" s="100"/>
      <c r="Q72" s="100"/>
      <c r="R72" s="100"/>
      <c r="S72" s="100"/>
      <c r="T72" s="100"/>
      <c r="U72" s="100"/>
      <c r="V72" s="100"/>
      <c r="W72" s="100"/>
      <c r="X72" s="100"/>
      <c r="Y72" s="100"/>
      <c r="Z72" s="100"/>
      <c r="AA72" s="100"/>
    </row>
    <row r="73" spans="1:27" ht="18" hidden="1" customHeight="1">
      <c r="A73" s="90" t="s">
        <v>173</v>
      </c>
      <c r="B73" s="99" t="s">
        <v>174</v>
      </c>
      <c r="C73" s="92" t="s">
        <v>175</v>
      </c>
      <c r="D73" s="23">
        <f t="shared" si="5"/>
        <v>0.3</v>
      </c>
      <c r="E73" s="18">
        <f t="shared" si="10"/>
        <v>1.1401916020611266E-2</v>
      </c>
      <c r="F73" s="100"/>
      <c r="G73" s="100">
        <v>0</v>
      </c>
      <c r="H73" s="100">
        <v>0</v>
      </c>
      <c r="I73" s="100">
        <v>0</v>
      </c>
      <c r="J73" s="100">
        <v>0</v>
      </c>
      <c r="K73" s="100">
        <v>0</v>
      </c>
      <c r="L73" s="100">
        <v>0</v>
      </c>
      <c r="M73" s="100">
        <v>0</v>
      </c>
      <c r="N73" s="100">
        <v>0</v>
      </c>
      <c r="O73" s="100">
        <v>0</v>
      </c>
      <c r="P73" s="100">
        <v>0</v>
      </c>
      <c r="Q73" s="100">
        <v>0</v>
      </c>
      <c r="R73" s="100">
        <v>0</v>
      </c>
      <c r="S73" s="100">
        <v>0</v>
      </c>
      <c r="T73" s="100">
        <v>0.04</v>
      </c>
      <c r="U73" s="100">
        <v>0</v>
      </c>
      <c r="V73" s="100">
        <v>0</v>
      </c>
      <c r="W73" s="100">
        <v>0</v>
      </c>
      <c r="X73" s="100">
        <v>0</v>
      </c>
      <c r="Y73" s="100">
        <v>0.04</v>
      </c>
      <c r="Z73" s="100">
        <v>0.22</v>
      </c>
      <c r="AA73" s="100">
        <v>0</v>
      </c>
    </row>
    <row r="74" spans="1:27" ht="18" hidden="1" customHeight="1">
      <c r="A74" s="90" t="s">
        <v>176</v>
      </c>
      <c r="B74" s="99" t="s">
        <v>177</v>
      </c>
      <c r="C74" s="92" t="s">
        <v>178</v>
      </c>
      <c r="D74" s="23">
        <f t="shared" si="5"/>
        <v>0</v>
      </c>
      <c r="E74" s="18">
        <f t="shared" si="10"/>
        <v>0</v>
      </c>
      <c r="F74" s="100"/>
      <c r="G74" s="100">
        <v>0</v>
      </c>
      <c r="H74" s="100">
        <v>0</v>
      </c>
      <c r="I74" s="100">
        <v>0</v>
      </c>
      <c r="J74" s="100">
        <v>0</v>
      </c>
      <c r="K74" s="100">
        <v>0</v>
      </c>
      <c r="L74" s="100">
        <v>0</v>
      </c>
      <c r="M74" s="100">
        <v>0</v>
      </c>
      <c r="N74" s="100">
        <v>0</v>
      </c>
      <c r="O74" s="100">
        <v>0</v>
      </c>
      <c r="P74" s="100">
        <v>0</v>
      </c>
      <c r="Q74" s="100">
        <v>0</v>
      </c>
      <c r="R74" s="100">
        <v>0</v>
      </c>
      <c r="S74" s="100">
        <v>0</v>
      </c>
      <c r="T74" s="100">
        <v>0</v>
      </c>
      <c r="U74" s="100">
        <v>0</v>
      </c>
      <c r="V74" s="100">
        <v>0</v>
      </c>
      <c r="W74" s="100">
        <v>0</v>
      </c>
      <c r="X74" s="100">
        <v>0</v>
      </c>
      <c r="Y74" s="100">
        <v>0</v>
      </c>
      <c r="Z74" s="100">
        <v>0</v>
      </c>
      <c r="AA74" s="100">
        <v>0</v>
      </c>
    </row>
    <row r="75" spans="1:27" s="53" customFormat="1" ht="18" customHeight="1">
      <c r="A75" s="102">
        <v>3</v>
      </c>
      <c r="B75" s="103" t="s">
        <v>179</v>
      </c>
      <c r="C75" s="85" t="s">
        <v>180</v>
      </c>
      <c r="D75" s="23">
        <f t="shared" si="5"/>
        <v>0</v>
      </c>
      <c r="E75" s="86">
        <f>D75/D$7*100</f>
        <v>0</v>
      </c>
      <c r="F75" s="105"/>
      <c r="G75" s="105"/>
      <c r="H75" s="105"/>
      <c r="I75" s="105"/>
      <c r="J75" s="105"/>
      <c r="K75" s="105"/>
      <c r="L75" s="105"/>
      <c r="M75" s="105"/>
      <c r="N75" s="105"/>
      <c r="O75" s="105"/>
      <c r="P75" s="105"/>
      <c r="Q75" s="105"/>
      <c r="R75" s="105"/>
      <c r="S75" s="105"/>
      <c r="T75" s="105"/>
      <c r="U75" s="105"/>
      <c r="V75" s="105"/>
      <c r="W75" s="105"/>
      <c r="X75" s="105"/>
      <c r="Y75" s="105"/>
      <c r="Z75" s="105"/>
      <c r="AA75" s="105"/>
    </row>
    <row r="76" spans="1:27" ht="21" customHeight="1">
      <c r="A76" s="106" t="s">
        <v>213</v>
      </c>
      <c r="B76" s="97" t="s">
        <v>214</v>
      </c>
      <c r="C76" s="81"/>
      <c r="D76" s="14"/>
      <c r="E76" s="13"/>
      <c r="F76" s="107"/>
      <c r="G76" s="107"/>
      <c r="H76" s="107"/>
      <c r="I76" s="107"/>
      <c r="J76" s="107"/>
      <c r="K76" s="107"/>
      <c r="L76" s="107"/>
      <c r="M76" s="107"/>
      <c r="N76" s="107"/>
      <c r="O76" s="107"/>
      <c r="P76" s="107"/>
      <c r="Q76" s="107"/>
      <c r="R76" s="107"/>
      <c r="S76" s="107"/>
      <c r="T76" s="107"/>
      <c r="U76" s="107"/>
      <c r="V76" s="107"/>
      <c r="W76" s="107"/>
      <c r="X76" s="107"/>
      <c r="Y76" s="107"/>
      <c r="Z76" s="107"/>
      <c r="AA76" s="107"/>
    </row>
    <row r="77" spans="1:27" ht="21" customHeight="1">
      <c r="A77" s="106">
        <v>1</v>
      </c>
      <c r="B77" s="97" t="s">
        <v>310</v>
      </c>
      <c r="C77" s="81" t="s">
        <v>215</v>
      </c>
      <c r="D77" s="13">
        <f t="shared" ref="D77" si="11">SUM(F77:M77)</f>
        <v>0</v>
      </c>
      <c r="E77" s="13">
        <f>D77/D$7*100</f>
        <v>0</v>
      </c>
      <c r="F77" s="107"/>
      <c r="G77" s="107">
        <v>0</v>
      </c>
      <c r="H77" s="107">
        <v>0</v>
      </c>
      <c r="I77" s="107">
        <v>0</v>
      </c>
      <c r="J77" s="107">
        <v>0</v>
      </c>
      <c r="K77" s="107">
        <v>0</v>
      </c>
      <c r="L77" s="107">
        <v>0</v>
      </c>
      <c r="M77" s="107">
        <v>0</v>
      </c>
      <c r="N77" s="107">
        <v>0</v>
      </c>
      <c r="O77" s="107">
        <v>0</v>
      </c>
      <c r="P77" s="107">
        <v>0</v>
      </c>
      <c r="Q77" s="107">
        <v>0</v>
      </c>
      <c r="R77" s="107">
        <v>0</v>
      </c>
      <c r="S77" s="107">
        <v>0</v>
      </c>
      <c r="T77" s="107">
        <v>0</v>
      </c>
      <c r="U77" s="107">
        <v>0</v>
      </c>
      <c r="V77" s="107">
        <v>0</v>
      </c>
      <c r="W77" s="107">
        <v>0</v>
      </c>
      <c r="X77" s="107">
        <v>0</v>
      </c>
      <c r="Y77" s="107">
        <v>0</v>
      </c>
      <c r="Z77" s="107">
        <v>0</v>
      </c>
      <c r="AA77" s="107">
        <v>0</v>
      </c>
    </row>
    <row r="78" spans="1:27" ht="21" customHeight="1">
      <c r="A78" s="106">
        <v>2</v>
      </c>
      <c r="B78" s="97" t="s">
        <v>216</v>
      </c>
      <c r="C78" s="81" t="s">
        <v>217</v>
      </c>
      <c r="D78" s="13">
        <f>SUM(F78:AA78)</f>
        <v>0</v>
      </c>
      <c r="E78" s="13">
        <f>D78/D$7*100</f>
        <v>0</v>
      </c>
      <c r="F78" s="107"/>
      <c r="G78" s="107"/>
      <c r="H78" s="107"/>
      <c r="I78" s="107"/>
      <c r="J78" s="107"/>
      <c r="K78" s="107"/>
      <c r="L78" s="107"/>
      <c r="M78" s="107"/>
      <c r="N78" s="107"/>
      <c r="O78" s="107"/>
      <c r="P78" s="107"/>
      <c r="Q78" s="107"/>
      <c r="R78" s="107"/>
      <c r="S78" s="107"/>
      <c r="T78" s="107"/>
      <c r="U78" s="107"/>
      <c r="V78" s="107"/>
      <c r="W78" s="107"/>
      <c r="X78" s="107"/>
      <c r="Y78" s="107"/>
      <c r="Z78" s="107"/>
      <c r="AA78" s="107"/>
    </row>
    <row r="79" spans="1:27" ht="21" customHeight="1">
      <c r="A79" s="106">
        <v>3</v>
      </c>
      <c r="B79" s="97" t="s">
        <v>218</v>
      </c>
      <c r="C79" s="81" t="s">
        <v>219</v>
      </c>
      <c r="D79" s="13">
        <f>SUM(F79:AA79)</f>
        <v>0</v>
      </c>
      <c r="E79" s="13">
        <f>D79/D$7*100</f>
        <v>0</v>
      </c>
      <c r="F79" s="107"/>
      <c r="G79" s="107"/>
      <c r="H79" s="107"/>
      <c r="I79" s="107"/>
      <c r="J79" s="107"/>
      <c r="K79" s="107"/>
      <c r="L79" s="107"/>
      <c r="M79" s="107"/>
      <c r="N79" s="107"/>
      <c r="O79" s="107"/>
      <c r="P79" s="107"/>
      <c r="Q79" s="107"/>
      <c r="R79" s="107"/>
      <c r="S79" s="107"/>
      <c r="T79" s="107"/>
      <c r="U79" s="107"/>
      <c r="V79" s="107"/>
      <c r="W79" s="107"/>
      <c r="X79" s="107"/>
      <c r="Y79" s="107"/>
      <c r="Z79" s="107"/>
      <c r="AA79" s="107"/>
    </row>
    <row r="80" spans="1:27" s="112" customFormat="1" ht="49.5" customHeight="1">
      <c r="A80" s="108">
        <v>4</v>
      </c>
      <c r="B80" s="109" t="s">
        <v>220</v>
      </c>
      <c r="C80" s="110" t="s">
        <v>221</v>
      </c>
      <c r="D80" s="13">
        <f t="shared" ref="D80:D89" si="12">SUM(F80:AA80)</f>
        <v>0</v>
      </c>
      <c r="E80" s="13">
        <f t="shared" ref="E80:E89" si="13">D80/D$7*100</f>
        <v>0</v>
      </c>
      <c r="F80" s="111"/>
      <c r="G80" s="111">
        <f t="shared" ref="G80:AA80" si="14">G11</f>
        <v>0</v>
      </c>
      <c r="H80" s="111">
        <f t="shared" si="14"/>
        <v>0</v>
      </c>
      <c r="I80" s="111">
        <f t="shared" si="14"/>
        <v>0</v>
      </c>
      <c r="J80" s="111">
        <f t="shared" si="14"/>
        <v>0</v>
      </c>
      <c r="K80" s="111">
        <f t="shared" si="14"/>
        <v>0</v>
      </c>
      <c r="L80" s="111">
        <f t="shared" si="14"/>
        <v>0</v>
      </c>
      <c r="M80" s="111">
        <f t="shared" si="14"/>
        <v>0</v>
      </c>
      <c r="N80" s="111">
        <f t="shared" si="14"/>
        <v>0</v>
      </c>
      <c r="O80" s="111">
        <f t="shared" si="14"/>
        <v>0</v>
      </c>
      <c r="P80" s="111">
        <f t="shared" si="14"/>
        <v>0</v>
      </c>
      <c r="Q80" s="111">
        <f t="shared" si="14"/>
        <v>0</v>
      </c>
      <c r="R80" s="111">
        <f t="shared" si="14"/>
        <v>0</v>
      </c>
      <c r="S80" s="111">
        <f t="shared" si="14"/>
        <v>0</v>
      </c>
      <c r="T80" s="111">
        <f t="shared" si="14"/>
        <v>0</v>
      </c>
      <c r="U80" s="111">
        <f t="shared" si="14"/>
        <v>0</v>
      </c>
      <c r="V80" s="111">
        <f t="shared" si="14"/>
        <v>0</v>
      </c>
      <c r="W80" s="111">
        <f t="shared" si="14"/>
        <v>0</v>
      </c>
      <c r="X80" s="111">
        <f t="shared" si="14"/>
        <v>0</v>
      </c>
      <c r="Y80" s="111">
        <f t="shared" si="14"/>
        <v>0</v>
      </c>
      <c r="Z80" s="111">
        <f t="shared" si="14"/>
        <v>0</v>
      </c>
      <c r="AA80" s="111">
        <f t="shared" si="14"/>
        <v>0</v>
      </c>
    </row>
    <row r="81" spans="1:27" s="114" customFormat="1" ht="37.5" customHeight="1">
      <c r="A81" s="108">
        <v>5</v>
      </c>
      <c r="B81" s="113" t="s">
        <v>222</v>
      </c>
      <c r="C81" s="110" t="s">
        <v>223</v>
      </c>
      <c r="D81" s="13">
        <f t="shared" si="12"/>
        <v>0</v>
      </c>
      <c r="E81" s="13">
        <f t="shared" si="13"/>
        <v>0</v>
      </c>
      <c r="F81" s="111"/>
      <c r="G81" s="111">
        <f t="shared" ref="G81:AA81" si="15">G17+G21+G25</f>
        <v>0</v>
      </c>
      <c r="H81" s="111">
        <f t="shared" si="15"/>
        <v>0</v>
      </c>
      <c r="I81" s="111">
        <f t="shared" si="15"/>
        <v>0</v>
      </c>
      <c r="J81" s="111">
        <f t="shared" si="15"/>
        <v>0</v>
      </c>
      <c r="K81" s="111">
        <f t="shared" si="15"/>
        <v>0</v>
      </c>
      <c r="L81" s="111">
        <f t="shared" si="15"/>
        <v>0</v>
      </c>
      <c r="M81" s="111">
        <f t="shared" si="15"/>
        <v>0</v>
      </c>
      <c r="N81" s="111">
        <f t="shared" si="15"/>
        <v>0</v>
      </c>
      <c r="O81" s="111">
        <f t="shared" si="15"/>
        <v>0</v>
      </c>
      <c r="P81" s="111">
        <f t="shared" si="15"/>
        <v>0</v>
      </c>
      <c r="Q81" s="111">
        <f t="shared" si="15"/>
        <v>0</v>
      </c>
      <c r="R81" s="111">
        <f t="shared" si="15"/>
        <v>0</v>
      </c>
      <c r="S81" s="111">
        <f t="shared" si="15"/>
        <v>0</v>
      </c>
      <c r="T81" s="111">
        <f t="shared" si="15"/>
        <v>0</v>
      </c>
      <c r="U81" s="111">
        <f t="shared" si="15"/>
        <v>0</v>
      </c>
      <c r="V81" s="111">
        <f t="shared" si="15"/>
        <v>0</v>
      </c>
      <c r="W81" s="111">
        <f t="shared" si="15"/>
        <v>0</v>
      </c>
      <c r="X81" s="111">
        <f t="shared" si="15"/>
        <v>0</v>
      </c>
      <c r="Y81" s="111">
        <f t="shared" si="15"/>
        <v>0</v>
      </c>
      <c r="Z81" s="111">
        <f t="shared" si="15"/>
        <v>0</v>
      </c>
      <c r="AA81" s="111">
        <f t="shared" si="15"/>
        <v>0</v>
      </c>
    </row>
    <row r="82" spans="1:27" s="114" customFormat="1" ht="21" customHeight="1">
      <c r="A82" s="108">
        <v>6</v>
      </c>
      <c r="B82" s="113" t="s">
        <v>224</v>
      </c>
      <c r="C82" s="110" t="s">
        <v>225</v>
      </c>
      <c r="D82" s="13">
        <f t="shared" si="12"/>
        <v>0</v>
      </c>
      <c r="E82" s="13">
        <f t="shared" si="13"/>
        <v>0</v>
      </c>
      <c r="F82" s="111"/>
      <c r="G82" s="111"/>
      <c r="H82" s="111"/>
      <c r="I82" s="111"/>
      <c r="J82" s="111"/>
      <c r="K82" s="111"/>
      <c r="L82" s="111"/>
      <c r="M82" s="111"/>
      <c r="N82" s="111"/>
      <c r="O82" s="111"/>
      <c r="P82" s="111"/>
      <c r="Q82" s="111"/>
      <c r="R82" s="111"/>
      <c r="S82" s="111"/>
      <c r="T82" s="111"/>
      <c r="U82" s="111"/>
      <c r="V82" s="111"/>
      <c r="W82" s="111"/>
      <c r="X82" s="111"/>
      <c r="Y82" s="111"/>
      <c r="Z82" s="111"/>
      <c r="AA82" s="111"/>
    </row>
    <row r="83" spans="1:27" s="114" customFormat="1" ht="14.4">
      <c r="A83" s="108">
        <v>7</v>
      </c>
      <c r="B83" s="113" t="s">
        <v>226</v>
      </c>
      <c r="C83" s="110" t="s">
        <v>227</v>
      </c>
      <c r="D83" s="13">
        <f t="shared" si="12"/>
        <v>0</v>
      </c>
      <c r="E83" s="13">
        <f t="shared" si="13"/>
        <v>0</v>
      </c>
      <c r="F83" s="111"/>
      <c r="G83" s="86"/>
      <c r="H83" s="111"/>
      <c r="I83" s="111"/>
      <c r="J83" s="111"/>
      <c r="K83" s="111"/>
      <c r="L83" s="111"/>
      <c r="M83" s="111"/>
      <c r="N83" s="111"/>
      <c r="O83" s="111"/>
      <c r="P83" s="111"/>
      <c r="Q83" s="111"/>
      <c r="R83" s="111"/>
      <c r="S83" s="111"/>
      <c r="T83" s="111"/>
      <c r="U83" s="111"/>
      <c r="V83" s="111"/>
      <c r="W83" s="111"/>
      <c r="X83" s="111"/>
      <c r="Y83" s="111"/>
      <c r="Z83" s="111"/>
      <c r="AA83" s="111"/>
    </row>
    <row r="84" spans="1:27" s="114" customFormat="1" ht="35.25" customHeight="1">
      <c r="A84" s="108">
        <v>8</v>
      </c>
      <c r="B84" s="113" t="s">
        <v>228</v>
      </c>
      <c r="C84" s="110" t="s">
        <v>229</v>
      </c>
      <c r="D84" s="13">
        <f t="shared" si="12"/>
        <v>50</v>
      </c>
      <c r="E84" s="13">
        <f t="shared" si="13"/>
        <v>1.9003193367685443</v>
      </c>
      <c r="F84" s="111"/>
      <c r="G84" s="111">
        <f t="shared" ref="G84:AA84" si="16">G36+G38</f>
        <v>0</v>
      </c>
      <c r="H84" s="111">
        <f t="shared" si="16"/>
        <v>0</v>
      </c>
      <c r="I84" s="111">
        <f t="shared" si="16"/>
        <v>0</v>
      </c>
      <c r="J84" s="111">
        <f t="shared" si="16"/>
        <v>0</v>
      </c>
      <c r="K84" s="111">
        <f t="shared" si="16"/>
        <v>0</v>
      </c>
      <c r="L84" s="111">
        <f t="shared" si="16"/>
        <v>0</v>
      </c>
      <c r="M84" s="111">
        <f t="shared" si="16"/>
        <v>0</v>
      </c>
      <c r="N84" s="111">
        <f t="shared" si="16"/>
        <v>0</v>
      </c>
      <c r="O84" s="111">
        <f t="shared" si="16"/>
        <v>0</v>
      </c>
      <c r="P84" s="111">
        <f t="shared" si="16"/>
        <v>0</v>
      </c>
      <c r="Q84" s="111">
        <f t="shared" si="16"/>
        <v>0</v>
      </c>
      <c r="R84" s="111">
        <f t="shared" si="16"/>
        <v>50</v>
      </c>
      <c r="S84" s="111">
        <f t="shared" si="16"/>
        <v>0</v>
      </c>
      <c r="T84" s="111">
        <f t="shared" si="16"/>
        <v>0</v>
      </c>
      <c r="U84" s="111">
        <f t="shared" si="16"/>
        <v>0</v>
      </c>
      <c r="V84" s="111">
        <f t="shared" si="16"/>
        <v>0</v>
      </c>
      <c r="W84" s="111">
        <f t="shared" si="16"/>
        <v>0</v>
      </c>
      <c r="X84" s="111">
        <f t="shared" si="16"/>
        <v>0</v>
      </c>
      <c r="Y84" s="111">
        <f t="shared" si="16"/>
        <v>0</v>
      </c>
      <c r="Z84" s="111">
        <f t="shared" si="16"/>
        <v>0</v>
      </c>
      <c r="AA84" s="111">
        <f t="shared" si="16"/>
        <v>0</v>
      </c>
    </row>
    <row r="85" spans="1:27" s="114" customFormat="1" ht="21" customHeight="1">
      <c r="A85" s="108">
        <v>9</v>
      </c>
      <c r="B85" s="113" t="s">
        <v>230</v>
      </c>
      <c r="C85" s="110" t="s">
        <v>231</v>
      </c>
      <c r="D85" s="13">
        <f t="shared" si="12"/>
        <v>0</v>
      </c>
      <c r="E85" s="13">
        <f t="shared" si="13"/>
        <v>0</v>
      </c>
      <c r="F85" s="111"/>
      <c r="G85" s="111"/>
      <c r="H85" s="111"/>
      <c r="I85" s="111"/>
      <c r="J85" s="111"/>
      <c r="K85" s="111"/>
      <c r="L85" s="111"/>
      <c r="M85" s="111"/>
      <c r="N85" s="111"/>
      <c r="O85" s="111"/>
      <c r="P85" s="111"/>
      <c r="Q85" s="111"/>
      <c r="R85" s="111"/>
      <c r="S85" s="111"/>
      <c r="T85" s="111"/>
      <c r="U85" s="111"/>
      <c r="V85" s="111"/>
      <c r="W85" s="111"/>
      <c r="X85" s="111"/>
      <c r="Y85" s="111"/>
      <c r="Z85" s="111"/>
      <c r="AA85" s="111"/>
    </row>
    <row r="86" spans="1:27" s="114" customFormat="1" ht="21" customHeight="1">
      <c r="A86" s="108">
        <v>10</v>
      </c>
      <c r="B86" s="113" t="s">
        <v>232</v>
      </c>
      <c r="C86" s="110" t="s">
        <v>233</v>
      </c>
      <c r="D86" s="13">
        <f t="shared" si="12"/>
        <v>18.821799999999996</v>
      </c>
      <c r="E86" s="13">
        <f t="shared" si="13"/>
        <v>0.71534860985580351</v>
      </c>
      <c r="F86" s="111"/>
      <c r="G86" s="111">
        <f t="shared" ref="G86:AA86" si="17">G39</f>
        <v>0</v>
      </c>
      <c r="H86" s="111">
        <f t="shared" si="17"/>
        <v>0</v>
      </c>
      <c r="I86" s="111">
        <f t="shared" si="17"/>
        <v>0</v>
      </c>
      <c r="J86" s="111">
        <f t="shared" si="17"/>
        <v>0.50580000000000003</v>
      </c>
      <c r="K86" s="111">
        <f>K39</f>
        <v>17.901999999999997</v>
      </c>
      <c r="L86" s="111">
        <f t="shared" si="17"/>
        <v>0</v>
      </c>
      <c r="M86" s="111">
        <f t="shared" si="17"/>
        <v>0</v>
      </c>
      <c r="N86" s="111">
        <f t="shared" si="17"/>
        <v>0</v>
      </c>
      <c r="O86" s="111">
        <f t="shared" si="17"/>
        <v>6.4000000000000001E-2</v>
      </c>
      <c r="P86" s="111">
        <f t="shared" si="17"/>
        <v>0</v>
      </c>
      <c r="Q86" s="111">
        <f t="shared" si="17"/>
        <v>0</v>
      </c>
      <c r="R86" s="111">
        <f t="shared" si="17"/>
        <v>0</v>
      </c>
      <c r="S86" s="111">
        <f t="shared" si="17"/>
        <v>0</v>
      </c>
      <c r="T86" s="111">
        <f t="shared" si="17"/>
        <v>0.02</v>
      </c>
      <c r="U86" s="111">
        <f t="shared" si="17"/>
        <v>0.2</v>
      </c>
      <c r="V86" s="111">
        <f t="shared" si="17"/>
        <v>0</v>
      </c>
      <c r="W86" s="111">
        <f t="shared" si="17"/>
        <v>0.13</v>
      </c>
      <c r="X86" s="111">
        <f t="shared" si="17"/>
        <v>0</v>
      </c>
      <c r="Y86" s="111">
        <f t="shared" si="17"/>
        <v>0</v>
      </c>
      <c r="Z86" s="111">
        <f t="shared" si="17"/>
        <v>0</v>
      </c>
      <c r="AA86" s="111">
        <f t="shared" si="17"/>
        <v>0</v>
      </c>
    </row>
    <row r="87" spans="1:27" s="114" customFormat="1" ht="21" customHeight="1">
      <c r="A87" s="108">
        <v>11</v>
      </c>
      <c r="B87" s="113" t="s">
        <v>234</v>
      </c>
      <c r="C87" s="110" t="s">
        <v>235</v>
      </c>
      <c r="D87" s="13">
        <f t="shared" si="12"/>
        <v>0</v>
      </c>
      <c r="E87" s="13">
        <f t="shared" si="13"/>
        <v>0</v>
      </c>
      <c r="F87" s="111"/>
      <c r="G87" s="111">
        <v>0</v>
      </c>
      <c r="H87" s="111">
        <v>0</v>
      </c>
      <c r="I87" s="111">
        <v>0</v>
      </c>
      <c r="J87" s="111">
        <v>0</v>
      </c>
      <c r="K87" s="111"/>
      <c r="L87" s="111"/>
      <c r="M87" s="111"/>
      <c r="N87" s="111"/>
      <c r="O87" s="111"/>
      <c r="P87" s="111"/>
      <c r="Q87" s="111"/>
      <c r="R87" s="111"/>
      <c r="S87" s="111"/>
      <c r="T87" s="111"/>
      <c r="U87" s="111"/>
      <c r="V87" s="111"/>
      <c r="W87" s="111"/>
      <c r="X87" s="111"/>
      <c r="Y87" s="111"/>
      <c r="Z87" s="111"/>
      <c r="AA87" s="111"/>
    </row>
    <row r="88" spans="1:27" s="114" customFormat="1" ht="21" customHeight="1">
      <c r="A88" s="108">
        <v>12</v>
      </c>
      <c r="B88" s="113" t="s">
        <v>236</v>
      </c>
      <c r="C88" s="110" t="s">
        <v>237</v>
      </c>
      <c r="D88" s="13">
        <f t="shared" si="12"/>
        <v>0</v>
      </c>
      <c r="E88" s="13">
        <f t="shared" si="13"/>
        <v>0</v>
      </c>
      <c r="F88" s="111"/>
      <c r="G88" s="111"/>
      <c r="H88" s="111"/>
      <c r="I88" s="111"/>
      <c r="J88" s="111"/>
      <c r="K88" s="111"/>
      <c r="L88" s="111"/>
      <c r="M88" s="111"/>
      <c r="N88" s="111"/>
      <c r="O88" s="111"/>
      <c r="P88" s="111"/>
      <c r="Q88" s="111"/>
      <c r="R88" s="111"/>
      <c r="S88" s="111"/>
      <c r="T88" s="111"/>
      <c r="U88" s="111"/>
      <c r="V88" s="111"/>
      <c r="W88" s="111"/>
      <c r="X88" s="111"/>
      <c r="Y88" s="111"/>
      <c r="Z88" s="111"/>
      <c r="AA88" s="111"/>
    </row>
    <row r="89" spans="1:27" s="114" customFormat="1" ht="36" customHeight="1">
      <c r="A89" s="108">
        <v>13</v>
      </c>
      <c r="B89" s="113" t="s">
        <v>238</v>
      </c>
      <c r="C89" s="110" t="s">
        <v>239</v>
      </c>
      <c r="D89" s="13">
        <f t="shared" si="12"/>
        <v>657.63206000000025</v>
      </c>
      <c r="E89" s="13">
        <f t="shared" si="13"/>
        <v>24.994218401938639</v>
      </c>
      <c r="F89" s="111"/>
      <c r="G89" s="111">
        <f t="shared" ref="G89:I89" si="18">G40+G41+G42+G64</f>
        <v>5.9490300000000005</v>
      </c>
      <c r="H89" s="111">
        <f t="shared" si="18"/>
        <v>42.559299000000003</v>
      </c>
      <c r="I89" s="111">
        <f t="shared" si="18"/>
        <v>41.731699999999577</v>
      </c>
      <c r="J89" s="111"/>
      <c r="K89" s="111">
        <f>K40+K41+K42+K64</f>
        <v>24.594729999999998</v>
      </c>
      <c r="L89" s="111">
        <f t="shared" ref="L89:AA89" si="19">L40+L41+L42+L64</f>
        <v>89.595931000000604</v>
      </c>
      <c r="M89" s="111">
        <f t="shared" si="19"/>
        <v>22.00573</v>
      </c>
      <c r="N89" s="111">
        <f t="shared" si="19"/>
        <v>12.96902</v>
      </c>
      <c r="O89" s="111">
        <f t="shared" si="19"/>
        <v>48.81154699999999</v>
      </c>
      <c r="P89" s="111">
        <f t="shared" si="19"/>
        <v>20.394169999999999</v>
      </c>
      <c r="Q89" s="111">
        <f t="shared" si="19"/>
        <v>35.879379999999998</v>
      </c>
      <c r="R89" s="111">
        <f t="shared" si="19"/>
        <v>35.828339999999997</v>
      </c>
      <c r="S89" s="111">
        <f t="shared" si="19"/>
        <v>6.4954000000000001</v>
      </c>
      <c r="T89" s="111">
        <f t="shared" si="19"/>
        <v>84.610499999999988</v>
      </c>
      <c r="U89" s="111">
        <f t="shared" si="19"/>
        <v>37.122109999999999</v>
      </c>
      <c r="V89" s="111">
        <f t="shared" si="19"/>
        <v>22.221070000000001</v>
      </c>
      <c r="W89" s="111">
        <f t="shared" si="19"/>
        <v>27.142709999999997</v>
      </c>
      <c r="X89" s="111">
        <f t="shared" si="19"/>
        <v>10.22113</v>
      </c>
      <c r="Y89" s="111">
        <f t="shared" si="19"/>
        <v>69.464309999999998</v>
      </c>
      <c r="Z89" s="111">
        <f t="shared" si="19"/>
        <v>14.849593</v>
      </c>
      <c r="AA89" s="111">
        <f t="shared" si="19"/>
        <v>5.1863600000000005</v>
      </c>
    </row>
    <row r="90" spans="1:27" ht="24" customHeight="1">
      <c r="B90" s="115" t="s">
        <v>240</v>
      </c>
    </row>
    <row r="91" spans="1:27" ht="18" customHeight="1"/>
    <row r="92" spans="1:27" ht="18" customHeight="1"/>
  </sheetData>
  <mergeCells count="9">
    <mergeCell ref="A1:B1"/>
    <mergeCell ref="A2:AA2"/>
    <mergeCell ref="A3:AA3"/>
    <mergeCell ref="A4:A5"/>
    <mergeCell ref="B4:B5"/>
    <mergeCell ref="C4:C5"/>
    <mergeCell ref="D4:D5"/>
    <mergeCell ref="E4:E5"/>
    <mergeCell ref="F4:AA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34"/>
  <sheetViews>
    <sheetView showZeros="0" topLeftCell="A13" workbookViewId="0">
      <selection activeCell="A4" sqref="A1:XFD1048576"/>
    </sheetView>
  </sheetViews>
  <sheetFormatPr defaultColWidth="6.88671875" defaultRowHeight="13.8"/>
  <cols>
    <col min="1" max="1" width="5.44140625" style="121" customWidth="1"/>
    <col min="2" max="2" width="53.109375" style="152" customWidth="1"/>
    <col min="3" max="3" width="12.5546875" style="120" customWidth="1"/>
    <col min="4" max="4" width="10.44140625" style="120" customWidth="1"/>
    <col min="5" max="10" width="9.109375" style="120" customWidth="1"/>
    <col min="11" max="11" width="8.5546875" style="120" customWidth="1"/>
    <col min="12" max="12" width="9.109375" style="120" customWidth="1"/>
    <col min="13" max="13" width="6.88671875" style="120"/>
    <col min="14" max="14" width="5.6640625" style="120" bestFit="1" customWidth="1"/>
    <col min="15" max="256" width="6.88671875" style="120"/>
    <col min="257" max="257" width="5.44140625" style="120" customWidth="1"/>
    <col min="258" max="258" width="33.44140625" style="120" customWidth="1"/>
    <col min="259" max="259" width="11.44140625" style="120" customWidth="1"/>
    <col min="260" max="260" width="8.88671875" style="120" customWidth="1"/>
    <col min="261" max="268" width="8.44140625" style="120" customWidth="1"/>
    <col min="269" max="512" width="6.88671875" style="120"/>
    <col min="513" max="513" width="5.44140625" style="120" customWidth="1"/>
    <col min="514" max="514" width="33.44140625" style="120" customWidth="1"/>
    <col min="515" max="515" width="11.44140625" style="120" customWidth="1"/>
    <col min="516" max="516" width="8.88671875" style="120" customWidth="1"/>
    <col min="517" max="524" width="8.44140625" style="120" customWidth="1"/>
    <col min="525" max="768" width="6.88671875" style="120"/>
    <col min="769" max="769" width="5.44140625" style="120" customWidth="1"/>
    <col min="770" max="770" width="33.44140625" style="120" customWidth="1"/>
    <col min="771" max="771" width="11.44140625" style="120" customWidth="1"/>
    <col min="772" max="772" width="8.88671875" style="120" customWidth="1"/>
    <col min="773" max="780" width="8.44140625" style="120" customWidth="1"/>
    <col min="781" max="1024" width="6.88671875" style="120"/>
    <col min="1025" max="1025" width="5.44140625" style="120" customWidth="1"/>
    <col min="1026" max="1026" width="33.44140625" style="120" customWidth="1"/>
    <col min="1027" max="1027" width="11.44140625" style="120" customWidth="1"/>
    <col min="1028" max="1028" width="8.88671875" style="120" customWidth="1"/>
    <col min="1029" max="1036" width="8.44140625" style="120" customWidth="1"/>
    <col min="1037" max="1280" width="6.88671875" style="120"/>
    <col min="1281" max="1281" width="5.44140625" style="120" customWidth="1"/>
    <col min="1282" max="1282" width="33.44140625" style="120" customWidth="1"/>
    <col min="1283" max="1283" width="11.44140625" style="120" customWidth="1"/>
    <col min="1284" max="1284" width="8.88671875" style="120" customWidth="1"/>
    <col min="1285" max="1292" width="8.44140625" style="120" customWidth="1"/>
    <col min="1293" max="1536" width="6.88671875" style="120"/>
    <col min="1537" max="1537" width="5.44140625" style="120" customWidth="1"/>
    <col min="1538" max="1538" width="33.44140625" style="120" customWidth="1"/>
    <col min="1539" max="1539" width="11.44140625" style="120" customWidth="1"/>
    <col min="1540" max="1540" width="8.88671875" style="120" customWidth="1"/>
    <col min="1541" max="1548" width="8.44140625" style="120" customWidth="1"/>
    <col min="1549" max="1792" width="6.88671875" style="120"/>
    <col min="1793" max="1793" width="5.44140625" style="120" customWidth="1"/>
    <col min="1794" max="1794" width="33.44140625" style="120" customWidth="1"/>
    <col min="1795" max="1795" width="11.44140625" style="120" customWidth="1"/>
    <col min="1796" max="1796" width="8.88671875" style="120" customWidth="1"/>
    <col min="1797" max="1804" width="8.44140625" style="120" customWidth="1"/>
    <col min="1805" max="2048" width="6.88671875" style="120"/>
    <col min="2049" max="2049" width="5.44140625" style="120" customWidth="1"/>
    <col min="2050" max="2050" width="33.44140625" style="120" customWidth="1"/>
    <col min="2051" max="2051" width="11.44140625" style="120" customWidth="1"/>
    <col min="2052" max="2052" width="8.88671875" style="120" customWidth="1"/>
    <col min="2053" max="2060" width="8.44140625" style="120" customWidth="1"/>
    <col min="2061" max="2304" width="6.88671875" style="120"/>
    <col min="2305" max="2305" width="5.44140625" style="120" customWidth="1"/>
    <col min="2306" max="2306" width="33.44140625" style="120" customWidth="1"/>
    <col min="2307" max="2307" width="11.44140625" style="120" customWidth="1"/>
    <col min="2308" max="2308" width="8.88671875" style="120" customWidth="1"/>
    <col min="2309" max="2316" width="8.44140625" style="120" customWidth="1"/>
    <col min="2317" max="2560" width="6.88671875" style="120"/>
    <col min="2561" max="2561" width="5.44140625" style="120" customWidth="1"/>
    <col min="2562" max="2562" width="33.44140625" style="120" customWidth="1"/>
    <col min="2563" max="2563" width="11.44140625" style="120" customWidth="1"/>
    <col min="2564" max="2564" width="8.88671875" style="120" customWidth="1"/>
    <col min="2565" max="2572" width="8.44140625" style="120" customWidth="1"/>
    <col min="2573" max="2816" width="6.88671875" style="120"/>
    <col min="2817" max="2817" width="5.44140625" style="120" customWidth="1"/>
    <col min="2818" max="2818" width="33.44140625" style="120" customWidth="1"/>
    <col min="2819" max="2819" width="11.44140625" style="120" customWidth="1"/>
    <col min="2820" max="2820" width="8.88671875" style="120" customWidth="1"/>
    <col min="2821" max="2828" width="8.44140625" style="120" customWidth="1"/>
    <col min="2829" max="3072" width="6.88671875" style="120"/>
    <col min="3073" max="3073" width="5.44140625" style="120" customWidth="1"/>
    <col min="3074" max="3074" width="33.44140625" style="120" customWidth="1"/>
    <col min="3075" max="3075" width="11.44140625" style="120" customWidth="1"/>
    <col min="3076" max="3076" width="8.88671875" style="120" customWidth="1"/>
    <col min="3077" max="3084" width="8.44140625" style="120" customWidth="1"/>
    <col min="3085" max="3328" width="6.88671875" style="120"/>
    <col min="3329" max="3329" width="5.44140625" style="120" customWidth="1"/>
    <col min="3330" max="3330" width="33.44140625" style="120" customWidth="1"/>
    <col min="3331" max="3331" width="11.44140625" style="120" customWidth="1"/>
    <col min="3332" max="3332" width="8.88671875" style="120" customWidth="1"/>
    <col min="3333" max="3340" width="8.44140625" style="120" customWidth="1"/>
    <col min="3341" max="3584" width="6.88671875" style="120"/>
    <col min="3585" max="3585" width="5.44140625" style="120" customWidth="1"/>
    <col min="3586" max="3586" width="33.44140625" style="120" customWidth="1"/>
    <col min="3587" max="3587" width="11.44140625" style="120" customWidth="1"/>
    <col min="3588" max="3588" width="8.88671875" style="120" customWidth="1"/>
    <col min="3589" max="3596" width="8.44140625" style="120" customWidth="1"/>
    <col min="3597" max="3840" width="6.88671875" style="120"/>
    <col min="3841" max="3841" width="5.44140625" style="120" customWidth="1"/>
    <col min="3842" max="3842" width="33.44140625" style="120" customWidth="1"/>
    <col min="3843" max="3843" width="11.44140625" style="120" customWidth="1"/>
    <col min="3844" max="3844" width="8.88671875" style="120" customWidth="1"/>
    <col min="3845" max="3852" width="8.44140625" style="120" customWidth="1"/>
    <col min="3853" max="4096" width="6.88671875" style="120"/>
    <col min="4097" max="4097" width="5.44140625" style="120" customWidth="1"/>
    <col min="4098" max="4098" width="33.44140625" style="120" customWidth="1"/>
    <col min="4099" max="4099" width="11.44140625" style="120" customWidth="1"/>
    <col min="4100" max="4100" width="8.88671875" style="120" customWidth="1"/>
    <col min="4101" max="4108" width="8.44140625" style="120" customWidth="1"/>
    <col min="4109" max="4352" width="6.88671875" style="120"/>
    <col min="4353" max="4353" width="5.44140625" style="120" customWidth="1"/>
    <col min="4354" max="4354" width="33.44140625" style="120" customWidth="1"/>
    <col min="4355" max="4355" width="11.44140625" style="120" customWidth="1"/>
    <col min="4356" max="4356" width="8.88671875" style="120" customWidth="1"/>
    <col min="4357" max="4364" width="8.44140625" style="120" customWidth="1"/>
    <col min="4365" max="4608" width="6.88671875" style="120"/>
    <col min="4609" max="4609" width="5.44140625" style="120" customWidth="1"/>
    <col min="4610" max="4610" width="33.44140625" style="120" customWidth="1"/>
    <col min="4611" max="4611" width="11.44140625" style="120" customWidth="1"/>
    <col min="4612" max="4612" width="8.88671875" style="120" customWidth="1"/>
    <col min="4613" max="4620" width="8.44140625" style="120" customWidth="1"/>
    <col min="4621" max="4864" width="6.88671875" style="120"/>
    <col min="4865" max="4865" width="5.44140625" style="120" customWidth="1"/>
    <col min="4866" max="4866" width="33.44140625" style="120" customWidth="1"/>
    <col min="4867" max="4867" width="11.44140625" style="120" customWidth="1"/>
    <col min="4868" max="4868" width="8.88671875" style="120" customWidth="1"/>
    <col min="4869" max="4876" width="8.44140625" style="120" customWidth="1"/>
    <col min="4877" max="5120" width="6.88671875" style="120"/>
    <col min="5121" max="5121" width="5.44140625" style="120" customWidth="1"/>
    <col min="5122" max="5122" width="33.44140625" style="120" customWidth="1"/>
    <col min="5123" max="5123" width="11.44140625" style="120" customWidth="1"/>
    <col min="5124" max="5124" width="8.88671875" style="120" customWidth="1"/>
    <col min="5125" max="5132" width="8.44140625" style="120" customWidth="1"/>
    <col min="5133" max="5376" width="6.88671875" style="120"/>
    <col min="5377" max="5377" width="5.44140625" style="120" customWidth="1"/>
    <col min="5378" max="5378" width="33.44140625" style="120" customWidth="1"/>
    <col min="5379" max="5379" width="11.44140625" style="120" customWidth="1"/>
    <col min="5380" max="5380" width="8.88671875" style="120" customWidth="1"/>
    <col min="5381" max="5388" width="8.44140625" style="120" customWidth="1"/>
    <col min="5389" max="5632" width="6.88671875" style="120"/>
    <col min="5633" max="5633" width="5.44140625" style="120" customWidth="1"/>
    <col min="5634" max="5634" width="33.44140625" style="120" customWidth="1"/>
    <col min="5635" max="5635" width="11.44140625" style="120" customWidth="1"/>
    <col min="5636" max="5636" width="8.88671875" style="120" customWidth="1"/>
    <col min="5637" max="5644" width="8.44140625" style="120" customWidth="1"/>
    <col min="5645" max="5888" width="6.88671875" style="120"/>
    <col min="5889" max="5889" width="5.44140625" style="120" customWidth="1"/>
    <col min="5890" max="5890" width="33.44140625" style="120" customWidth="1"/>
    <col min="5891" max="5891" width="11.44140625" style="120" customWidth="1"/>
    <col min="5892" max="5892" width="8.88671875" style="120" customWidth="1"/>
    <col min="5893" max="5900" width="8.44140625" style="120" customWidth="1"/>
    <col min="5901" max="6144" width="6.88671875" style="120"/>
    <col min="6145" max="6145" width="5.44140625" style="120" customWidth="1"/>
    <col min="6146" max="6146" width="33.44140625" style="120" customWidth="1"/>
    <col min="6147" max="6147" width="11.44140625" style="120" customWidth="1"/>
    <col min="6148" max="6148" width="8.88671875" style="120" customWidth="1"/>
    <col min="6149" max="6156" width="8.44140625" style="120" customWidth="1"/>
    <col min="6157" max="6400" width="6.88671875" style="120"/>
    <col min="6401" max="6401" width="5.44140625" style="120" customWidth="1"/>
    <col min="6402" max="6402" width="33.44140625" style="120" customWidth="1"/>
    <col min="6403" max="6403" width="11.44140625" style="120" customWidth="1"/>
    <col min="6404" max="6404" width="8.88671875" style="120" customWidth="1"/>
    <col min="6405" max="6412" width="8.44140625" style="120" customWidth="1"/>
    <col min="6413" max="6656" width="6.88671875" style="120"/>
    <col min="6657" max="6657" width="5.44140625" style="120" customWidth="1"/>
    <col min="6658" max="6658" width="33.44140625" style="120" customWidth="1"/>
    <col min="6659" max="6659" width="11.44140625" style="120" customWidth="1"/>
    <col min="6660" max="6660" width="8.88671875" style="120" customWidth="1"/>
    <col min="6661" max="6668" width="8.44140625" style="120" customWidth="1"/>
    <col min="6669" max="6912" width="6.88671875" style="120"/>
    <col min="6913" max="6913" width="5.44140625" style="120" customWidth="1"/>
    <col min="6914" max="6914" width="33.44140625" style="120" customWidth="1"/>
    <col min="6915" max="6915" width="11.44140625" style="120" customWidth="1"/>
    <col min="6916" max="6916" width="8.88671875" style="120" customWidth="1"/>
    <col min="6917" max="6924" width="8.44140625" style="120" customWidth="1"/>
    <col min="6925" max="7168" width="6.88671875" style="120"/>
    <col min="7169" max="7169" width="5.44140625" style="120" customWidth="1"/>
    <col min="7170" max="7170" width="33.44140625" style="120" customWidth="1"/>
    <col min="7171" max="7171" width="11.44140625" style="120" customWidth="1"/>
    <col min="7172" max="7172" width="8.88671875" style="120" customWidth="1"/>
    <col min="7173" max="7180" width="8.44140625" style="120" customWidth="1"/>
    <col min="7181" max="7424" width="6.88671875" style="120"/>
    <col min="7425" max="7425" width="5.44140625" style="120" customWidth="1"/>
    <col min="7426" max="7426" width="33.44140625" style="120" customWidth="1"/>
    <col min="7427" max="7427" width="11.44140625" style="120" customWidth="1"/>
    <col min="7428" max="7428" width="8.88671875" style="120" customWidth="1"/>
    <col min="7429" max="7436" width="8.44140625" style="120" customWidth="1"/>
    <col min="7437" max="7680" width="6.88671875" style="120"/>
    <col min="7681" max="7681" width="5.44140625" style="120" customWidth="1"/>
    <col min="7682" max="7682" width="33.44140625" style="120" customWidth="1"/>
    <col min="7683" max="7683" width="11.44140625" style="120" customWidth="1"/>
    <col min="7684" max="7684" width="8.88671875" style="120" customWidth="1"/>
    <col min="7685" max="7692" width="8.44140625" style="120" customWidth="1"/>
    <col min="7693" max="7936" width="6.88671875" style="120"/>
    <col min="7937" max="7937" width="5.44140625" style="120" customWidth="1"/>
    <col min="7938" max="7938" width="33.44140625" style="120" customWidth="1"/>
    <col min="7939" max="7939" width="11.44140625" style="120" customWidth="1"/>
    <col min="7940" max="7940" width="8.88671875" style="120" customWidth="1"/>
    <col min="7941" max="7948" width="8.44140625" style="120" customWidth="1"/>
    <col min="7949" max="8192" width="6.88671875" style="120"/>
    <col min="8193" max="8193" width="5.44140625" style="120" customWidth="1"/>
    <col min="8194" max="8194" width="33.44140625" style="120" customWidth="1"/>
    <col min="8195" max="8195" width="11.44140625" style="120" customWidth="1"/>
    <col min="8196" max="8196" width="8.88671875" style="120" customWidth="1"/>
    <col min="8197" max="8204" width="8.44140625" style="120" customWidth="1"/>
    <col min="8205" max="8448" width="6.88671875" style="120"/>
    <col min="8449" max="8449" width="5.44140625" style="120" customWidth="1"/>
    <col min="8450" max="8450" width="33.44140625" style="120" customWidth="1"/>
    <col min="8451" max="8451" width="11.44140625" style="120" customWidth="1"/>
    <col min="8452" max="8452" width="8.88671875" style="120" customWidth="1"/>
    <col min="8453" max="8460" width="8.44140625" style="120" customWidth="1"/>
    <col min="8461" max="8704" width="6.88671875" style="120"/>
    <col min="8705" max="8705" width="5.44140625" style="120" customWidth="1"/>
    <col min="8706" max="8706" width="33.44140625" style="120" customWidth="1"/>
    <col min="8707" max="8707" width="11.44140625" style="120" customWidth="1"/>
    <col min="8708" max="8708" width="8.88671875" style="120" customWidth="1"/>
    <col min="8709" max="8716" width="8.44140625" style="120" customWidth="1"/>
    <col min="8717" max="8960" width="6.88671875" style="120"/>
    <col min="8961" max="8961" width="5.44140625" style="120" customWidth="1"/>
    <col min="8962" max="8962" width="33.44140625" style="120" customWidth="1"/>
    <col min="8963" max="8963" width="11.44140625" style="120" customWidth="1"/>
    <col min="8964" max="8964" width="8.88671875" style="120" customWidth="1"/>
    <col min="8965" max="8972" width="8.44140625" style="120" customWidth="1"/>
    <col min="8973" max="9216" width="6.88671875" style="120"/>
    <col min="9217" max="9217" width="5.44140625" style="120" customWidth="1"/>
    <col min="9218" max="9218" width="33.44140625" style="120" customWidth="1"/>
    <col min="9219" max="9219" width="11.44140625" style="120" customWidth="1"/>
    <col min="9220" max="9220" width="8.88671875" style="120" customWidth="1"/>
    <col min="9221" max="9228" width="8.44140625" style="120" customWidth="1"/>
    <col min="9229" max="9472" width="6.88671875" style="120"/>
    <col min="9473" max="9473" width="5.44140625" style="120" customWidth="1"/>
    <col min="9474" max="9474" width="33.44140625" style="120" customWidth="1"/>
    <col min="9475" max="9475" width="11.44140625" style="120" customWidth="1"/>
    <col min="9476" max="9476" width="8.88671875" style="120" customWidth="1"/>
    <col min="9477" max="9484" width="8.44140625" style="120" customWidth="1"/>
    <col min="9485" max="9728" width="6.88671875" style="120"/>
    <col min="9729" max="9729" width="5.44140625" style="120" customWidth="1"/>
    <col min="9730" max="9730" width="33.44140625" style="120" customWidth="1"/>
    <col min="9731" max="9731" width="11.44140625" style="120" customWidth="1"/>
    <col min="9732" max="9732" width="8.88671875" style="120" customWidth="1"/>
    <col min="9733" max="9740" width="8.44140625" style="120" customWidth="1"/>
    <col min="9741" max="9984" width="6.88671875" style="120"/>
    <col min="9985" max="9985" width="5.44140625" style="120" customWidth="1"/>
    <col min="9986" max="9986" width="33.44140625" style="120" customWidth="1"/>
    <col min="9987" max="9987" width="11.44140625" style="120" customWidth="1"/>
    <col min="9988" max="9988" width="8.88671875" style="120" customWidth="1"/>
    <col min="9989" max="9996" width="8.44140625" style="120" customWidth="1"/>
    <col min="9997" max="10240" width="6.88671875" style="120"/>
    <col min="10241" max="10241" width="5.44140625" style="120" customWidth="1"/>
    <col min="10242" max="10242" width="33.44140625" style="120" customWidth="1"/>
    <col min="10243" max="10243" width="11.44140625" style="120" customWidth="1"/>
    <col min="10244" max="10244" width="8.88671875" style="120" customWidth="1"/>
    <col min="10245" max="10252" width="8.44140625" style="120" customWidth="1"/>
    <col min="10253" max="10496" width="6.88671875" style="120"/>
    <col min="10497" max="10497" width="5.44140625" style="120" customWidth="1"/>
    <col min="10498" max="10498" width="33.44140625" style="120" customWidth="1"/>
    <col min="10499" max="10499" width="11.44140625" style="120" customWidth="1"/>
    <col min="10500" max="10500" width="8.88671875" style="120" customWidth="1"/>
    <col min="10501" max="10508" width="8.44140625" style="120" customWidth="1"/>
    <col min="10509" max="10752" width="6.88671875" style="120"/>
    <col min="10753" max="10753" width="5.44140625" style="120" customWidth="1"/>
    <col min="10754" max="10754" width="33.44140625" style="120" customWidth="1"/>
    <col min="10755" max="10755" width="11.44140625" style="120" customWidth="1"/>
    <col min="10756" max="10756" width="8.88671875" style="120" customWidth="1"/>
    <col min="10757" max="10764" width="8.44140625" style="120" customWidth="1"/>
    <col min="10765" max="11008" width="6.88671875" style="120"/>
    <col min="11009" max="11009" width="5.44140625" style="120" customWidth="1"/>
    <col min="11010" max="11010" width="33.44140625" style="120" customWidth="1"/>
    <col min="11011" max="11011" width="11.44140625" style="120" customWidth="1"/>
    <col min="11012" max="11012" width="8.88671875" style="120" customWidth="1"/>
    <col min="11013" max="11020" width="8.44140625" style="120" customWidth="1"/>
    <col min="11021" max="11264" width="6.88671875" style="120"/>
    <col min="11265" max="11265" width="5.44140625" style="120" customWidth="1"/>
    <col min="11266" max="11266" width="33.44140625" style="120" customWidth="1"/>
    <col min="11267" max="11267" width="11.44140625" style="120" customWidth="1"/>
    <col min="11268" max="11268" width="8.88671875" style="120" customWidth="1"/>
    <col min="11269" max="11276" width="8.44140625" style="120" customWidth="1"/>
    <col min="11277" max="11520" width="6.88671875" style="120"/>
    <col min="11521" max="11521" width="5.44140625" style="120" customWidth="1"/>
    <col min="11522" max="11522" width="33.44140625" style="120" customWidth="1"/>
    <col min="11523" max="11523" width="11.44140625" style="120" customWidth="1"/>
    <col min="11524" max="11524" width="8.88671875" style="120" customWidth="1"/>
    <col min="11525" max="11532" width="8.44140625" style="120" customWidth="1"/>
    <col min="11533" max="11776" width="6.88671875" style="120"/>
    <col min="11777" max="11777" width="5.44140625" style="120" customWidth="1"/>
    <col min="11778" max="11778" width="33.44140625" style="120" customWidth="1"/>
    <col min="11779" max="11779" width="11.44140625" style="120" customWidth="1"/>
    <col min="11780" max="11780" width="8.88671875" style="120" customWidth="1"/>
    <col min="11781" max="11788" width="8.44140625" style="120" customWidth="1"/>
    <col min="11789" max="12032" width="6.88671875" style="120"/>
    <col min="12033" max="12033" width="5.44140625" style="120" customWidth="1"/>
    <col min="12034" max="12034" width="33.44140625" style="120" customWidth="1"/>
    <col min="12035" max="12035" width="11.44140625" style="120" customWidth="1"/>
    <col min="12036" max="12036" width="8.88671875" style="120" customWidth="1"/>
    <col min="12037" max="12044" width="8.44140625" style="120" customWidth="1"/>
    <col min="12045" max="12288" width="6.88671875" style="120"/>
    <col min="12289" max="12289" width="5.44140625" style="120" customWidth="1"/>
    <col min="12290" max="12290" width="33.44140625" style="120" customWidth="1"/>
    <col min="12291" max="12291" width="11.44140625" style="120" customWidth="1"/>
    <col min="12292" max="12292" width="8.88671875" style="120" customWidth="1"/>
    <col min="12293" max="12300" width="8.44140625" style="120" customWidth="1"/>
    <col min="12301" max="12544" width="6.88671875" style="120"/>
    <col min="12545" max="12545" width="5.44140625" style="120" customWidth="1"/>
    <col min="12546" max="12546" width="33.44140625" style="120" customWidth="1"/>
    <col min="12547" max="12547" width="11.44140625" style="120" customWidth="1"/>
    <col min="12548" max="12548" width="8.88671875" style="120" customWidth="1"/>
    <col min="12549" max="12556" width="8.44140625" style="120" customWidth="1"/>
    <col min="12557" max="12800" width="6.88671875" style="120"/>
    <col min="12801" max="12801" width="5.44140625" style="120" customWidth="1"/>
    <col min="12802" max="12802" width="33.44140625" style="120" customWidth="1"/>
    <col min="12803" max="12803" width="11.44140625" style="120" customWidth="1"/>
    <col min="12804" max="12804" width="8.88671875" style="120" customWidth="1"/>
    <col min="12805" max="12812" width="8.44140625" style="120" customWidth="1"/>
    <col min="12813" max="13056" width="6.88671875" style="120"/>
    <col min="13057" max="13057" width="5.44140625" style="120" customWidth="1"/>
    <col min="13058" max="13058" width="33.44140625" style="120" customWidth="1"/>
    <col min="13059" max="13059" width="11.44140625" style="120" customWidth="1"/>
    <col min="13060" max="13060" width="8.88671875" style="120" customWidth="1"/>
    <col min="13061" max="13068" width="8.44140625" style="120" customWidth="1"/>
    <col min="13069" max="13312" width="6.88671875" style="120"/>
    <col min="13313" max="13313" width="5.44140625" style="120" customWidth="1"/>
    <col min="13314" max="13314" width="33.44140625" style="120" customWidth="1"/>
    <col min="13315" max="13315" width="11.44140625" style="120" customWidth="1"/>
    <col min="13316" max="13316" width="8.88671875" style="120" customWidth="1"/>
    <col min="13317" max="13324" width="8.44140625" style="120" customWidth="1"/>
    <col min="13325" max="13568" width="6.88671875" style="120"/>
    <col min="13569" max="13569" width="5.44140625" style="120" customWidth="1"/>
    <col min="13570" max="13570" width="33.44140625" style="120" customWidth="1"/>
    <col min="13571" max="13571" width="11.44140625" style="120" customWidth="1"/>
    <col min="13572" max="13572" width="8.88671875" style="120" customWidth="1"/>
    <col min="13573" max="13580" width="8.44140625" style="120" customWidth="1"/>
    <col min="13581" max="13824" width="6.88671875" style="120"/>
    <col min="13825" max="13825" width="5.44140625" style="120" customWidth="1"/>
    <col min="13826" max="13826" width="33.44140625" style="120" customWidth="1"/>
    <col min="13827" max="13827" width="11.44140625" style="120" customWidth="1"/>
    <col min="13828" max="13828" width="8.88671875" style="120" customWidth="1"/>
    <col min="13829" max="13836" width="8.44140625" style="120" customWidth="1"/>
    <col min="13837" max="14080" width="6.88671875" style="120"/>
    <col min="14081" max="14081" width="5.44140625" style="120" customWidth="1"/>
    <col min="14082" max="14082" width="33.44140625" style="120" customWidth="1"/>
    <col min="14083" max="14083" width="11.44140625" style="120" customWidth="1"/>
    <col min="14084" max="14084" width="8.88671875" style="120" customWidth="1"/>
    <col min="14085" max="14092" width="8.44140625" style="120" customWidth="1"/>
    <col min="14093" max="14336" width="6.88671875" style="120"/>
    <col min="14337" max="14337" width="5.44140625" style="120" customWidth="1"/>
    <col min="14338" max="14338" width="33.44140625" style="120" customWidth="1"/>
    <col min="14339" max="14339" width="11.44140625" style="120" customWidth="1"/>
    <col min="14340" max="14340" width="8.88671875" style="120" customWidth="1"/>
    <col min="14341" max="14348" width="8.44140625" style="120" customWidth="1"/>
    <col min="14349" max="14592" width="6.88671875" style="120"/>
    <col min="14593" max="14593" width="5.44140625" style="120" customWidth="1"/>
    <col min="14594" max="14594" width="33.44140625" style="120" customWidth="1"/>
    <col min="14595" max="14595" width="11.44140625" style="120" customWidth="1"/>
    <col min="14596" max="14596" width="8.88671875" style="120" customWidth="1"/>
    <col min="14597" max="14604" width="8.44140625" style="120" customWidth="1"/>
    <col min="14605" max="14848" width="6.88671875" style="120"/>
    <col min="14849" max="14849" width="5.44140625" style="120" customWidth="1"/>
    <col min="14850" max="14850" width="33.44140625" style="120" customWidth="1"/>
    <col min="14851" max="14851" width="11.44140625" style="120" customWidth="1"/>
    <col min="14852" max="14852" width="8.88671875" style="120" customWidth="1"/>
    <col min="14853" max="14860" width="8.44140625" style="120" customWidth="1"/>
    <col min="14861" max="15104" width="6.88671875" style="120"/>
    <col min="15105" max="15105" width="5.44140625" style="120" customWidth="1"/>
    <col min="15106" max="15106" width="33.44140625" style="120" customWidth="1"/>
    <col min="15107" max="15107" width="11.44140625" style="120" customWidth="1"/>
    <col min="15108" max="15108" width="8.88671875" style="120" customWidth="1"/>
    <col min="15109" max="15116" width="8.44140625" style="120" customWidth="1"/>
    <col min="15117" max="15360" width="6.88671875" style="120"/>
    <col min="15361" max="15361" width="5.44140625" style="120" customWidth="1"/>
    <col min="15362" max="15362" width="33.44140625" style="120" customWidth="1"/>
    <col min="15363" max="15363" width="11.44140625" style="120" customWidth="1"/>
    <col min="15364" max="15364" width="8.88671875" style="120" customWidth="1"/>
    <col min="15365" max="15372" width="8.44140625" style="120" customWidth="1"/>
    <col min="15373" max="15616" width="6.88671875" style="120"/>
    <col min="15617" max="15617" width="5.44140625" style="120" customWidth="1"/>
    <col min="15618" max="15618" width="33.44140625" style="120" customWidth="1"/>
    <col min="15619" max="15619" width="11.44140625" style="120" customWidth="1"/>
    <col min="15620" max="15620" width="8.88671875" style="120" customWidth="1"/>
    <col min="15621" max="15628" width="8.44140625" style="120" customWidth="1"/>
    <col min="15629" max="15872" width="6.88671875" style="120"/>
    <col min="15873" max="15873" width="5.44140625" style="120" customWidth="1"/>
    <col min="15874" max="15874" width="33.44140625" style="120" customWidth="1"/>
    <col min="15875" max="15875" width="11.44140625" style="120" customWidth="1"/>
    <col min="15876" max="15876" width="8.88671875" style="120" customWidth="1"/>
    <col min="15877" max="15884" width="8.44140625" style="120" customWidth="1"/>
    <col min="15885" max="16128" width="6.88671875" style="120"/>
    <col min="16129" max="16129" width="5.44140625" style="120" customWidth="1"/>
    <col min="16130" max="16130" width="33.44140625" style="120" customWidth="1"/>
    <col min="16131" max="16131" width="11.44140625" style="120" customWidth="1"/>
    <col min="16132" max="16132" width="8.88671875" style="120" customWidth="1"/>
    <col min="16133" max="16140" width="8.44140625" style="120" customWidth="1"/>
    <col min="16141" max="16384" width="6.88671875" style="120"/>
  </cols>
  <sheetData>
    <row r="1" spans="1:26">
      <c r="A1" s="118" t="s">
        <v>187</v>
      </c>
      <c r="B1" s="119"/>
      <c r="D1" s="121"/>
    </row>
    <row r="2" spans="1:26" ht="15" customHeight="1">
      <c r="A2" s="942" t="s">
        <v>673</v>
      </c>
      <c r="B2" s="942"/>
      <c r="C2" s="942"/>
      <c r="D2" s="942"/>
      <c r="E2" s="942"/>
      <c r="F2" s="942"/>
      <c r="G2" s="942"/>
      <c r="H2" s="942"/>
      <c r="I2" s="942"/>
      <c r="J2" s="942"/>
      <c r="K2" s="942"/>
      <c r="L2" s="942"/>
      <c r="M2" s="942"/>
      <c r="N2" s="942"/>
      <c r="O2" s="942"/>
      <c r="P2" s="942"/>
      <c r="Q2" s="942"/>
      <c r="R2" s="942"/>
      <c r="S2" s="942"/>
      <c r="T2" s="942"/>
      <c r="U2" s="942"/>
      <c r="V2" s="942"/>
      <c r="W2" s="942"/>
      <c r="X2" s="942"/>
      <c r="Y2" s="942"/>
      <c r="Z2" s="942"/>
    </row>
    <row r="3" spans="1:26">
      <c r="B3" s="122"/>
      <c r="C3" s="122"/>
      <c r="D3" s="123"/>
      <c r="J3" s="936" t="s">
        <v>1</v>
      </c>
      <c r="K3" s="936"/>
      <c r="L3" s="936"/>
      <c r="M3" s="936"/>
      <c r="N3" s="936"/>
      <c r="O3" s="936"/>
      <c r="P3" s="936"/>
      <c r="Q3" s="936"/>
      <c r="R3" s="936"/>
      <c r="S3" s="936"/>
      <c r="T3" s="936"/>
      <c r="U3" s="936"/>
      <c r="V3" s="936"/>
      <c r="W3" s="936"/>
      <c r="X3" s="936"/>
      <c r="Y3" s="936"/>
      <c r="Z3" s="936"/>
    </row>
    <row r="4" spans="1:26" ht="15" customHeight="1">
      <c r="A4" s="937" t="s">
        <v>2</v>
      </c>
      <c r="B4" s="923" t="s">
        <v>194</v>
      </c>
      <c r="C4" s="937" t="s">
        <v>4</v>
      </c>
      <c r="D4" s="937" t="s">
        <v>5</v>
      </c>
      <c r="E4" s="939" t="s">
        <v>7</v>
      </c>
      <c r="F4" s="940"/>
      <c r="G4" s="940"/>
      <c r="H4" s="940"/>
      <c r="I4" s="940"/>
      <c r="J4" s="940"/>
      <c r="K4" s="940"/>
      <c r="L4" s="940"/>
      <c r="M4" s="940"/>
      <c r="N4" s="940"/>
      <c r="O4" s="940"/>
      <c r="P4" s="940"/>
      <c r="Q4" s="940"/>
      <c r="R4" s="940"/>
      <c r="S4" s="940"/>
      <c r="T4" s="940"/>
      <c r="U4" s="940"/>
      <c r="V4" s="940"/>
      <c r="W4" s="940"/>
      <c r="X4" s="940"/>
      <c r="Y4" s="940"/>
      <c r="Z4" s="941"/>
    </row>
    <row r="5" spans="1:26" ht="39.6">
      <c r="A5" s="938"/>
      <c r="B5" s="924"/>
      <c r="C5" s="938"/>
      <c r="D5" s="938"/>
      <c r="E5" s="425" t="s">
        <v>531</v>
      </c>
      <c r="F5" s="425" t="s">
        <v>532</v>
      </c>
      <c r="G5" s="425" t="s">
        <v>533</v>
      </c>
      <c r="H5" s="425" t="s">
        <v>534</v>
      </c>
      <c r="I5" s="425" t="s">
        <v>535</v>
      </c>
      <c r="J5" s="425" t="s">
        <v>536</v>
      </c>
      <c r="K5" s="425" t="s">
        <v>537</v>
      </c>
      <c r="L5" s="425" t="s">
        <v>538</v>
      </c>
      <c r="M5" s="425" t="s">
        <v>517</v>
      </c>
      <c r="N5" s="425" t="s">
        <v>518</v>
      </c>
      <c r="O5" s="425" t="s">
        <v>519</v>
      </c>
      <c r="P5" s="425" t="s">
        <v>520</v>
      </c>
      <c r="Q5" s="425" t="s">
        <v>521</v>
      </c>
      <c r="R5" s="425" t="s">
        <v>522</v>
      </c>
      <c r="S5" s="425" t="s">
        <v>523</v>
      </c>
      <c r="T5" s="425" t="s">
        <v>524</v>
      </c>
      <c r="U5" s="425" t="s">
        <v>525</v>
      </c>
      <c r="V5" s="425" t="s">
        <v>526</v>
      </c>
      <c r="W5" s="425" t="s">
        <v>527</v>
      </c>
      <c r="X5" s="425" t="s">
        <v>528</v>
      </c>
      <c r="Y5" s="425" t="s">
        <v>529</v>
      </c>
      <c r="Z5" s="425" t="s">
        <v>530</v>
      </c>
    </row>
    <row r="6" spans="1:26">
      <c r="A6" s="125" t="s">
        <v>197</v>
      </c>
      <c r="B6" s="125">
        <v>-2</v>
      </c>
      <c r="C6" s="125" t="s">
        <v>208</v>
      </c>
      <c r="D6" s="125" t="s">
        <v>241</v>
      </c>
      <c r="E6" s="125">
        <v>-5</v>
      </c>
      <c r="F6" s="125">
        <v>-6</v>
      </c>
      <c r="G6" s="125">
        <v>-7</v>
      </c>
      <c r="H6" s="125">
        <v>-8</v>
      </c>
      <c r="I6" s="125">
        <v>-9</v>
      </c>
      <c r="J6" s="125">
        <v>-10</v>
      </c>
      <c r="K6" s="125">
        <v>-11</v>
      </c>
      <c r="L6" s="125">
        <v>-12</v>
      </c>
      <c r="M6" s="426"/>
      <c r="N6" s="426"/>
      <c r="O6" s="426"/>
      <c r="P6" s="426"/>
      <c r="Q6" s="426"/>
      <c r="R6" s="426"/>
      <c r="S6" s="426"/>
      <c r="T6" s="426"/>
      <c r="U6" s="426"/>
      <c r="V6" s="426"/>
      <c r="W6" s="426"/>
      <c r="X6" s="426"/>
      <c r="Y6" s="426"/>
      <c r="Z6" s="426"/>
    </row>
    <row r="7" spans="1:26">
      <c r="A7" s="126">
        <v>1</v>
      </c>
      <c r="B7" s="127" t="s">
        <v>242</v>
      </c>
      <c r="C7" s="128" t="s">
        <v>243</v>
      </c>
      <c r="D7" s="129">
        <f t="shared" ref="D7:Z7" si="0">D9+D11+D12+D13+D14+D15+D17+D18+D19</f>
        <v>290.82233000000082</v>
      </c>
      <c r="E7" s="130">
        <f t="shared" si="0"/>
        <v>1.2000000000000002</v>
      </c>
      <c r="F7" s="130">
        <f t="shared" si="0"/>
        <v>0.41903000000000001</v>
      </c>
      <c r="G7" s="130">
        <f t="shared" si="0"/>
        <v>5.5527729999999984</v>
      </c>
      <c r="H7" s="130">
        <f t="shared" si="0"/>
        <v>5.5779999999999994</v>
      </c>
      <c r="I7" s="130">
        <f t="shared" si="0"/>
        <v>14.99846000000001</v>
      </c>
      <c r="J7" s="130">
        <f t="shared" si="0"/>
        <v>57.587067999999967</v>
      </c>
      <c r="K7" s="130">
        <f t="shared" si="0"/>
        <v>33.990851000000603</v>
      </c>
      <c r="L7" s="130">
        <f t="shared" si="0"/>
        <v>2.27773</v>
      </c>
      <c r="M7" s="130">
        <f t="shared" si="0"/>
        <v>1.20852</v>
      </c>
      <c r="N7" s="130">
        <f t="shared" si="0"/>
        <v>6.5081499999999721</v>
      </c>
      <c r="O7" s="130">
        <f t="shared" si="0"/>
        <v>0.55932999999999999</v>
      </c>
      <c r="P7" s="130">
        <f t="shared" si="0"/>
        <v>28.361492000000229</v>
      </c>
      <c r="Q7" s="130">
        <f t="shared" si="0"/>
        <v>73.043910000000267</v>
      </c>
      <c r="R7" s="130">
        <f t="shared" si="0"/>
        <v>0.39539999999999997</v>
      </c>
      <c r="S7" s="130">
        <f t="shared" si="0"/>
        <v>12.971599999999999</v>
      </c>
      <c r="T7" s="130">
        <f t="shared" si="0"/>
        <v>12.526439999999738</v>
      </c>
      <c r="U7" s="130">
        <f t="shared" si="0"/>
        <v>27.802382999999999</v>
      </c>
      <c r="V7" s="130">
        <f t="shared" si="0"/>
        <v>3.4711099999999999</v>
      </c>
      <c r="W7" s="130">
        <f t="shared" si="0"/>
        <v>0.50412999999999997</v>
      </c>
      <c r="X7" s="130">
        <f t="shared" si="0"/>
        <v>1.1540000000000001</v>
      </c>
      <c r="Y7" s="130">
        <f t="shared" si="0"/>
        <v>0.33059300000000003</v>
      </c>
      <c r="Z7" s="130">
        <f t="shared" si="0"/>
        <v>0.38135999999999998</v>
      </c>
    </row>
    <row r="8" spans="1:26">
      <c r="A8" s="126"/>
      <c r="B8" s="131" t="s">
        <v>75</v>
      </c>
      <c r="C8" s="128"/>
      <c r="D8" s="129"/>
      <c r="E8" s="130"/>
      <c r="F8" s="130"/>
      <c r="G8" s="130"/>
      <c r="H8" s="130"/>
      <c r="I8" s="130"/>
      <c r="J8" s="130"/>
      <c r="K8" s="130"/>
      <c r="L8" s="130"/>
      <c r="M8" s="130"/>
      <c r="N8" s="130"/>
      <c r="O8" s="130"/>
      <c r="P8" s="130"/>
      <c r="Q8" s="130"/>
      <c r="R8" s="130"/>
      <c r="S8" s="130"/>
      <c r="T8" s="130"/>
      <c r="U8" s="130"/>
      <c r="V8" s="130"/>
      <c r="W8" s="130"/>
      <c r="X8" s="130"/>
      <c r="Y8" s="130"/>
      <c r="Z8" s="130"/>
    </row>
    <row r="9" spans="1:26" ht="15" customHeight="1">
      <c r="A9" s="132" t="s">
        <v>21</v>
      </c>
      <c r="B9" s="101" t="s">
        <v>22</v>
      </c>
      <c r="C9" s="133" t="s">
        <v>244</v>
      </c>
      <c r="D9" s="138">
        <f>SUM(E9:Z9)</f>
        <v>16.618110000000001</v>
      </c>
      <c r="E9" s="135">
        <v>0.62</v>
      </c>
      <c r="F9" s="135">
        <v>0</v>
      </c>
      <c r="G9" s="135">
        <v>0.38600000000000001</v>
      </c>
      <c r="H9" s="135">
        <v>0.1069</v>
      </c>
      <c r="I9" s="135">
        <v>5.9196999999999997</v>
      </c>
      <c r="J9" s="135">
        <v>0.13369999999999999</v>
      </c>
      <c r="K9" s="135">
        <v>1.0450000000000002</v>
      </c>
      <c r="L9" s="135">
        <v>0.06</v>
      </c>
      <c r="M9" s="135">
        <v>0.31669999999999998</v>
      </c>
      <c r="N9" s="135">
        <v>0.08</v>
      </c>
      <c r="O9" s="135">
        <v>0.13703000000000001</v>
      </c>
      <c r="P9" s="135">
        <v>0.52266000000000001</v>
      </c>
      <c r="Q9" s="135">
        <v>5.8321199999999989</v>
      </c>
      <c r="R9" s="135">
        <v>0</v>
      </c>
      <c r="S9" s="135">
        <v>0.6179</v>
      </c>
      <c r="T9" s="135">
        <v>7.5590000000000004E-2</v>
      </c>
      <c r="U9" s="135">
        <v>0.15981000000000001</v>
      </c>
      <c r="V9" s="135">
        <v>0.59</v>
      </c>
      <c r="W9" s="135">
        <v>0</v>
      </c>
      <c r="X9" s="135">
        <v>1.4999999999999999E-2</v>
      </c>
      <c r="Y9" s="135">
        <v>0</v>
      </c>
      <c r="Z9" s="135">
        <v>0</v>
      </c>
    </row>
    <row r="10" spans="1:26">
      <c r="A10" s="136"/>
      <c r="B10" s="93" t="s">
        <v>24</v>
      </c>
      <c r="C10" s="137" t="s">
        <v>245</v>
      </c>
      <c r="D10" s="138">
        <f>SUM(E10:Z10)</f>
        <v>14.496789999999999</v>
      </c>
      <c r="E10" s="139">
        <v>0.62</v>
      </c>
      <c r="F10" s="139">
        <v>0</v>
      </c>
      <c r="G10" s="139">
        <v>0.34599999999999997</v>
      </c>
      <c r="H10" s="139">
        <v>1.6E-2</v>
      </c>
      <c r="I10" s="139">
        <v>5.5436999999999994</v>
      </c>
      <c r="J10" s="139">
        <v>0.10060000000000001</v>
      </c>
      <c r="K10" s="139">
        <v>1.0450000000000002</v>
      </c>
      <c r="L10" s="139">
        <v>0.06</v>
      </c>
      <c r="M10" s="139">
        <v>5.8999999999999997E-2</v>
      </c>
      <c r="N10" s="139">
        <v>0.03</v>
      </c>
      <c r="O10" s="139">
        <v>2.6000000000000002E-2</v>
      </c>
      <c r="P10" s="139">
        <v>0.1978</v>
      </c>
      <c r="Q10" s="139">
        <v>5.2679999999999998</v>
      </c>
      <c r="R10" s="139">
        <v>0</v>
      </c>
      <c r="S10" s="139">
        <v>0.51789999999999992</v>
      </c>
      <c r="T10" s="139">
        <v>2.5590000000000002E-2</v>
      </c>
      <c r="U10" s="139">
        <v>3.6200000000000003E-2</v>
      </c>
      <c r="V10" s="139">
        <v>0.59</v>
      </c>
      <c r="W10" s="139">
        <v>0</v>
      </c>
      <c r="X10" s="139">
        <v>1.4999999999999999E-2</v>
      </c>
      <c r="Y10" s="139">
        <v>0</v>
      </c>
      <c r="Z10" s="139">
        <v>0</v>
      </c>
    </row>
    <row r="11" spans="1:26">
      <c r="A11" s="132" t="s">
        <v>30</v>
      </c>
      <c r="B11" s="98" t="s">
        <v>31</v>
      </c>
      <c r="C11" s="133" t="s">
        <v>246</v>
      </c>
      <c r="D11" s="138">
        <f t="shared" ref="D11:D19" si="1">SUM(E11:Z11)</f>
        <v>39.699027999997448</v>
      </c>
      <c r="E11" s="135">
        <v>0.41500000000000004</v>
      </c>
      <c r="F11" s="135">
        <v>4.786E-2</v>
      </c>
      <c r="G11" s="135">
        <v>1.0873949999999997</v>
      </c>
      <c r="H11" s="135">
        <v>0.38</v>
      </c>
      <c r="I11" s="135">
        <v>3.2572999999999999</v>
      </c>
      <c r="J11" s="135">
        <v>10.009070000000001</v>
      </c>
      <c r="K11" s="135">
        <v>0.44767000000000001</v>
      </c>
      <c r="L11" s="135">
        <v>0.64</v>
      </c>
      <c r="M11" s="135">
        <v>0.43432000000000004</v>
      </c>
      <c r="N11" s="135">
        <v>0.54456000000000004</v>
      </c>
      <c r="O11" s="135">
        <v>0.10150000000000001</v>
      </c>
      <c r="P11" s="135">
        <v>1.6791199999974422</v>
      </c>
      <c r="Q11" s="135">
        <v>11.530430000000001</v>
      </c>
      <c r="R11" s="135">
        <v>0.28539999999999999</v>
      </c>
      <c r="S11" s="135">
        <v>0.92830000000000001</v>
      </c>
      <c r="T11" s="135">
        <v>5.7470399999999993</v>
      </c>
      <c r="U11" s="135">
        <v>0.60990999999999995</v>
      </c>
      <c r="V11" s="135">
        <v>0.75039999999999996</v>
      </c>
      <c r="W11" s="135">
        <v>1.4030000000000001E-2</v>
      </c>
      <c r="X11" s="135">
        <v>0.64500000000000002</v>
      </c>
      <c r="Y11" s="135">
        <v>3.1322999999999997E-2</v>
      </c>
      <c r="Z11" s="135">
        <v>0.1134</v>
      </c>
    </row>
    <row r="12" spans="1:26">
      <c r="A12" s="132" t="s">
        <v>33</v>
      </c>
      <c r="B12" s="140" t="s">
        <v>34</v>
      </c>
      <c r="C12" s="133" t="s">
        <v>247</v>
      </c>
      <c r="D12" s="138">
        <f t="shared" si="1"/>
        <v>19.924520000002531</v>
      </c>
      <c r="E12" s="135">
        <v>0.16500000000000001</v>
      </c>
      <c r="F12" s="135">
        <v>0.15117</v>
      </c>
      <c r="G12" s="135">
        <v>0.21581</v>
      </c>
      <c r="H12" s="135">
        <v>0.55999999999999994</v>
      </c>
      <c r="I12" s="135">
        <v>0.37170000000000003</v>
      </c>
      <c r="J12" s="135">
        <v>2.4415</v>
      </c>
      <c r="K12" s="135">
        <v>0.59972999999999999</v>
      </c>
      <c r="L12" s="135">
        <v>6.2730000000000008E-2</v>
      </c>
      <c r="M12" s="135">
        <v>0.45750000000000002</v>
      </c>
      <c r="N12" s="135">
        <v>0.33358999999997202</v>
      </c>
      <c r="O12" s="135">
        <v>0.1908</v>
      </c>
      <c r="P12" s="135">
        <v>3.6436200000025578</v>
      </c>
      <c r="Q12" s="135">
        <v>6.6876700000000007</v>
      </c>
      <c r="R12" s="135">
        <v>0.01</v>
      </c>
      <c r="S12" s="135">
        <v>0.19539999999999999</v>
      </c>
      <c r="T12" s="135">
        <v>2.0449999999999995</v>
      </c>
      <c r="U12" s="135">
        <v>0.60067999999999999</v>
      </c>
      <c r="V12" s="135">
        <v>0.61970999999999998</v>
      </c>
      <c r="W12" s="135">
        <v>0</v>
      </c>
      <c r="X12" s="135">
        <v>0.22899999999999998</v>
      </c>
      <c r="Y12" s="135">
        <v>0.15595000000000001</v>
      </c>
      <c r="Z12" s="135">
        <v>0.18795999999999999</v>
      </c>
    </row>
    <row r="13" spans="1:26">
      <c r="A13" s="132" t="s">
        <v>36</v>
      </c>
      <c r="B13" s="101" t="s">
        <v>37</v>
      </c>
      <c r="C13" s="133" t="s">
        <v>248</v>
      </c>
      <c r="D13" s="138">
        <f t="shared" si="1"/>
        <v>60.509127999999968</v>
      </c>
      <c r="E13" s="135">
        <v>0</v>
      </c>
      <c r="F13" s="135">
        <v>0</v>
      </c>
      <c r="G13" s="135">
        <v>0</v>
      </c>
      <c r="H13" s="135">
        <v>1.43</v>
      </c>
      <c r="I13" s="135">
        <v>0</v>
      </c>
      <c r="J13" s="135">
        <v>34.354497999999971</v>
      </c>
      <c r="K13" s="135">
        <v>0.57215999999999989</v>
      </c>
      <c r="L13" s="135">
        <v>0</v>
      </c>
      <c r="M13" s="135">
        <v>0</v>
      </c>
      <c r="N13" s="135">
        <v>0</v>
      </c>
      <c r="O13" s="135">
        <v>0</v>
      </c>
      <c r="P13" s="135">
        <v>1.4099300000000001</v>
      </c>
      <c r="Q13" s="135">
        <v>0</v>
      </c>
      <c r="R13" s="135">
        <v>0</v>
      </c>
      <c r="S13" s="135">
        <v>0</v>
      </c>
      <c r="T13" s="135">
        <v>0</v>
      </c>
      <c r="U13" s="135">
        <v>22.742539999999998</v>
      </c>
      <c r="V13" s="135">
        <v>0</v>
      </c>
      <c r="W13" s="135">
        <v>0</v>
      </c>
      <c r="X13" s="135">
        <v>0</v>
      </c>
      <c r="Y13" s="135">
        <v>0</v>
      </c>
      <c r="Z13" s="135">
        <v>0</v>
      </c>
    </row>
    <row r="14" spans="1:26">
      <c r="A14" s="132" t="s">
        <v>45</v>
      </c>
      <c r="B14" s="101" t="s">
        <v>46</v>
      </c>
      <c r="C14" s="133" t="s">
        <v>249</v>
      </c>
      <c r="D14" s="138">
        <f t="shared" si="1"/>
        <v>0</v>
      </c>
      <c r="E14" s="135">
        <v>0</v>
      </c>
      <c r="F14" s="135">
        <v>0</v>
      </c>
      <c r="G14" s="135">
        <v>0</v>
      </c>
      <c r="H14" s="135">
        <v>0</v>
      </c>
      <c r="I14" s="135">
        <v>0</v>
      </c>
      <c r="J14" s="135">
        <v>0</v>
      </c>
      <c r="K14" s="135">
        <v>0</v>
      </c>
      <c r="L14" s="135">
        <v>0</v>
      </c>
      <c r="M14" s="135">
        <v>0</v>
      </c>
      <c r="N14" s="135">
        <v>0</v>
      </c>
      <c r="O14" s="135">
        <v>0</v>
      </c>
      <c r="P14" s="135">
        <v>0</v>
      </c>
      <c r="Q14" s="135">
        <v>0</v>
      </c>
      <c r="R14" s="135">
        <v>0</v>
      </c>
      <c r="S14" s="135">
        <v>0</v>
      </c>
      <c r="T14" s="135">
        <v>0</v>
      </c>
      <c r="U14" s="135">
        <v>0</v>
      </c>
      <c r="V14" s="135">
        <v>0</v>
      </c>
      <c r="W14" s="135">
        <v>0</v>
      </c>
      <c r="X14" s="135">
        <v>0</v>
      </c>
      <c r="Y14" s="135">
        <v>0</v>
      </c>
      <c r="Z14" s="135">
        <v>0</v>
      </c>
    </row>
    <row r="15" spans="1:26">
      <c r="A15" s="132" t="s">
        <v>54</v>
      </c>
      <c r="B15" s="101" t="s">
        <v>55</v>
      </c>
      <c r="C15" s="133" t="s">
        <v>250</v>
      </c>
      <c r="D15" s="138">
        <f t="shared" si="1"/>
        <v>152.12010100000086</v>
      </c>
      <c r="E15" s="135">
        <v>0</v>
      </c>
      <c r="F15" s="135">
        <v>0.22</v>
      </c>
      <c r="G15" s="135">
        <v>3.7872249999999994</v>
      </c>
      <c r="H15" s="135">
        <v>3.0911000000000004</v>
      </c>
      <c r="I15" s="135">
        <v>5.0529999999999999</v>
      </c>
      <c r="J15" s="135">
        <v>10.648299999999999</v>
      </c>
      <c r="K15" s="135">
        <v>31.326291000000602</v>
      </c>
      <c r="L15" s="135">
        <v>1.5149999999999999</v>
      </c>
      <c r="M15" s="135">
        <v>0</v>
      </c>
      <c r="N15" s="135">
        <v>5.55</v>
      </c>
      <c r="O15" s="135">
        <v>0.13</v>
      </c>
      <c r="P15" s="135">
        <v>21.09853200000023</v>
      </c>
      <c r="Q15" s="135">
        <v>47.851090000000262</v>
      </c>
      <c r="R15" s="135">
        <v>0.1</v>
      </c>
      <c r="S15" s="135">
        <v>11.229999999999999</v>
      </c>
      <c r="T15" s="135">
        <v>4.5788099999997396</v>
      </c>
      <c r="U15" s="135">
        <v>3.6256529999999998</v>
      </c>
      <c r="V15" s="135">
        <v>1.5</v>
      </c>
      <c r="W15" s="135">
        <v>0.49009999999999998</v>
      </c>
      <c r="X15" s="135">
        <v>0.21500000000000002</v>
      </c>
      <c r="Y15" s="135">
        <v>0.03</v>
      </c>
      <c r="Z15" s="135">
        <v>0.08</v>
      </c>
    </row>
    <row r="16" spans="1:26" s="141" customFormat="1">
      <c r="A16" s="136"/>
      <c r="B16" s="93" t="s">
        <v>251</v>
      </c>
      <c r="C16" s="137" t="s">
        <v>252</v>
      </c>
      <c r="D16" s="138">
        <f t="shared" si="1"/>
        <v>7.9430000000000014</v>
      </c>
      <c r="E16" s="139">
        <v>0</v>
      </c>
      <c r="F16" s="139">
        <v>0</v>
      </c>
      <c r="G16" s="139">
        <v>0</v>
      </c>
      <c r="H16" s="139">
        <v>2.0900000000000003</v>
      </c>
      <c r="I16" s="139">
        <v>0</v>
      </c>
      <c r="J16" s="139">
        <v>3.7885</v>
      </c>
      <c r="K16" s="139">
        <v>5.0000000000000001E-3</v>
      </c>
      <c r="L16" s="139">
        <v>0</v>
      </c>
      <c r="M16" s="139">
        <v>0</v>
      </c>
      <c r="N16" s="139">
        <v>0</v>
      </c>
      <c r="O16" s="139">
        <v>0</v>
      </c>
      <c r="P16" s="139">
        <v>0</v>
      </c>
      <c r="Q16" s="139">
        <v>1.9895</v>
      </c>
      <c r="R16" s="139">
        <v>0</v>
      </c>
      <c r="S16" s="139">
        <v>0</v>
      </c>
      <c r="T16" s="139">
        <v>0</v>
      </c>
      <c r="U16" s="139">
        <v>0</v>
      </c>
      <c r="V16" s="139">
        <v>0</v>
      </c>
      <c r="W16" s="139">
        <v>7.0000000000000007E-2</v>
      </c>
      <c r="X16" s="139">
        <v>0</v>
      </c>
      <c r="Y16" s="139">
        <v>0</v>
      </c>
      <c r="Z16" s="139">
        <v>0</v>
      </c>
    </row>
    <row r="17" spans="1:26">
      <c r="A17" s="132" t="s">
        <v>63</v>
      </c>
      <c r="B17" s="101" t="s">
        <v>64</v>
      </c>
      <c r="C17" s="133" t="s">
        <v>253</v>
      </c>
      <c r="D17" s="138">
        <f t="shared" si="1"/>
        <v>1.9514430000000089</v>
      </c>
      <c r="E17" s="135">
        <v>0</v>
      </c>
      <c r="F17" s="135">
        <v>0</v>
      </c>
      <c r="G17" s="135">
        <v>7.6342999999999994E-2</v>
      </c>
      <c r="H17" s="135">
        <v>0.01</v>
      </c>
      <c r="I17" s="135">
        <v>0.39676000000000899</v>
      </c>
      <c r="J17" s="135">
        <v>0</v>
      </c>
      <c r="K17" s="135">
        <v>0</v>
      </c>
      <c r="L17" s="135">
        <v>0</v>
      </c>
      <c r="M17" s="135">
        <v>0</v>
      </c>
      <c r="N17" s="135">
        <v>0</v>
      </c>
      <c r="O17" s="135">
        <v>0</v>
      </c>
      <c r="P17" s="135">
        <v>7.6299999999999996E-3</v>
      </c>
      <c r="Q17" s="135">
        <v>1.1425999999999998</v>
      </c>
      <c r="R17" s="135">
        <v>0</v>
      </c>
      <c r="S17" s="135">
        <v>0</v>
      </c>
      <c r="T17" s="135">
        <v>0.08</v>
      </c>
      <c r="U17" s="135">
        <v>6.3789999999999999E-2</v>
      </c>
      <c r="V17" s="135">
        <v>1.0999999999999999E-2</v>
      </c>
      <c r="W17" s="135">
        <v>0</v>
      </c>
      <c r="X17" s="135">
        <v>0.05</v>
      </c>
      <c r="Y17" s="135">
        <v>0.11332</v>
      </c>
      <c r="Z17" s="135">
        <v>0</v>
      </c>
    </row>
    <row r="18" spans="1:26">
      <c r="A18" s="132" t="s">
        <v>66</v>
      </c>
      <c r="B18" s="101" t="s">
        <v>67</v>
      </c>
      <c r="C18" s="133" t="s">
        <v>254</v>
      </c>
      <c r="D18" s="138">
        <f t="shared" si="1"/>
        <v>0</v>
      </c>
      <c r="E18" s="135">
        <v>0</v>
      </c>
      <c r="F18" s="135">
        <v>0</v>
      </c>
      <c r="G18" s="135">
        <v>0</v>
      </c>
      <c r="H18" s="135">
        <v>0</v>
      </c>
      <c r="I18" s="135">
        <v>0</v>
      </c>
      <c r="J18" s="135">
        <v>0</v>
      </c>
      <c r="K18" s="135">
        <v>0</v>
      </c>
      <c r="L18" s="135">
        <v>0</v>
      </c>
      <c r="M18" s="135">
        <v>0</v>
      </c>
      <c r="N18" s="135">
        <v>0</v>
      </c>
      <c r="O18" s="135">
        <v>0</v>
      </c>
      <c r="P18" s="135">
        <v>0</v>
      </c>
      <c r="Q18" s="135">
        <v>0</v>
      </c>
      <c r="R18" s="135">
        <v>0</v>
      </c>
      <c r="S18" s="135">
        <v>0</v>
      </c>
      <c r="T18" s="135">
        <v>0</v>
      </c>
      <c r="U18" s="135">
        <v>0</v>
      </c>
      <c r="V18" s="135">
        <v>0</v>
      </c>
      <c r="W18" s="135">
        <v>0</v>
      </c>
      <c r="X18" s="135">
        <v>0</v>
      </c>
      <c r="Y18" s="135">
        <v>0</v>
      </c>
      <c r="Z18" s="135">
        <v>0</v>
      </c>
    </row>
    <row r="19" spans="1:26">
      <c r="A19" s="132" t="s">
        <v>69</v>
      </c>
      <c r="B19" s="101" t="s">
        <v>70</v>
      </c>
      <c r="C19" s="133" t="s">
        <v>255</v>
      </c>
      <c r="D19" s="138">
        <f t="shared" si="1"/>
        <v>0</v>
      </c>
      <c r="E19" s="135">
        <v>0</v>
      </c>
      <c r="F19" s="135">
        <v>0</v>
      </c>
      <c r="G19" s="135">
        <v>0</v>
      </c>
      <c r="H19" s="135">
        <v>0</v>
      </c>
      <c r="I19" s="135">
        <v>0</v>
      </c>
      <c r="J19" s="135">
        <v>0</v>
      </c>
      <c r="K19" s="135">
        <v>0</v>
      </c>
      <c r="L19" s="135">
        <v>0</v>
      </c>
      <c r="M19" s="135">
        <v>0</v>
      </c>
      <c r="N19" s="135">
        <v>0</v>
      </c>
      <c r="O19" s="135">
        <v>0</v>
      </c>
      <c r="P19" s="135">
        <v>0</v>
      </c>
      <c r="Q19" s="135">
        <v>0</v>
      </c>
      <c r="R19" s="135">
        <v>0</v>
      </c>
      <c r="S19" s="135">
        <v>0</v>
      </c>
      <c r="T19" s="135">
        <v>0</v>
      </c>
      <c r="U19" s="135">
        <v>0</v>
      </c>
      <c r="V19" s="135">
        <v>0</v>
      </c>
      <c r="W19" s="135">
        <v>0</v>
      </c>
      <c r="X19" s="135">
        <v>0</v>
      </c>
      <c r="Y19" s="135">
        <v>0</v>
      </c>
      <c r="Z19" s="135">
        <v>0</v>
      </c>
    </row>
    <row r="20" spans="1:26" ht="27.6">
      <c r="A20" s="142">
        <v>2</v>
      </c>
      <c r="B20" s="127" t="s">
        <v>256</v>
      </c>
      <c r="C20" s="128"/>
      <c r="D20" s="143">
        <f>SUM(D22:D30)</f>
        <v>60.019999999999996</v>
      </c>
      <c r="E20" s="143">
        <f t="shared" ref="E20:Z20" si="2">SUM(E22:E30)</f>
        <v>0</v>
      </c>
      <c r="F20" s="143">
        <f t="shared" si="2"/>
        <v>0</v>
      </c>
      <c r="G20" s="143">
        <f t="shared" si="2"/>
        <v>0</v>
      </c>
      <c r="H20" s="143">
        <f t="shared" si="2"/>
        <v>7</v>
      </c>
      <c r="I20" s="143">
        <f t="shared" si="2"/>
        <v>0</v>
      </c>
      <c r="J20" s="143">
        <f t="shared" si="2"/>
        <v>0</v>
      </c>
      <c r="K20" s="143">
        <f t="shared" si="2"/>
        <v>7.72</v>
      </c>
      <c r="L20" s="143">
        <f t="shared" si="2"/>
        <v>0</v>
      </c>
      <c r="M20" s="143">
        <f t="shared" si="2"/>
        <v>0</v>
      </c>
      <c r="N20" s="143">
        <f t="shared" si="2"/>
        <v>0</v>
      </c>
      <c r="O20" s="143">
        <f t="shared" si="2"/>
        <v>0</v>
      </c>
      <c r="P20" s="143">
        <f t="shared" si="2"/>
        <v>5</v>
      </c>
      <c r="Q20" s="143">
        <f t="shared" si="2"/>
        <v>4.5</v>
      </c>
      <c r="R20" s="143">
        <f t="shared" si="2"/>
        <v>0</v>
      </c>
      <c r="S20" s="143">
        <f t="shared" si="2"/>
        <v>12.8</v>
      </c>
      <c r="T20" s="143">
        <f t="shared" si="2"/>
        <v>0</v>
      </c>
      <c r="U20" s="143">
        <f t="shared" si="2"/>
        <v>0</v>
      </c>
      <c r="V20" s="143">
        <f t="shared" si="2"/>
        <v>0</v>
      </c>
      <c r="W20" s="143">
        <f t="shared" si="2"/>
        <v>0</v>
      </c>
      <c r="X20" s="143">
        <f t="shared" si="2"/>
        <v>0</v>
      </c>
      <c r="Y20" s="143">
        <f t="shared" si="2"/>
        <v>23</v>
      </c>
      <c r="Z20" s="143">
        <f t="shared" si="2"/>
        <v>0</v>
      </c>
    </row>
    <row r="21" spans="1:26" s="141" customFormat="1">
      <c r="A21" s="144"/>
      <c r="B21" s="131" t="s">
        <v>75</v>
      </c>
      <c r="C21" s="137"/>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spans="1:26">
      <c r="A22" s="145" t="s">
        <v>76</v>
      </c>
      <c r="B22" s="101" t="s">
        <v>257</v>
      </c>
      <c r="C22" s="133" t="s">
        <v>258</v>
      </c>
      <c r="D22" s="138">
        <f t="shared" ref="D22:D31" si="3">SUM(E22:Z22)</f>
        <v>0</v>
      </c>
      <c r="E22" s="134">
        <v>0</v>
      </c>
      <c r="F22" s="134">
        <v>0</v>
      </c>
      <c r="G22" s="134">
        <v>0</v>
      </c>
      <c r="H22" s="134">
        <v>0</v>
      </c>
      <c r="I22" s="134">
        <v>0</v>
      </c>
      <c r="J22" s="134">
        <v>0</v>
      </c>
      <c r="K22" s="134">
        <v>0</v>
      </c>
      <c r="L22" s="134">
        <v>0</v>
      </c>
      <c r="M22" s="134">
        <v>0</v>
      </c>
      <c r="N22" s="134">
        <v>0</v>
      </c>
      <c r="O22" s="134">
        <v>0</v>
      </c>
      <c r="P22" s="134">
        <v>0</v>
      </c>
      <c r="Q22" s="134">
        <v>0</v>
      </c>
      <c r="R22" s="134">
        <v>0</v>
      </c>
      <c r="S22" s="134">
        <v>0</v>
      </c>
      <c r="T22" s="134">
        <v>0</v>
      </c>
      <c r="U22" s="134">
        <v>0</v>
      </c>
      <c r="V22" s="134">
        <v>0</v>
      </c>
      <c r="W22" s="134">
        <v>0</v>
      </c>
      <c r="X22" s="134">
        <v>0</v>
      </c>
      <c r="Y22" s="134">
        <v>0</v>
      </c>
      <c r="Z22" s="134">
        <v>0</v>
      </c>
    </row>
    <row r="23" spans="1:26">
      <c r="A23" s="145" t="s">
        <v>79</v>
      </c>
      <c r="B23" s="101" t="s">
        <v>259</v>
      </c>
      <c r="C23" s="132" t="s">
        <v>260</v>
      </c>
      <c r="D23" s="138">
        <f t="shared" si="3"/>
        <v>0</v>
      </c>
      <c r="E23" s="134">
        <v>0</v>
      </c>
      <c r="F23" s="134">
        <v>0</v>
      </c>
      <c r="G23" s="134">
        <v>0</v>
      </c>
      <c r="H23" s="134">
        <v>0</v>
      </c>
      <c r="I23" s="134">
        <v>0</v>
      </c>
      <c r="J23" s="134">
        <v>0</v>
      </c>
      <c r="K23" s="134">
        <v>0</v>
      </c>
      <c r="L23" s="134">
        <v>0</v>
      </c>
      <c r="M23" s="134">
        <v>0</v>
      </c>
      <c r="N23" s="134">
        <v>0</v>
      </c>
      <c r="O23" s="134">
        <v>0</v>
      </c>
      <c r="P23" s="134">
        <v>0</v>
      </c>
      <c r="Q23" s="134">
        <v>0</v>
      </c>
      <c r="R23" s="134">
        <v>0</v>
      </c>
      <c r="S23" s="134">
        <v>0</v>
      </c>
      <c r="T23" s="134">
        <v>0</v>
      </c>
      <c r="U23" s="134">
        <v>0</v>
      </c>
      <c r="V23" s="134">
        <v>0</v>
      </c>
      <c r="W23" s="134">
        <v>0</v>
      </c>
      <c r="X23" s="134">
        <v>0</v>
      </c>
      <c r="Y23" s="134">
        <v>0</v>
      </c>
      <c r="Z23" s="134">
        <v>0</v>
      </c>
    </row>
    <row r="24" spans="1:26">
      <c r="A24" s="145" t="s">
        <v>82</v>
      </c>
      <c r="B24" s="101" t="s">
        <v>261</v>
      </c>
      <c r="C24" s="133" t="s">
        <v>262</v>
      </c>
      <c r="D24" s="138">
        <f t="shared" si="3"/>
        <v>0</v>
      </c>
      <c r="E24" s="134">
        <v>0</v>
      </c>
      <c r="F24" s="134">
        <v>0</v>
      </c>
      <c r="G24" s="134">
        <v>0</v>
      </c>
      <c r="H24" s="134">
        <v>0</v>
      </c>
      <c r="I24" s="134">
        <v>0</v>
      </c>
      <c r="J24" s="134">
        <v>0</v>
      </c>
      <c r="K24" s="134">
        <v>0</v>
      </c>
      <c r="L24" s="134">
        <v>0</v>
      </c>
      <c r="M24" s="134">
        <v>0</v>
      </c>
      <c r="N24" s="134">
        <v>0</v>
      </c>
      <c r="O24" s="134">
        <v>0</v>
      </c>
      <c r="P24" s="134">
        <v>0</v>
      </c>
      <c r="Q24" s="134">
        <v>0</v>
      </c>
      <c r="R24" s="134">
        <v>0</v>
      </c>
      <c r="S24" s="134">
        <v>0</v>
      </c>
      <c r="T24" s="134">
        <v>0</v>
      </c>
      <c r="U24" s="134">
        <v>0</v>
      </c>
      <c r="V24" s="134">
        <v>0</v>
      </c>
      <c r="W24" s="134">
        <v>0</v>
      </c>
      <c r="X24" s="134">
        <v>0</v>
      </c>
      <c r="Y24" s="134">
        <v>0</v>
      </c>
      <c r="Z24" s="134">
        <v>0</v>
      </c>
    </row>
    <row r="25" spans="1:26">
      <c r="A25" s="145" t="s">
        <v>85</v>
      </c>
      <c r="B25" s="101" t="s">
        <v>263</v>
      </c>
      <c r="C25" s="133" t="s">
        <v>264</v>
      </c>
      <c r="D25" s="138">
        <f t="shared" si="3"/>
        <v>0</v>
      </c>
      <c r="E25" s="134">
        <v>0</v>
      </c>
      <c r="F25" s="134">
        <v>0</v>
      </c>
      <c r="G25" s="134">
        <v>0</v>
      </c>
      <c r="H25" s="134">
        <v>0</v>
      </c>
      <c r="I25" s="134">
        <v>0</v>
      </c>
      <c r="J25" s="134">
        <v>0</v>
      </c>
      <c r="K25" s="134">
        <v>0</v>
      </c>
      <c r="L25" s="134">
        <v>0</v>
      </c>
      <c r="M25" s="134">
        <v>0</v>
      </c>
      <c r="N25" s="134">
        <v>0</v>
      </c>
      <c r="O25" s="134">
        <v>0</v>
      </c>
      <c r="P25" s="134">
        <v>0</v>
      </c>
      <c r="Q25" s="134">
        <v>0</v>
      </c>
      <c r="R25" s="134">
        <v>0</v>
      </c>
      <c r="S25" s="134">
        <v>0</v>
      </c>
      <c r="T25" s="134">
        <v>0</v>
      </c>
      <c r="U25" s="134">
        <v>0</v>
      </c>
      <c r="V25" s="134">
        <v>0</v>
      </c>
      <c r="W25" s="134">
        <v>0</v>
      </c>
      <c r="X25" s="134">
        <v>0</v>
      </c>
      <c r="Y25" s="134">
        <v>0</v>
      </c>
      <c r="Z25" s="134">
        <v>0</v>
      </c>
    </row>
    <row r="26" spans="1:26">
      <c r="A26" s="145" t="s">
        <v>90</v>
      </c>
      <c r="B26" s="101" t="s">
        <v>265</v>
      </c>
      <c r="C26" s="133" t="s">
        <v>266</v>
      </c>
      <c r="D26" s="138">
        <f t="shared" si="3"/>
        <v>0</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0</v>
      </c>
    </row>
    <row r="27" spans="1:26">
      <c r="A27" s="145" t="s">
        <v>93</v>
      </c>
      <c r="B27" s="101" t="s">
        <v>267</v>
      </c>
      <c r="C27" s="133" t="s">
        <v>268</v>
      </c>
      <c r="D27" s="138">
        <f t="shared" si="3"/>
        <v>0</v>
      </c>
      <c r="E27" s="134">
        <v>0</v>
      </c>
      <c r="F27" s="134">
        <v>0</v>
      </c>
      <c r="G27" s="134">
        <v>0</v>
      </c>
      <c r="H27" s="134">
        <v>0</v>
      </c>
      <c r="I27" s="134">
        <v>0</v>
      </c>
      <c r="J27" s="134">
        <v>0</v>
      </c>
      <c r="K27" s="134">
        <v>0</v>
      </c>
      <c r="L27" s="134">
        <v>0</v>
      </c>
      <c r="M27" s="134">
        <v>0</v>
      </c>
      <c r="N27" s="134">
        <v>0</v>
      </c>
      <c r="O27" s="134">
        <v>0</v>
      </c>
      <c r="P27" s="134">
        <v>0</v>
      </c>
      <c r="Q27" s="134">
        <v>0</v>
      </c>
      <c r="R27" s="134">
        <v>0</v>
      </c>
      <c r="S27" s="134">
        <v>0</v>
      </c>
      <c r="T27" s="134">
        <v>0</v>
      </c>
      <c r="U27" s="134">
        <v>0</v>
      </c>
      <c r="V27" s="134">
        <v>0</v>
      </c>
      <c r="W27" s="134">
        <v>0</v>
      </c>
      <c r="X27" s="134">
        <v>0</v>
      </c>
      <c r="Y27" s="134">
        <v>0</v>
      </c>
      <c r="Z27" s="134">
        <v>0</v>
      </c>
    </row>
    <row r="28" spans="1:26" ht="27.6">
      <c r="A28" s="145" t="s">
        <v>96</v>
      </c>
      <c r="B28" s="101" t="s">
        <v>269</v>
      </c>
      <c r="C28" s="133" t="s">
        <v>270</v>
      </c>
      <c r="D28" s="138">
        <f t="shared" si="3"/>
        <v>0</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row>
    <row r="29" spans="1:26" ht="27.6">
      <c r="A29" s="145" t="s">
        <v>99</v>
      </c>
      <c r="B29" s="101" t="s">
        <v>271</v>
      </c>
      <c r="C29" s="133" t="s">
        <v>272</v>
      </c>
      <c r="D29" s="138">
        <f t="shared" si="3"/>
        <v>0</v>
      </c>
      <c r="E29" s="134">
        <v>0</v>
      </c>
      <c r="F29" s="134">
        <v>0</v>
      </c>
      <c r="G29" s="134">
        <v>0</v>
      </c>
      <c r="H29" s="134">
        <v>0</v>
      </c>
      <c r="I29" s="134">
        <v>0</v>
      </c>
      <c r="J29" s="134">
        <v>0</v>
      </c>
      <c r="K29" s="134">
        <v>0</v>
      </c>
      <c r="L29" s="134">
        <v>0</v>
      </c>
      <c r="M29" s="134">
        <v>0</v>
      </c>
      <c r="N29" s="134">
        <v>0</v>
      </c>
      <c r="O29" s="134">
        <v>0</v>
      </c>
      <c r="P29" s="134">
        <v>0</v>
      </c>
      <c r="Q29" s="134">
        <v>0</v>
      </c>
      <c r="R29" s="134">
        <v>0</v>
      </c>
      <c r="S29" s="134">
        <v>0</v>
      </c>
      <c r="T29" s="134">
        <v>0</v>
      </c>
      <c r="U29" s="134">
        <v>0</v>
      </c>
      <c r="V29" s="134">
        <v>0</v>
      </c>
      <c r="W29" s="134">
        <v>0</v>
      </c>
      <c r="X29" s="134">
        <v>0</v>
      </c>
      <c r="Y29" s="134">
        <v>0</v>
      </c>
      <c r="Z29" s="134">
        <v>0</v>
      </c>
    </row>
    <row r="30" spans="1:26" ht="27.6">
      <c r="A30" s="145" t="s">
        <v>102</v>
      </c>
      <c r="B30" s="101" t="s">
        <v>273</v>
      </c>
      <c r="C30" s="133" t="s">
        <v>274</v>
      </c>
      <c r="D30" s="138">
        <f t="shared" si="3"/>
        <v>60.019999999999996</v>
      </c>
      <c r="E30" s="134">
        <v>0</v>
      </c>
      <c r="F30" s="134">
        <v>0</v>
      </c>
      <c r="G30" s="134">
        <v>0</v>
      </c>
      <c r="H30" s="134">
        <v>7</v>
      </c>
      <c r="I30" s="134">
        <v>0</v>
      </c>
      <c r="J30" s="134">
        <v>0</v>
      </c>
      <c r="K30" s="134">
        <v>7.72</v>
      </c>
      <c r="L30" s="134">
        <v>0</v>
      </c>
      <c r="M30" s="134">
        <v>0</v>
      </c>
      <c r="N30" s="134">
        <v>0</v>
      </c>
      <c r="O30" s="134">
        <v>0</v>
      </c>
      <c r="P30" s="134">
        <v>5</v>
      </c>
      <c r="Q30" s="134">
        <v>4.5</v>
      </c>
      <c r="R30" s="134">
        <v>0</v>
      </c>
      <c r="S30" s="134">
        <v>12.8</v>
      </c>
      <c r="T30" s="134">
        <v>0</v>
      </c>
      <c r="U30" s="134">
        <v>0</v>
      </c>
      <c r="V30" s="134">
        <v>0</v>
      </c>
      <c r="W30" s="134">
        <v>0</v>
      </c>
      <c r="X30" s="134">
        <v>0</v>
      </c>
      <c r="Y30" s="134">
        <v>23</v>
      </c>
      <c r="Z30" s="134">
        <v>0</v>
      </c>
    </row>
    <row r="31" spans="1:26" ht="16.8">
      <c r="A31" s="145"/>
      <c r="B31" s="93" t="s">
        <v>251</v>
      </c>
      <c r="C31" s="137" t="s">
        <v>275</v>
      </c>
      <c r="D31" s="138">
        <f t="shared" si="3"/>
        <v>0</v>
      </c>
      <c r="E31" s="134">
        <v>0</v>
      </c>
      <c r="F31" s="134">
        <v>0</v>
      </c>
      <c r="G31" s="134">
        <v>0</v>
      </c>
      <c r="H31" s="134">
        <v>0</v>
      </c>
      <c r="I31" s="134">
        <v>0</v>
      </c>
      <c r="J31" s="134">
        <v>0</v>
      </c>
      <c r="K31" s="134">
        <v>0</v>
      </c>
      <c r="L31" s="134">
        <v>0</v>
      </c>
      <c r="M31" s="134">
        <v>0</v>
      </c>
      <c r="N31" s="134">
        <v>0</v>
      </c>
      <c r="O31" s="134">
        <v>0</v>
      </c>
      <c r="P31" s="134">
        <v>0</v>
      </c>
      <c r="Q31" s="134">
        <v>0</v>
      </c>
      <c r="R31" s="134">
        <v>0</v>
      </c>
      <c r="S31" s="134">
        <v>0</v>
      </c>
      <c r="T31" s="134">
        <v>0</v>
      </c>
      <c r="U31" s="134">
        <v>0</v>
      </c>
      <c r="V31" s="134">
        <v>0</v>
      </c>
      <c r="W31" s="134">
        <v>0</v>
      </c>
      <c r="X31" s="134">
        <v>0</v>
      </c>
      <c r="Y31" s="134">
        <v>0</v>
      </c>
      <c r="Z31" s="134">
        <v>0</v>
      </c>
    </row>
    <row r="32" spans="1:26">
      <c r="A32" s="146">
        <v>3</v>
      </c>
      <c r="B32" s="147" t="s">
        <v>276</v>
      </c>
      <c r="C32" s="128" t="s">
        <v>277</v>
      </c>
      <c r="D32" s="143">
        <f>SUM(E32:Z32)</f>
        <v>0.34658</v>
      </c>
      <c r="E32" s="130">
        <v>8.5559999999999997E-2</v>
      </c>
      <c r="F32" s="130">
        <v>0</v>
      </c>
      <c r="G32" s="130">
        <v>0.08</v>
      </c>
      <c r="H32" s="130">
        <v>0</v>
      </c>
      <c r="I32" s="130">
        <v>4.3900000000000002E-2</v>
      </c>
      <c r="J32" s="130">
        <v>0.12</v>
      </c>
      <c r="K32" s="130">
        <v>1.712E-2</v>
      </c>
      <c r="L32" s="130">
        <v>0</v>
      </c>
      <c r="M32" s="130">
        <v>0</v>
      </c>
      <c r="N32" s="130">
        <v>0</v>
      </c>
      <c r="O32" s="130">
        <v>0</v>
      </c>
      <c r="P32" s="130">
        <v>0</v>
      </c>
      <c r="Q32" s="130">
        <v>0</v>
      </c>
      <c r="R32" s="130">
        <v>0</v>
      </c>
      <c r="S32" s="130">
        <v>0</v>
      </c>
      <c r="T32" s="130">
        <v>0</v>
      </c>
      <c r="U32" s="130">
        <v>0</v>
      </c>
      <c r="V32" s="130">
        <v>0</v>
      </c>
      <c r="W32" s="130">
        <v>0</v>
      </c>
      <c r="X32" s="130">
        <v>0</v>
      </c>
      <c r="Y32" s="130">
        <v>0</v>
      </c>
      <c r="Z32" s="130">
        <v>0</v>
      </c>
    </row>
    <row r="33" spans="1:4">
      <c r="A33" s="148" t="s">
        <v>278</v>
      </c>
      <c r="B33" s="149"/>
      <c r="C33" s="150"/>
      <c r="D33" s="150"/>
    </row>
    <row r="34" spans="1:4" ht="16.8">
      <c r="A34" s="151"/>
      <c r="B34" s="141"/>
      <c r="C34" s="151"/>
      <c r="D34" s="151"/>
    </row>
  </sheetData>
  <mergeCells count="7">
    <mergeCell ref="A2:Z2"/>
    <mergeCell ref="J3:Z3"/>
    <mergeCell ref="A4:A5"/>
    <mergeCell ref="B4:B5"/>
    <mergeCell ref="C4:C5"/>
    <mergeCell ref="D4:D5"/>
    <mergeCell ref="E4:Z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1"/>
  <sheetViews>
    <sheetView showZeros="0" topLeftCell="A49" workbookViewId="0">
      <selection activeCell="A4" sqref="A1:XFD1048576"/>
    </sheetView>
  </sheetViews>
  <sheetFormatPr defaultColWidth="6.88671875" defaultRowHeight="13.8"/>
  <cols>
    <col min="1" max="1" width="6.5546875" style="155" customWidth="1"/>
    <col min="2" max="2" width="40" style="154" customWidth="1"/>
    <col min="3" max="3" width="7" style="154" customWidth="1"/>
    <col min="4" max="4" width="12" style="154" customWidth="1"/>
    <col min="5" max="5" width="10.88671875" style="154" customWidth="1"/>
    <col min="6" max="9" width="8.5546875" style="154" customWidth="1"/>
    <col min="10" max="11" width="10" style="154" customWidth="1"/>
    <col min="12" max="12" width="9.109375" style="154" customWidth="1"/>
    <col min="13" max="13" width="6.88671875" style="154"/>
    <col min="14" max="14" width="8.6640625" style="154" customWidth="1"/>
    <col min="15" max="15" width="8.33203125" style="154" bestFit="1" customWidth="1"/>
    <col min="16" max="16" width="7.33203125" style="154" bestFit="1" customWidth="1"/>
    <col min="17" max="18" width="9.109375" style="154" bestFit="1" customWidth="1"/>
    <col min="19" max="20" width="8.109375" style="154" bestFit="1" customWidth="1"/>
    <col min="21" max="23" width="6.88671875" style="154"/>
    <col min="24" max="24" width="7.33203125" style="154" bestFit="1" customWidth="1"/>
    <col min="25" max="25" width="9" style="154" bestFit="1" customWidth="1"/>
    <col min="26" max="26" width="7.88671875" style="154" bestFit="1" customWidth="1"/>
    <col min="27" max="202" width="6.88671875" style="154"/>
    <col min="203" max="203" width="5.44140625" style="154" customWidth="1"/>
    <col min="204" max="204" width="42" style="154" customWidth="1"/>
    <col min="205" max="205" width="6.44140625" style="154" customWidth="1"/>
    <col min="206" max="206" width="9.88671875" style="154" customWidth="1"/>
    <col min="207" max="207" width="8.44140625" style="154" customWidth="1"/>
    <col min="208" max="213" width="7.88671875" style="154" customWidth="1"/>
    <col min="214" max="214" width="8" style="154" customWidth="1"/>
    <col min="215" max="267" width="0" style="154" hidden="1" customWidth="1"/>
    <col min="268" max="458" width="6.88671875" style="154"/>
    <col min="459" max="459" width="5.44140625" style="154" customWidth="1"/>
    <col min="460" max="460" width="42" style="154" customWidth="1"/>
    <col min="461" max="461" width="6.44140625" style="154" customWidth="1"/>
    <col min="462" max="462" width="9.88671875" style="154" customWidth="1"/>
    <col min="463" max="463" width="8.44140625" style="154" customWidth="1"/>
    <col min="464" max="469" width="7.88671875" style="154" customWidth="1"/>
    <col min="470" max="470" width="8" style="154" customWidth="1"/>
    <col min="471" max="523" width="0" style="154" hidden="1" customWidth="1"/>
    <col min="524" max="714" width="6.88671875" style="154"/>
    <col min="715" max="715" width="5.44140625" style="154" customWidth="1"/>
    <col min="716" max="716" width="42" style="154" customWidth="1"/>
    <col min="717" max="717" width="6.44140625" style="154" customWidth="1"/>
    <col min="718" max="718" width="9.88671875" style="154" customWidth="1"/>
    <col min="719" max="719" width="8.44140625" style="154" customWidth="1"/>
    <col min="720" max="725" width="7.88671875" style="154" customWidth="1"/>
    <col min="726" max="726" width="8" style="154" customWidth="1"/>
    <col min="727" max="779" width="0" style="154" hidden="1" customWidth="1"/>
    <col min="780" max="970" width="6.88671875" style="154"/>
    <col min="971" max="971" width="5.44140625" style="154" customWidth="1"/>
    <col min="972" max="972" width="42" style="154" customWidth="1"/>
    <col min="973" max="973" width="6.44140625" style="154" customWidth="1"/>
    <col min="974" max="974" width="9.88671875" style="154" customWidth="1"/>
    <col min="975" max="975" width="8.44140625" style="154" customWidth="1"/>
    <col min="976" max="981" width="7.88671875" style="154" customWidth="1"/>
    <col min="982" max="982" width="8" style="154" customWidth="1"/>
    <col min="983" max="1035" width="0" style="154" hidden="1" customWidth="1"/>
    <col min="1036" max="1226" width="6.88671875" style="154"/>
    <col min="1227" max="1227" width="5.44140625" style="154" customWidth="1"/>
    <col min="1228" max="1228" width="42" style="154" customWidth="1"/>
    <col min="1229" max="1229" width="6.44140625" style="154" customWidth="1"/>
    <col min="1230" max="1230" width="9.88671875" style="154" customWidth="1"/>
    <col min="1231" max="1231" width="8.44140625" style="154" customWidth="1"/>
    <col min="1232" max="1237" width="7.88671875" style="154" customWidth="1"/>
    <col min="1238" max="1238" width="8" style="154" customWidth="1"/>
    <col min="1239" max="1291" width="0" style="154" hidden="1" customWidth="1"/>
    <col min="1292" max="1482" width="6.88671875" style="154"/>
    <col min="1483" max="1483" width="5.44140625" style="154" customWidth="1"/>
    <col min="1484" max="1484" width="42" style="154" customWidth="1"/>
    <col min="1485" max="1485" width="6.44140625" style="154" customWidth="1"/>
    <col min="1486" max="1486" width="9.88671875" style="154" customWidth="1"/>
    <col min="1487" max="1487" width="8.44140625" style="154" customWidth="1"/>
    <col min="1488" max="1493" width="7.88671875" style="154" customWidth="1"/>
    <col min="1494" max="1494" width="8" style="154" customWidth="1"/>
    <col min="1495" max="1547" width="0" style="154" hidden="1" customWidth="1"/>
    <col min="1548" max="1738" width="6.88671875" style="154"/>
    <col min="1739" max="1739" width="5.44140625" style="154" customWidth="1"/>
    <col min="1740" max="1740" width="42" style="154" customWidth="1"/>
    <col min="1741" max="1741" width="6.44140625" style="154" customWidth="1"/>
    <col min="1742" max="1742" width="9.88671875" style="154" customWidth="1"/>
    <col min="1743" max="1743" width="8.44140625" style="154" customWidth="1"/>
    <col min="1744" max="1749" width="7.88671875" style="154" customWidth="1"/>
    <col min="1750" max="1750" width="8" style="154" customWidth="1"/>
    <col min="1751" max="1803" width="0" style="154" hidden="1" customWidth="1"/>
    <col min="1804" max="1994" width="6.88671875" style="154"/>
    <col min="1995" max="1995" width="5.44140625" style="154" customWidth="1"/>
    <col min="1996" max="1996" width="42" style="154" customWidth="1"/>
    <col min="1997" max="1997" width="6.44140625" style="154" customWidth="1"/>
    <col min="1998" max="1998" width="9.88671875" style="154" customWidth="1"/>
    <col min="1999" max="1999" width="8.44140625" style="154" customWidth="1"/>
    <col min="2000" max="2005" width="7.88671875" style="154" customWidth="1"/>
    <col min="2006" max="2006" width="8" style="154" customWidth="1"/>
    <col min="2007" max="2059" width="0" style="154" hidden="1" customWidth="1"/>
    <col min="2060" max="2250" width="6.88671875" style="154"/>
    <col min="2251" max="2251" width="5.44140625" style="154" customWidth="1"/>
    <col min="2252" max="2252" width="42" style="154" customWidth="1"/>
    <col min="2253" max="2253" width="6.44140625" style="154" customWidth="1"/>
    <col min="2254" max="2254" width="9.88671875" style="154" customWidth="1"/>
    <col min="2255" max="2255" width="8.44140625" style="154" customWidth="1"/>
    <col min="2256" max="2261" width="7.88671875" style="154" customWidth="1"/>
    <col min="2262" max="2262" width="8" style="154" customWidth="1"/>
    <col min="2263" max="2315" width="0" style="154" hidden="1" customWidth="1"/>
    <col min="2316" max="2506" width="6.88671875" style="154"/>
    <col min="2507" max="2507" width="5.44140625" style="154" customWidth="1"/>
    <col min="2508" max="2508" width="42" style="154" customWidth="1"/>
    <col min="2509" max="2509" width="6.44140625" style="154" customWidth="1"/>
    <col min="2510" max="2510" width="9.88671875" style="154" customWidth="1"/>
    <col min="2511" max="2511" width="8.44140625" style="154" customWidth="1"/>
    <col min="2512" max="2517" width="7.88671875" style="154" customWidth="1"/>
    <col min="2518" max="2518" width="8" style="154" customWidth="1"/>
    <col min="2519" max="2571" width="0" style="154" hidden="1" customWidth="1"/>
    <col min="2572" max="2762" width="6.88671875" style="154"/>
    <col min="2763" max="2763" width="5.44140625" style="154" customWidth="1"/>
    <col min="2764" max="2764" width="42" style="154" customWidth="1"/>
    <col min="2765" max="2765" width="6.44140625" style="154" customWidth="1"/>
    <col min="2766" max="2766" width="9.88671875" style="154" customWidth="1"/>
    <col min="2767" max="2767" width="8.44140625" style="154" customWidth="1"/>
    <col min="2768" max="2773" width="7.88671875" style="154" customWidth="1"/>
    <col min="2774" max="2774" width="8" style="154" customWidth="1"/>
    <col min="2775" max="2827" width="0" style="154" hidden="1" customWidth="1"/>
    <col min="2828" max="3018" width="6.88671875" style="154"/>
    <col min="3019" max="3019" width="5.44140625" style="154" customWidth="1"/>
    <col min="3020" max="3020" width="42" style="154" customWidth="1"/>
    <col min="3021" max="3021" width="6.44140625" style="154" customWidth="1"/>
    <col min="3022" max="3022" width="9.88671875" style="154" customWidth="1"/>
    <col min="3023" max="3023" width="8.44140625" style="154" customWidth="1"/>
    <col min="3024" max="3029" width="7.88671875" style="154" customWidth="1"/>
    <col min="3030" max="3030" width="8" style="154" customWidth="1"/>
    <col min="3031" max="3083" width="0" style="154" hidden="1" customWidth="1"/>
    <col min="3084" max="3274" width="6.88671875" style="154"/>
    <col min="3275" max="3275" width="5.44140625" style="154" customWidth="1"/>
    <col min="3276" max="3276" width="42" style="154" customWidth="1"/>
    <col min="3277" max="3277" width="6.44140625" style="154" customWidth="1"/>
    <col min="3278" max="3278" width="9.88671875" style="154" customWidth="1"/>
    <col min="3279" max="3279" width="8.44140625" style="154" customWidth="1"/>
    <col min="3280" max="3285" width="7.88671875" style="154" customWidth="1"/>
    <col min="3286" max="3286" width="8" style="154" customWidth="1"/>
    <col min="3287" max="3339" width="0" style="154" hidden="1" customWidth="1"/>
    <col min="3340" max="3530" width="6.88671875" style="154"/>
    <col min="3531" max="3531" width="5.44140625" style="154" customWidth="1"/>
    <col min="3532" max="3532" width="42" style="154" customWidth="1"/>
    <col min="3533" max="3533" width="6.44140625" style="154" customWidth="1"/>
    <col min="3534" max="3534" width="9.88671875" style="154" customWidth="1"/>
    <col min="3535" max="3535" width="8.44140625" style="154" customWidth="1"/>
    <col min="3536" max="3541" width="7.88671875" style="154" customWidth="1"/>
    <col min="3542" max="3542" width="8" style="154" customWidth="1"/>
    <col min="3543" max="3595" width="0" style="154" hidden="1" customWidth="1"/>
    <col min="3596" max="3786" width="6.88671875" style="154"/>
    <col min="3787" max="3787" width="5.44140625" style="154" customWidth="1"/>
    <col min="3788" max="3788" width="42" style="154" customWidth="1"/>
    <col min="3789" max="3789" width="6.44140625" style="154" customWidth="1"/>
    <col min="3790" max="3790" width="9.88671875" style="154" customWidth="1"/>
    <col min="3791" max="3791" width="8.44140625" style="154" customWidth="1"/>
    <col min="3792" max="3797" width="7.88671875" style="154" customWidth="1"/>
    <col min="3798" max="3798" width="8" style="154" customWidth="1"/>
    <col min="3799" max="3851" width="0" style="154" hidden="1" customWidth="1"/>
    <col min="3852" max="4042" width="6.88671875" style="154"/>
    <col min="4043" max="4043" width="5.44140625" style="154" customWidth="1"/>
    <col min="4044" max="4044" width="42" style="154" customWidth="1"/>
    <col min="4045" max="4045" width="6.44140625" style="154" customWidth="1"/>
    <col min="4046" max="4046" width="9.88671875" style="154" customWidth="1"/>
    <col min="4047" max="4047" width="8.44140625" style="154" customWidth="1"/>
    <col min="4048" max="4053" width="7.88671875" style="154" customWidth="1"/>
    <col min="4054" max="4054" width="8" style="154" customWidth="1"/>
    <col min="4055" max="4107" width="0" style="154" hidden="1" customWidth="1"/>
    <col min="4108" max="4298" width="6.88671875" style="154"/>
    <col min="4299" max="4299" width="5.44140625" style="154" customWidth="1"/>
    <col min="4300" max="4300" width="42" style="154" customWidth="1"/>
    <col min="4301" max="4301" width="6.44140625" style="154" customWidth="1"/>
    <col min="4302" max="4302" width="9.88671875" style="154" customWidth="1"/>
    <col min="4303" max="4303" width="8.44140625" style="154" customWidth="1"/>
    <col min="4304" max="4309" width="7.88671875" style="154" customWidth="1"/>
    <col min="4310" max="4310" width="8" style="154" customWidth="1"/>
    <col min="4311" max="4363" width="0" style="154" hidden="1" customWidth="1"/>
    <col min="4364" max="4554" width="6.88671875" style="154"/>
    <col min="4555" max="4555" width="5.44140625" style="154" customWidth="1"/>
    <col min="4556" max="4556" width="42" style="154" customWidth="1"/>
    <col min="4557" max="4557" width="6.44140625" style="154" customWidth="1"/>
    <col min="4558" max="4558" width="9.88671875" style="154" customWidth="1"/>
    <col min="4559" max="4559" width="8.44140625" style="154" customWidth="1"/>
    <col min="4560" max="4565" width="7.88671875" style="154" customWidth="1"/>
    <col min="4566" max="4566" width="8" style="154" customWidth="1"/>
    <col min="4567" max="4619" width="0" style="154" hidden="1" customWidth="1"/>
    <col min="4620" max="4810" width="6.88671875" style="154"/>
    <col min="4811" max="4811" width="5.44140625" style="154" customWidth="1"/>
    <col min="4812" max="4812" width="42" style="154" customWidth="1"/>
    <col min="4813" max="4813" width="6.44140625" style="154" customWidth="1"/>
    <col min="4814" max="4814" width="9.88671875" style="154" customWidth="1"/>
    <col min="4815" max="4815" width="8.44140625" style="154" customWidth="1"/>
    <col min="4816" max="4821" width="7.88671875" style="154" customWidth="1"/>
    <col min="4822" max="4822" width="8" style="154" customWidth="1"/>
    <col min="4823" max="4875" width="0" style="154" hidden="1" customWidth="1"/>
    <col min="4876" max="5066" width="6.88671875" style="154"/>
    <col min="5067" max="5067" width="5.44140625" style="154" customWidth="1"/>
    <col min="5068" max="5068" width="42" style="154" customWidth="1"/>
    <col min="5069" max="5069" width="6.44140625" style="154" customWidth="1"/>
    <col min="5070" max="5070" width="9.88671875" style="154" customWidth="1"/>
    <col min="5071" max="5071" width="8.44140625" style="154" customWidth="1"/>
    <col min="5072" max="5077" width="7.88671875" style="154" customWidth="1"/>
    <col min="5078" max="5078" width="8" style="154" customWidth="1"/>
    <col min="5079" max="5131" width="0" style="154" hidden="1" customWidth="1"/>
    <col min="5132" max="5322" width="6.88671875" style="154"/>
    <col min="5323" max="5323" width="5.44140625" style="154" customWidth="1"/>
    <col min="5324" max="5324" width="42" style="154" customWidth="1"/>
    <col min="5325" max="5325" width="6.44140625" style="154" customWidth="1"/>
    <col min="5326" max="5326" width="9.88671875" style="154" customWidth="1"/>
    <col min="5327" max="5327" width="8.44140625" style="154" customWidth="1"/>
    <col min="5328" max="5333" width="7.88671875" style="154" customWidth="1"/>
    <col min="5334" max="5334" width="8" style="154" customWidth="1"/>
    <col min="5335" max="5387" width="0" style="154" hidden="1" customWidth="1"/>
    <col min="5388" max="5578" width="6.88671875" style="154"/>
    <col min="5579" max="5579" width="5.44140625" style="154" customWidth="1"/>
    <col min="5580" max="5580" width="42" style="154" customWidth="1"/>
    <col min="5581" max="5581" width="6.44140625" style="154" customWidth="1"/>
    <col min="5582" max="5582" width="9.88671875" style="154" customWidth="1"/>
    <col min="5583" max="5583" width="8.44140625" style="154" customWidth="1"/>
    <col min="5584" max="5589" width="7.88671875" style="154" customWidth="1"/>
    <col min="5590" max="5590" width="8" style="154" customWidth="1"/>
    <col min="5591" max="5643" width="0" style="154" hidden="1" customWidth="1"/>
    <col min="5644" max="5834" width="6.88671875" style="154"/>
    <col min="5835" max="5835" width="5.44140625" style="154" customWidth="1"/>
    <col min="5836" max="5836" width="42" style="154" customWidth="1"/>
    <col min="5837" max="5837" width="6.44140625" style="154" customWidth="1"/>
    <col min="5838" max="5838" width="9.88671875" style="154" customWidth="1"/>
    <col min="5839" max="5839" width="8.44140625" style="154" customWidth="1"/>
    <col min="5840" max="5845" width="7.88671875" style="154" customWidth="1"/>
    <col min="5846" max="5846" width="8" style="154" customWidth="1"/>
    <col min="5847" max="5899" width="0" style="154" hidden="1" customWidth="1"/>
    <col min="5900" max="6090" width="6.88671875" style="154"/>
    <col min="6091" max="6091" width="5.44140625" style="154" customWidth="1"/>
    <col min="6092" max="6092" width="42" style="154" customWidth="1"/>
    <col min="6093" max="6093" width="6.44140625" style="154" customWidth="1"/>
    <col min="6094" max="6094" width="9.88671875" style="154" customWidth="1"/>
    <col min="6095" max="6095" width="8.44140625" style="154" customWidth="1"/>
    <col min="6096" max="6101" width="7.88671875" style="154" customWidth="1"/>
    <col min="6102" max="6102" width="8" style="154" customWidth="1"/>
    <col min="6103" max="6155" width="0" style="154" hidden="1" customWidth="1"/>
    <col min="6156" max="6346" width="6.88671875" style="154"/>
    <col min="6347" max="6347" width="5.44140625" style="154" customWidth="1"/>
    <col min="6348" max="6348" width="42" style="154" customWidth="1"/>
    <col min="6349" max="6349" width="6.44140625" style="154" customWidth="1"/>
    <col min="6350" max="6350" width="9.88671875" style="154" customWidth="1"/>
    <col min="6351" max="6351" width="8.44140625" style="154" customWidth="1"/>
    <col min="6352" max="6357" width="7.88671875" style="154" customWidth="1"/>
    <col min="6358" max="6358" width="8" style="154" customWidth="1"/>
    <col min="6359" max="6411" width="0" style="154" hidden="1" customWidth="1"/>
    <col min="6412" max="6602" width="6.88671875" style="154"/>
    <col min="6603" max="6603" width="5.44140625" style="154" customWidth="1"/>
    <col min="6604" max="6604" width="42" style="154" customWidth="1"/>
    <col min="6605" max="6605" width="6.44140625" style="154" customWidth="1"/>
    <col min="6606" max="6606" width="9.88671875" style="154" customWidth="1"/>
    <col min="6607" max="6607" width="8.44140625" style="154" customWidth="1"/>
    <col min="6608" max="6613" width="7.88671875" style="154" customWidth="1"/>
    <col min="6614" max="6614" width="8" style="154" customWidth="1"/>
    <col min="6615" max="6667" width="0" style="154" hidden="1" customWidth="1"/>
    <col min="6668" max="6858" width="6.88671875" style="154"/>
    <col min="6859" max="6859" width="5.44140625" style="154" customWidth="1"/>
    <col min="6860" max="6860" width="42" style="154" customWidth="1"/>
    <col min="6861" max="6861" width="6.44140625" style="154" customWidth="1"/>
    <col min="6862" max="6862" width="9.88671875" style="154" customWidth="1"/>
    <col min="6863" max="6863" width="8.44140625" style="154" customWidth="1"/>
    <col min="6864" max="6869" width="7.88671875" style="154" customWidth="1"/>
    <col min="6870" max="6870" width="8" style="154" customWidth="1"/>
    <col min="6871" max="6923" width="0" style="154" hidden="1" customWidth="1"/>
    <col min="6924" max="7114" width="6.88671875" style="154"/>
    <col min="7115" max="7115" width="5.44140625" style="154" customWidth="1"/>
    <col min="7116" max="7116" width="42" style="154" customWidth="1"/>
    <col min="7117" max="7117" width="6.44140625" style="154" customWidth="1"/>
    <col min="7118" max="7118" width="9.88671875" style="154" customWidth="1"/>
    <col min="7119" max="7119" width="8.44140625" style="154" customWidth="1"/>
    <col min="7120" max="7125" width="7.88671875" style="154" customWidth="1"/>
    <col min="7126" max="7126" width="8" style="154" customWidth="1"/>
    <col min="7127" max="7179" width="0" style="154" hidden="1" customWidth="1"/>
    <col min="7180" max="7370" width="6.88671875" style="154"/>
    <col min="7371" max="7371" width="5.44140625" style="154" customWidth="1"/>
    <col min="7372" max="7372" width="42" style="154" customWidth="1"/>
    <col min="7373" max="7373" width="6.44140625" style="154" customWidth="1"/>
    <col min="7374" max="7374" width="9.88671875" style="154" customWidth="1"/>
    <col min="7375" max="7375" width="8.44140625" style="154" customWidth="1"/>
    <col min="7376" max="7381" width="7.88671875" style="154" customWidth="1"/>
    <col min="7382" max="7382" width="8" style="154" customWidth="1"/>
    <col min="7383" max="7435" width="0" style="154" hidden="1" customWidth="1"/>
    <col min="7436" max="7626" width="6.88671875" style="154"/>
    <col min="7627" max="7627" width="5.44140625" style="154" customWidth="1"/>
    <col min="7628" max="7628" width="42" style="154" customWidth="1"/>
    <col min="7629" max="7629" width="6.44140625" style="154" customWidth="1"/>
    <col min="7630" max="7630" width="9.88671875" style="154" customWidth="1"/>
    <col min="7631" max="7631" width="8.44140625" style="154" customWidth="1"/>
    <col min="7632" max="7637" width="7.88671875" style="154" customWidth="1"/>
    <col min="7638" max="7638" width="8" style="154" customWidth="1"/>
    <col min="7639" max="7691" width="0" style="154" hidden="1" customWidth="1"/>
    <col min="7692" max="7882" width="6.88671875" style="154"/>
    <col min="7883" max="7883" width="5.44140625" style="154" customWidth="1"/>
    <col min="7884" max="7884" width="42" style="154" customWidth="1"/>
    <col min="7885" max="7885" width="6.44140625" style="154" customWidth="1"/>
    <col min="7886" max="7886" width="9.88671875" style="154" customWidth="1"/>
    <col min="7887" max="7887" width="8.44140625" style="154" customWidth="1"/>
    <col min="7888" max="7893" width="7.88671875" style="154" customWidth="1"/>
    <col min="7894" max="7894" width="8" style="154" customWidth="1"/>
    <col min="7895" max="7947" width="0" style="154" hidden="1" customWidth="1"/>
    <col min="7948" max="8138" width="6.88671875" style="154"/>
    <col min="8139" max="8139" width="5.44140625" style="154" customWidth="1"/>
    <col min="8140" max="8140" width="42" style="154" customWidth="1"/>
    <col min="8141" max="8141" width="6.44140625" style="154" customWidth="1"/>
    <col min="8142" max="8142" width="9.88671875" style="154" customWidth="1"/>
    <col min="8143" max="8143" width="8.44140625" style="154" customWidth="1"/>
    <col min="8144" max="8149" width="7.88671875" style="154" customWidth="1"/>
    <col min="8150" max="8150" width="8" style="154" customWidth="1"/>
    <col min="8151" max="8203" width="0" style="154" hidden="1" customWidth="1"/>
    <col min="8204" max="8394" width="6.88671875" style="154"/>
    <col min="8395" max="8395" width="5.44140625" style="154" customWidth="1"/>
    <col min="8396" max="8396" width="42" style="154" customWidth="1"/>
    <col min="8397" max="8397" width="6.44140625" style="154" customWidth="1"/>
    <col min="8398" max="8398" width="9.88671875" style="154" customWidth="1"/>
    <col min="8399" max="8399" width="8.44140625" style="154" customWidth="1"/>
    <col min="8400" max="8405" width="7.88671875" style="154" customWidth="1"/>
    <col min="8406" max="8406" width="8" style="154" customWidth="1"/>
    <col min="8407" max="8459" width="0" style="154" hidden="1" customWidth="1"/>
    <col min="8460" max="8650" width="6.88671875" style="154"/>
    <col min="8651" max="8651" width="5.44140625" style="154" customWidth="1"/>
    <col min="8652" max="8652" width="42" style="154" customWidth="1"/>
    <col min="8653" max="8653" width="6.44140625" style="154" customWidth="1"/>
    <col min="8654" max="8654" width="9.88671875" style="154" customWidth="1"/>
    <col min="8655" max="8655" width="8.44140625" style="154" customWidth="1"/>
    <col min="8656" max="8661" width="7.88671875" style="154" customWidth="1"/>
    <col min="8662" max="8662" width="8" style="154" customWidth="1"/>
    <col min="8663" max="8715" width="0" style="154" hidden="1" customWidth="1"/>
    <col min="8716" max="8906" width="6.88671875" style="154"/>
    <col min="8907" max="8907" width="5.44140625" style="154" customWidth="1"/>
    <col min="8908" max="8908" width="42" style="154" customWidth="1"/>
    <col min="8909" max="8909" width="6.44140625" style="154" customWidth="1"/>
    <col min="8910" max="8910" width="9.88671875" style="154" customWidth="1"/>
    <col min="8911" max="8911" width="8.44140625" style="154" customWidth="1"/>
    <col min="8912" max="8917" width="7.88671875" style="154" customWidth="1"/>
    <col min="8918" max="8918" width="8" style="154" customWidth="1"/>
    <col min="8919" max="8971" width="0" style="154" hidden="1" customWidth="1"/>
    <col min="8972" max="9162" width="6.88671875" style="154"/>
    <col min="9163" max="9163" width="5.44140625" style="154" customWidth="1"/>
    <col min="9164" max="9164" width="42" style="154" customWidth="1"/>
    <col min="9165" max="9165" width="6.44140625" style="154" customWidth="1"/>
    <col min="9166" max="9166" width="9.88671875" style="154" customWidth="1"/>
    <col min="9167" max="9167" width="8.44140625" style="154" customWidth="1"/>
    <col min="9168" max="9173" width="7.88671875" style="154" customWidth="1"/>
    <col min="9174" max="9174" width="8" style="154" customWidth="1"/>
    <col min="9175" max="9227" width="0" style="154" hidden="1" customWidth="1"/>
    <col min="9228" max="9418" width="6.88671875" style="154"/>
    <col min="9419" max="9419" width="5.44140625" style="154" customWidth="1"/>
    <col min="9420" max="9420" width="42" style="154" customWidth="1"/>
    <col min="9421" max="9421" width="6.44140625" style="154" customWidth="1"/>
    <col min="9422" max="9422" width="9.88671875" style="154" customWidth="1"/>
    <col min="9423" max="9423" width="8.44140625" style="154" customWidth="1"/>
    <col min="9424" max="9429" width="7.88671875" style="154" customWidth="1"/>
    <col min="9430" max="9430" width="8" style="154" customWidth="1"/>
    <col min="9431" max="9483" width="0" style="154" hidden="1" customWidth="1"/>
    <col min="9484" max="9674" width="6.88671875" style="154"/>
    <col min="9675" max="9675" width="5.44140625" style="154" customWidth="1"/>
    <col min="9676" max="9676" width="42" style="154" customWidth="1"/>
    <col min="9677" max="9677" width="6.44140625" style="154" customWidth="1"/>
    <col min="9678" max="9678" width="9.88671875" style="154" customWidth="1"/>
    <col min="9679" max="9679" width="8.44140625" style="154" customWidth="1"/>
    <col min="9680" max="9685" width="7.88671875" style="154" customWidth="1"/>
    <col min="9686" max="9686" width="8" style="154" customWidth="1"/>
    <col min="9687" max="9739" width="0" style="154" hidden="1" customWidth="1"/>
    <col min="9740" max="9930" width="6.88671875" style="154"/>
    <col min="9931" max="9931" width="5.44140625" style="154" customWidth="1"/>
    <col min="9932" max="9932" width="42" style="154" customWidth="1"/>
    <col min="9933" max="9933" width="6.44140625" style="154" customWidth="1"/>
    <col min="9934" max="9934" width="9.88671875" style="154" customWidth="1"/>
    <col min="9935" max="9935" width="8.44140625" style="154" customWidth="1"/>
    <col min="9936" max="9941" width="7.88671875" style="154" customWidth="1"/>
    <col min="9942" max="9942" width="8" style="154" customWidth="1"/>
    <col min="9943" max="9995" width="0" style="154" hidden="1" customWidth="1"/>
    <col min="9996" max="10186" width="6.88671875" style="154"/>
    <col min="10187" max="10187" width="5.44140625" style="154" customWidth="1"/>
    <col min="10188" max="10188" width="42" style="154" customWidth="1"/>
    <col min="10189" max="10189" width="6.44140625" style="154" customWidth="1"/>
    <col min="10190" max="10190" width="9.88671875" style="154" customWidth="1"/>
    <col min="10191" max="10191" width="8.44140625" style="154" customWidth="1"/>
    <col min="10192" max="10197" width="7.88671875" style="154" customWidth="1"/>
    <col min="10198" max="10198" width="8" style="154" customWidth="1"/>
    <col min="10199" max="10251" width="0" style="154" hidden="1" customWidth="1"/>
    <col min="10252" max="10442" width="6.88671875" style="154"/>
    <col min="10443" max="10443" width="5.44140625" style="154" customWidth="1"/>
    <col min="10444" max="10444" width="42" style="154" customWidth="1"/>
    <col min="10445" max="10445" width="6.44140625" style="154" customWidth="1"/>
    <col min="10446" max="10446" width="9.88671875" style="154" customWidth="1"/>
    <col min="10447" max="10447" width="8.44140625" style="154" customWidth="1"/>
    <col min="10448" max="10453" width="7.88671875" style="154" customWidth="1"/>
    <col min="10454" max="10454" width="8" style="154" customWidth="1"/>
    <col min="10455" max="10507" width="0" style="154" hidden="1" customWidth="1"/>
    <col min="10508" max="10698" width="6.88671875" style="154"/>
    <col min="10699" max="10699" width="5.44140625" style="154" customWidth="1"/>
    <col min="10700" max="10700" width="42" style="154" customWidth="1"/>
    <col min="10701" max="10701" width="6.44140625" style="154" customWidth="1"/>
    <col min="10702" max="10702" width="9.88671875" style="154" customWidth="1"/>
    <col min="10703" max="10703" width="8.44140625" style="154" customWidth="1"/>
    <col min="10704" max="10709" width="7.88671875" style="154" customWidth="1"/>
    <col min="10710" max="10710" width="8" style="154" customWidth="1"/>
    <col min="10711" max="10763" width="0" style="154" hidden="1" customWidth="1"/>
    <col min="10764" max="10954" width="6.88671875" style="154"/>
    <col min="10955" max="10955" width="5.44140625" style="154" customWidth="1"/>
    <col min="10956" max="10956" width="42" style="154" customWidth="1"/>
    <col min="10957" max="10957" width="6.44140625" style="154" customWidth="1"/>
    <col min="10958" max="10958" width="9.88671875" style="154" customWidth="1"/>
    <col min="10959" max="10959" width="8.44140625" style="154" customWidth="1"/>
    <col min="10960" max="10965" width="7.88671875" style="154" customWidth="1"/>
    <col min="10966" max="10966" width="8" style="154" customWidth="1"/>
    <col min="10967" max="11019" width="0" style="154" hidden="1" customWidth="1"/>
    <col min="11020" max="11210" width="6.88671875" style="154"/>
    <col min="11211" max="11211" width="5.44140625" style="154" customWidth="1"/>
    <col min="11212" max="11212" width="42" style="154" customWidth="1"/>
    <col min="11213" max="11213" width="6.44140625" style="154" customWidth="1"/>
    <col min="11214" max="11214" width="9.88671875" style="154" customWidth="1"/>
    <col min="11215" max="11215" width="8.44140625" style="154" customWidth="1"/>
    <col min="11216" max="11221" width="7.88671875" style="154" customWidth="1"/>
    <col min="11222" max="11222" width="8" style="154" customWidth="1"/>
    <col min="11223" max="11275" width="0" style="154" hidden="1" customWidth="1"/>
    <col min="11276" max="11466" width="6.88671875" style="154"/>
    <col min="11467" max="11467" width="5.44140625" style="154" customWidth="1"/>
    <col min="11468" max="11468" width="42" style="154" customWidth="1"/>
    <col min="11469" max="11469" width="6.44140625" style="154" customWidth="1"/>
    <col min="11470" max="11470" width="9.88671875" style="154" customWidth="1"/>
    <col min="11471" max="11471" width="8.44140625" style="154" customWidth="1"/>
    <col min="11472" max="11477" width="7.88671875" style="154" customWidth="1"/>
    <col min="11478" max="11478" width="8" style="154" customWidth="1"/>
    <col min="11479" max="11531" width="0" style="154" hidden="1" customWidth="1"/>
    <col min="11532" max="11722" width="6.88671875" style="154"/>
    <col min="11723" max="11723" width="5.44140625" style="154" customWidth="1"/>
    <col min="11724" max="11724" width="42" style="154" customWidth="1"/>
    <col min="11725" max="11725" width="6.44140625" style="154" customWidth="1"/>
    <col min="11726" max="11726" width="9.88671875" style="154" customWidth="1"/>
    <col min="11727" max="11727" width="8.44140625" style="154" customWidth="1"/>
    <col min="11728" max="11733" width="7.88671875" style="154" customWidth="1"/>
    <col min="11734" max="11734" width="8" style="154" customWidth="1"/>
    <col min="11735" max="11787" width="0" style="154" hidden="1" customWidth="1"/>
    <col min="11788" max="11978" width="6.88671875" style="154"/>
    <col min="11979" max="11979" width="5.44140625" style="154" customWidth="1"/>
    <col min="11980" max="11980" width="42" style="154" customWidth="1"/>
    <col min="11981" max="11981" width="6.44140625" style="154" customWidth="1"/>
    <col min="11982" max="11982" width="9.88671875" style="154" customWidth="1"/>
    <col min="11983" max="11983" width="8.44140625" style="154" customWidth="1"/>
    <col min="11984" max="11989" width="7.88671875" style="154" customWidth="1"/>
    <col min="11990" max="11990" width="8" style="154" customWidth="1"/>
    <col min="11991" max="12043" width="0" style="154" hidden="1" customWidth="1"/>
    <col min="12044" max="12234" width="6.88671875" style="154"/>
    <col min="12235" max="12235" width="5.44140625" style="154" customWidth="1"/>
    <col min="12236" max="12236" width="42" style="154" customWidth="1"/>
    <col min="12237" max="12237" width="6.44140625" style="154" customWidth="1"/>
    <col min="12238" max="12238" width="9.88671875" style="154" customWidth="1"/>
    <col min="12239" max="12239" width="8.44140625" style="154" customWidth="1"/>
    <col min="12240" max="12245" width="7.88671875" style="154" customWidth="1"/>
    <col min="12246" max="12246" width="8" style="154" customWidth="1"/>
    <col min="12247" max="12299" width="0" style="154" hidden="1" customWidth="1"/>
    <col min="12300" max="12490" width="6.88671875" style="154"/>
    <col min="12491" max="12491" width="5.44140625" style="154" customWidth="1"/>
    <col min="12492" max="12492" width="42" style="154" customWidth="1"/>
    <col min="12493" max="12493" width="6.44140625" style="154" customWidth="1"/>
    <col min="12494" max="12494" width="9.88671875" style="154" customWidth="1"/>
    <col min="12495" max="12495" width="8.44140625" style="154" customWidth="1"/>
    <col min="12496" max="12501" width="7.88671875" style="154" customWidth="1"/>
    <col min="12502" max="12502" width="8" style="154" customWidth="1"/>
    <col min="12503" max="12555" width="0" style="154" hidden="1" customWidth="1"/>
    <col min="12556" max="12746" width="6.88671875" style="154"/>
    <col min="12747" max="12747" width="5.44140625" style="154" customWidth="1"/>
    <col min="12748" max="12748" width="42" style="154" customWidth="1"/>
    <col min="12749" max="12749" width="6.44140625" style="154" customWidth="1"/>
    <col min="12750" max="12750" width="9.88671875" style="154" customWidth="1"/>
    <col min="12751" max="12751" width="8.44140625" style="154" customWidth="1"/>
    <col min="12752" max="12757" width="7.88671875" style="154" customWidth="1"/>
    <col min="12758" max="12758" width="8" style="154" customWidth="1"/>
    <col min="12759" max="12811" width="0" style="154" hidden="1" customWidth="1"/>
    <col min="12812" max="13002" width="6.88671875" style="154"/>
    <col min="13003" max="13003" width="5.44140625" style="154" customWidth="1"/>
    <col min="13004" max="13004" width="42" style="154" customWidth="1"/>
    <col min="13005" max="13005" width="6.44140625" style="154" customWidth="1"/>
    <col min="13006" max="13006" width="9.88671875" style="154" customWidth="1"/>
    <col min="13007" max="13007" width="8.44140625" style="154" customWidth="1"/>
    <col min="13008" max="13013" width="7.88671875" style="154" customWidth="1"/>
    <col min="13014" max="13014" width="8" style="154" customWidth="1"/>
    <col min="13015" max="13067" width="0" style="154" hidden="1" customWidth="1"/>
    <col min="13068" max="13258" width="6.88671875" style="154"/>
    <col min="13259" max="13259" width="5.44140625" style="154" customWidth="1"/>
    <col min="13260" max="13260" width="42" style="154" customWidth="1"/>
    <col min="13261" max="13261" width="6.44140625" style="154" customWidth="1"/>
    <col min="13262" max="13262" width="9.88671875" style="154" customWidth="1"/>
    <col min="13263" max="13263" width="8.44140625" style="154" customWidth="1"/>
    <col min="13264" max="13269" width="7.88671875" style="154" customWidth="1"/>
    <col min="13270" max="13270" width="8" style="154" customWidth="1"/>
    <col min="13271" max="13323" width="0" style="154" hidden="1" customWidth="1"/>
    <col min="13324" max="13514" width="6.88671875" style="154"/>
    <col min="13515" max="13515" width="5.44140625" style="154" customWidth="1"/>
    <col min="13516" max="13516" width="42" style="154" customWidth="1"/>
    <col min="13517" max="13517" width="6.44140625" style="154" customWidth="1"/>
    <col min="13518" max="13518" width="9.88671875" style="154" customWidth="1"/>
    <col min="13519" max="13519" width="8.44140625" style="154" customWidth="1"/>
    <col min="13520" max="13525" width="7.88671875" style="154" customWidth="1"/>
    <col min="13526" max="13526" width="8" style="154" customWidth="1"/>
    <col min="13527" max="13579" width="0" style="154" hidden="1" customWidth="1"/>
    <col min="13580" max="13770" width="6.88671875" style="154"/>
    <col min="13771" max="13771" width="5.44140625" style="154" customWidth="1"/>
    <col min="13772" max="13772" width="42" style="154" customWidth="1"/>
    <col min="13773" max="13773" width="6.44140625" style="154" customWidth="1"/>
    <col min="13774" max="13774" width="9.88671875" style="154" customWidth="1"/>
    <col min="13775" max="13775" width="8.44140625" style="154" customWidth="1"/>
    <col min="13776" max="13781" width="7.88671875" style="154" customWidth="1"/>
    <col min="13782" max="13782" width="8" style="154" customWidth="1"/>
    <col min="13783" max="13835" width="0" style="154" hidden="1" customWidth="1"/>
    <col min="13836" max="14026" width="6.88671875" style="154"/>
    <col min="14027" max="14027" width="5.44140625" style="154" customWidth="1"/>
    <col min="14028" max="14028" width="42" style="154" customWidth="1"/>
    <col min="14029" max="14029" width="6.44140625" style="154" customWidth="1"/>
    <col min="14030" max="14030" width="9.88671875" style="154" customWidth="1"/>
    <col min="14031" max="14031" width="8.44140625" style="154" customWidth="1"/>
    <col min="14032" max="14037" width="7.88671875" style="154" customWidth="1"/>
    <col min="14038" max="14038" width="8" style="154" customWidth="1"/>
    <col min="14039" max="14091" width="0" style="154" hidden="1" customWidth="1"/>
    <col min="14092" max="14282" width="6.88671875" style="154"/>
    <col min="14283" max="14283" width="5.44140625" style="154" customWidth="1"/>
    <col min="14284" max="14284" width="42" style="154" customWidth="1"/>
    <col min="14285" max="14285" width="6.44140625" style="154" customWidth="1"/>
    <col min="14286" max="14286" width="9.88671875" style="154" customWidth="1"/>
    <col min="14287" max="14287" width="8.44140625" style="154" customWidth="1"/>
    <col min="14288" max="14293" width="7.88671875" style="154" customWidth="1"/>
    <col min="14294" max="14294" width="8" style="154" customWidth="1"/>
    <col min="14295" max="14347" width="0" style="154" hidden="1" customWidth="1"/>
    <col min="14348" max="14538" width="6.88671875" style="154"/>
    <col min="14539" max="14539" width="5.44140625" style="154" customWidth="1"/>
    <col min="14540" max="14540" width="42" style="154" customWidth="1"/>
    <col min="14541" max="14541" width="6.44140625" style="154" customWidth="1"/>
    <col min="14542" max="14542" width="9.88671875" style="154" customWidth="1"/>
    <col min="14543" max="14543" width="8.44140625" style="154" customWidth="1"/>
    <col min="14544" max="14549" width="7.88671875" style="154" customWidth="1"/>
    <col min="14550" max="14550" width="8" style="154" customWidth="1"/>
    <col min="14551" max="14603" width="0" style="154" hidden="1" customWidth="1"/>
    <col min="14604" max="14794" width="6.88671875" style="154"/>
    <col min="14795" max="14795" width="5.44140625" style="154" customWidth="1"/>
    <col min="14796" max="14796" width="42" style="154" customWidth="1"/>
    <col min="14797" max="14797" width="6.44140625" style="154" customWidth="1"/>
    <col min="14798" max="14798" width="9.88671875" style="154" customWidth="1"/>
    <col min="14799" max="14799" width="8.44140625" style="154" customWidth="1"/>
    <col min="14800" max="14805" width="7.88671875" style="154" customWidth="1"/>
    <col min="14806" max="14806" width="8" style="154" customWidth="1"/>
    <col min="14807" max="14859" width="0" style="154" hidden="1" customWidth="1"/>
    <col min="14860" max="15050" width="6.88671875" style="154"/>
    <col min="15051" max="15051" width="5.44140625" style="154" customWidth="1"/>
    <col min="15052" max="15052" width="42" style="154" customWidth="1"/>
    <col min="15053" max="15053" width="6.44140625" style="154" customWidth="1"/>
    <col min="15054" max="15054" width="9.88671875" style="154" customWidth="1"/>
    <col min="15055" max="15055" width="8.44140625" style="154" customWidth="1"/>
    <col min="15056" max="15061" width="7.88671875" style="154" customWidth="1"/>
    <col min="15062" max="15062" width="8" style="154" customWidth="1"/>
    <col min="15063" max="15115" width="0" style="154" hidden="1" customWidth="1"/>
    <col min="15116" max="15306" width="6.88671875" style="154"/>
    <col min="15307" max="15307" width="5.44140625" style="154" customWidth="1"/>
    <col min="15308" max="15308" width="42" style="154" customWidth="1"/>
    <col min="15309" max="15309" width="6.44140625" style="154" customWidth="1"/>
    <col min="15310" max="15310" width="9.88671875" style="154" customWidth="1"/>
    <col min="15311" max="15311" width="8.44140625" style="154" customWidth="1"/>
    <col min="15312" max="15317" width="7.88671875" style="154" customWidth="1"/>
    <col min="15318" max="15318" width="8" style="154" customWidth="1"/>
    <col min="15319" max="15371" width="0" style="154" hidden="1" customWidth="1"/>
    <col min="15372" max="15562" width="6.88671875" style="154"/>
    <col min="15563" max="15563" width="5.44140625" style="154" customWidth="1"/>
    <col min="15564" max="15564" width="42" style="154" customWidth="1"/>
    <col min="15565" max="15565" width="6.44140625" style="154" customWidth="1"/>
    <col min="15566" max="15566" width="9.88671875" style="154" customWidth="1"/>
    <col min="15567" max="15567" width="8.44140625" style="154" customWidth="1"/>
    <col min="15568" max="15573" width="7.88671875" style="154" customWidth="1"/>
    <col min="15574" max="15574" width="8" style="154" customWidth="1"/>
    <col min="15575" max="15627" width="0" style="154" hidden="1" customWidth="1"/>
    <col min="15628" max="15818" width="6.88671875" style="154"/>
    <col min="15819" max="15819" width="5.44140625" style="154" customWidth="1"/>
    <col min="15820" max="15820" width="42" style="154" customWidth="1"/>
    <col min="15821" max="15821" width="6.44140625" style="154" customWidth="1"/>
    <col min="15822" max="15822" width="9.88671875" style="154" customWidth="1"/>
    <col min="15823" max="15823" width="8.44140625" style="154" customWidth="1"/>
    <col min="15824" max="15829" width="7.88671875" style="154" customWidth="1"/>
    <col min="15830" max="15830" width="8" style="154" customWidth="1"/>
    <col min="15831" max="15883" width="0" style="154" hidden="1" customWidth="1"/>
    <col min="15884" max="16074" width="6.88671875" style="154"/>
    <col min="16075" max="16075" width="5.44140625" style="154" customWidth="1"/>
    <col min="16076" max="16076" width="42" style="154" customWidth="1"/>
    <col min="16077" max="16077" width="6.44140625" style="154" customWidth="1"/>
    <col min="16078" max="16078" width="9.88671875" style="154" customWidth="1"/>
    <col min="16079" max="16079" width="8.44140625" style="154" customWidth="1"/>
    <col min="16080" max="16085" width="7.88671875" style="154" customWidth="1"/>
    <col min="16086" max="16086" width="8" style="154" customWidth="1"/>
    <col min="16087" max="16139" width="0" style="154" hidden="1" customWidth="1"/>
    <col min="16140" max="16384" width="6.88671875" style="154"/>
  </cols>
  <sheetData>
    <row r="1" spans="1:26" ht="17.100000000000001" customHeight="1">
      <c r="A1" s="947" t="s">
        <v>188</v>
      </c>
      <c r="B1" s="947"/>
      <c r="C1" s="153"/>
      <c r="D1" s="153"/>
      <c r="E1" s="154">
        <v>0.05</v>
      </c>
    </row>
    <row r="2" spans="1:26" ht="17.100000000000001" customHeight="1">
      <c r="A2" s="954" t="s">
        <v>665</v>
      </c>
      <c r="B2" s="954"/>
      <c r="C2" s="954"/>
      <c r="D2" s="954"/>
      <c r="E2" s="954"/>
      <c r="F2" s="954"/>
      <c r="G2" s="954"/>
      <c r="H2" s="954"/>
      <c r="I2" s="954"/>
      <c r="J2" s="954"/>
      <c r="K2" s="954"/>
      <c r="L2" s="954"/>
      <c r="M2" s="954"/>
      <c r="N2" s="954"/>
      <c r="O2" s="954"/>
      <c r="P2" s="954"/>
      <c r="Q2" s="954"/>
      <c r="R2" s="954"/>
      <c r="S2" s="954"/>
      <c r="T2" s="954"/>
      <c r="U2" s="954"/>
      <c r="V2" s="954"/>
      <c r="W2" s="954"/>
      <c r="X2" s="954"/>
      <c r="Y2" s="954"/>
      <c r="Z2" s="954"/>
    </row>
    <row r="3" spans="1:26" ht="17.100000000000001" customHeight="1">
      <c r="B3" s="156"/>
      <c r="C3" s="157"/>
      <c r="D3" s="158"/>
      <c r="I3" s="948" t="s">
        <v>1</v>
      </c>
      <c r="J3" s="948"/>
      <c r="K3" s="948"/>
      <c r="L3" s="948"/>
      <c r="M3" s="948"/>
      <c r="N3" s="948"/>
      <c r="O3" s="948"/>
      <c r="P3" s="948"/>
      <c r="Q3" s="948"/>
      <c r="R3" s="948"/>
      <c r="S3" s="948"/>
      <c r="T3" s="948"/>
      <c r="U3" s="948"/>
      <c r="V3" s="948"/>
      <c r="W3" s="948"/>
      <c r="X3" s="948"/>
      <c r="Y3" s="948"/>
      <c r="Z3" s="948"/>
    </row>
    <row r="4" spans="1:26" ht="19.5" customHeight="1">
      <c r="A4" s="949" t="s">
        <v>2</v>
      </c>
      <c r="B4" s="950" t="s">
        <v>194</v>
      </c>
      <c r="C4" s="950" t="s">
        <v>4</v>
      </c>
      <c r="D4" s="950" t="s">
        <v>279</v>
      </c>
      <c r="E4" s="951" t="s">
        <v>7</v>
      </c>
      <c r="F4" s="952"/>
      <c r="G4" s="952"/>
      <c r="H4" s="952"/>
      <c r="I4" s="952"/>
      <c r="J4" s="952"/>
      <c r="K4" s="952"/>
      <c r="L4" s="952"/>
      <c r="M4" s="952"/>
      <c r="N4" s="952"/>
      <c r="O4" s="952"/>
      <c r="P4" s="952"/>
      <c r="Q4" s="952"/>
      <c r="R4" s="952"/>
      <c r="S4" s="952"/>
      <c r="T4" s="952"/>
      <c r="U4" s="952"/>
      <c r="V4" s="952"/>
      <c r="W4" s="952"/>
      <c r="X4" s="952"/>
      <c r="Y4" s="952"/>
      <c r="Z4" s="953"/>
    </row>
    <row r="5" spans="1:26" ht="36" customHeight="1">
      <c r="A5" s="949"/>
      <c r="B5" s="950"/>
      <c r="C5" s="950"/>
      <c r="D5" s="950"/>
      <c r="E5" s="425" t="s">
        <v>531</v>
      </c>
      <c r="F5" s="425" t="s">
        <v>532</v>
      </c>
      <c r="G5" s="425" t="s">
        <v>533</v>
      </c>
      <c r="H5" s="425" t="s">
        <v>534</v>
      </c>
      <c r="I5" s="425" t="s">
        <v>535</v>
      </c>
      <c r="J5" s="425" t="s">
        <v>536</v>
      </c>
      <c r="K5" s="425" t="s">
        <v>537</v>
      </c>
      <c r="L5" s="425" t="s">
        <v>538</v>
      </c>
      <c r="M5" s="425" t="s">
        <v>517</v>
      </c>
      <c r="N5" s="425" t="s">
        <v>518</v>
      </c>
      <c r="O5" s="425" t="s">
        <v>519</v>
      </c>
      <c r="P5" s="425" t="s">
        <v>520</v>
      </c>
      <c r="Q5" s="425" t="s">
        <v>521</v>
      </c>
      <c r="R5" s="425" t="s">
        <v>522</v>
      </c>
      <c r="S5" s="425" t="s">
        <v>523</v>
      </c>
      <c r="T5" s="425" t="s">
        <v>524</v>
      </c>
      <c r="U5" s="425" t="s">
        <v>525</v>
      </c>
      <c r="V5" s="425" t="s">
        <v>526</v>
      </c>
      <c r="W5" s="425" t="s">
        <v>527</v>
      </c>
      <c r="X5" s="425" t="s">
        <v>528</v>
      </c>
      <c r="Y5" s="425" t="s">
        <v>529</v>
      </c>
      <c r="Z5" s="425" t="s">
        <v>530</v>
      </c>
    </row>
    <row r="6" spans="1:26" s="160" customFormat="1" ht="17.100000000000001" customHeight="1">
      <c r="A6" s="159" t="s">
        <v>197</v>
      </c>
      <c r="B6" s="159">
        <v>-2</v>
      </c>
      <c r="C6" s="159" t="s">
        <v>208</v>
      </c>
      <c r="D6" s="159" t="s">
        <v>16</v>
      </c>
      <c r="E6" s="159" t="s">
        <v>280</v>
      </c>
      <c r="F6" s="159" t="s">
        <v>281</v>
      </c>
      <c r="G6" s="159" t="s">
        <v>282</v>
      </c>
      <c r="H6" s="159" t="s">
        <v>283</v>
      </c>
      <c r="I6" s="159" t="s">
        <v>284</v>
      </c>
      <c r="J6" s="159" t="s">
        <v>285</v>
      </c>
      <c r="K6" s="159" t="s">
        <v>286</v>
      </c>
      <c r="L6" s="159" t="s">
        <v>287</v>
      </c>
      <c r="M6" s="428"/>
      <c r="N6" s="428"/>
      <c r="O6" s="428"/>
      <c r="P6" s="428"/>
      <c r="Q6" s="428"/>
      <c r="R6" s="428"/>
      <c r="S6" s="428"/>
      <c r="T6" s="428"/>
      <c r="U6" s="428"/>
      <c r="V6" s="428"/>
      <c r="W6" s="428"/>
      <c r="X6" s="428"/>
      <c r="Y6" s="428"/>
      <c r="Z6" s="428"/>
    </row>
    <row r="7" spans="1:26" ht="17.100000000000001" customHeight="1">
      <c r="A7" s="161"/>
      <c r="B7" s="162" t="s">
        <v>288</v>
      </c>
      <c r="C7" s="161"/>
      <c r="D7" s="163">
        <f>D8+D31</f>
        <v>246.74883000000017</v>
      </c>
      <c r="E7" s="163">
        <f t="shared" ref="E7:Z7" si="0">E8+E31</f>
        <v>1.4107600000000002</v>
      </c>
      <c r="F7" s="163">
        <f>F8+F31</f>
        <v>0.41903000000000001</v>
      </c>
      <c r="G7" s="163">
        <f t="shared" si="0"/>
        <v>5.7487539999999981</v>
      </c>
      <c r="H7" s="163">
        <f t="shared" si="0"/>
        <v>2.2009999999999996</v>
      </c>
      <c r="I7" s="163">
        <f>I8+I31</f>
        <v>10.64626000000001</v>
      </c>
      <c r="J7" s="163">
        <f t="shared" si="0"/>
        <v>58.912467999999969</v>
      </c>
      <c r="K7" s="163">
        <f t="shared" si="0"/>
        <v>4.553609999999999</v>
      </c>
      <c r="L7" s="163">
        <f t="shared" si="0"/>
        <v>2.27773</v>
      </c>
      <c r="M7" s="163">
        <f t="shared" si="0"/>
        <v>1.2339200000000001</v>
      </c>
      <c r="N7" s="163">
        <f t="shared" si="0"/>
        <v>1.021149999999972</v>
      </c>
      <c r="O7" s="163">
        <f t="shared" si="0"/>
        <v>0.55932999999999999</v>
      </c>
      <c r="P7" s="163">
        <f t="shared" si="0"/>
        <v>25.600602000000229</v>
      </c>
      <c r="Q7" s="163">
        <f t="shared" si="0"/>
        <v>72.048210000000267</v>
      </c>
      <c r="R7" s="163">
        <f t="shared" si="0"/>
        <v>0.39539999999999997</v>
      </c>
      <c r="S7" s="163">
        <f t="shared" si="0"/>
        <v>13.151899999999999</v>
      </c>
      <c r="T7" s="163">
        <f t="shared" si="0"/>
        <v>12.23143999999974</v>
      </c>
      <c r="U7" s="163">
        <f t="shared" si="0"/>
        <v>28.046782999999998</v>
      </c>
      <c r="V7" s="163">
        <f t="shared" si="0"/>
        <v>3.0804</v>
      </c>
      <c r="W7" s="163">
        <f t="shared" si="0"/>
        <v>0.62412999999999996</v>
      </c>
      <c r="X7" s="163">
        <f t="shared" si="0"/>
        <v>1.8740000000000001</v>
      </c>
      <c r="Y7" s="163">
        <f t="shared" si="0"/>
        <v>0.33059300000000003</v>
      </c>
      <c r="Z7" s="163">
        <f t="shared" si="0"/>
        <v>0.38135999999999998</v>
      </c>
    </row>
    <row r="8" spans="1:26" s="168" customFormat="1" ht="17.100000000000001" customHeight="1">
      <c r="A8" s="164" t="s">
        <v>18</v>
      </c>
      <c r="B8" s="165" t="s">
        <v>19</v>
      </c>
      <c r="C8" s="166" t="s">
        <v>20</v>
      </c>
      <c r="D8" s="167">
        <f>D10+D14+D15+D16+D20+D24+D28+D30</f>
        <v>240.50285900000017</v>
      </c>
      <c r="E8" s="65">
        <f t="shared" ref="E8:Z8" si="1">E10+E14+E15+E16+E20+E24+E28+E29+E30+E13</f>
        <v>1.2000000000000002</v>
      </c>
      <c r="F8" s="65">
        <f t="shared" si="1"/>
        <v>0.41903000000000001</v>
      </c>
      <c r="G8" s="65">
        <f t="shared" si="1"/>
        <v>5.5527729999999984</v>
      </c>
      <c r="H8" s="65">
        <f t="shared" si="1"/>
        <v>2.0579999999999998</v>
      </c>
      <c r="I8" s="65">
        <f t="shared" si="1"/>
        <v>9.9984600000000103</v>
      </c>
      <c r="J8" s="65">
        <f t="shared" si="1"/>
        <v>57.587067999999967</v>
      </c>
      <c r="K8" s="65">
        <f t="shared" si="1"/>
        <v>4.3814899999999994</v>
      </c>
      <c r="L8" s="65">
        <f t="shared" si="1"/>
        <v>2.27773</v>
      </c>
      <c r="M8" s="65">
        <f t="shared" si="1"/>
        <v>1.20852</v>
      </c>
      <c r="N8" s="65">
        <f t="shared" si="1"/>
        <v>1.0081499999999721</v>
      </c>
      <c r="O8" s="65">
        <f t="shared" si="1"/>
        <v>0.55932999999999999</v>
      </c>
      <c r="P8" s="65">
        <f t="shared" si="1"/>
        <v>24.78209200000023</v>
      </c>
      <c r="Q8" s="65">
        <f t="shared" si="1"/>
        <v>70.623910000000265</v>
      </c>
      <c r="R8" s="65">
        <f t="shared" si="1"/>
        <v>0.39539999999999997</v>
      </c>
      <c r="S8" s="65">
        <f t="shared" si="1"/>
        <v>12.971599999999999</v>
      </c>
      <c r="T8" s="65">
        <f t="shared" si="1"/>
        <v>12.226439999999739</v>
      </c>
      <c r="U8" s="65">
        <f t="shared" si="1"/>
        <v>27.802382999999999</v>
      </c>
      <c r="V8" s="65">
        <f t="shared" si="1"/>
        <v>3.0804</v>
      </c>
      <c r="W8" s="65">
        <f t="shared" si="1"/>
        <v>0.50412999999999997</v>
      </c>
      <c r="X8" s="65">
        <f t="shared" si="1"/>
        <v>1.1540000000000001</v>
      </c>
      <c r="Y8" s="65">
        <f t="shared" si="1"/>
        <v>0.33059300000000003</v>
      </c>
      <c r="Z8" s="65">
        <f t="shared" si="1"/>
        <v>0.38135999999999998</v>
      </c>
    </row>
    <row r="9" spans="1:26" s="168" customFormat="1" ht="17.100000000000001" customHeight="1">
      <c r="A9" s="169"/>
      <c r="B9" s="170" t="s">
        <v>75</v>
      </c>
      <c r="C9" s="171"/>
      <c r="D9" s="172"/>
      <c r="E9" s="54"/>
      <c r="F9" s="54"/>
      <c r="G9" s="54"/>
      <c r="H9" s="54"/>
      <c r="I9" s="54"/>
      <c r="J9" s="54"/>
      <c r="K9" s="54"/>
      <c r="L9" s="54"/>
      <c r="M9" s="54"/>
      <c r="N9" s="54"/>
      <c r="O9" s="54"/>
      <c r="P9" s="54"/>
      <c r="Q9" s="54"/>
      <c r="R9" s="54"/>
      <c r="S9" s="54"/>
      <c r="T9" s="54"/>
      <c r="U9" s="54"/>
      <c r="V9" s="54"/>
      <c r="W9" s="54"/>
      <c r="X9" s="54"/>
      <c r="Y9" s="54"/>
      <c r="Z9" s="54"/>
    </row>
    <row r="10" spans="1:26" ht="17.100000000000001" customHeight="1">
      <c r="A10" s="173" t="s">
        <v>21</v>
      </c>
      <c r="B10" s="174" t="s">
        <v>22</v>
      </c>
      <c r="C10" s="175" t="s">
        <v>23</v>
      </c>
      <c r="D10" s="176">
        <f>D11+D12+D13</f>
        <v>15.642309999999998</v>
      </c>
      <c r="E10" s="52">
        <f t="shared" ref="E10:Z10" si="2">E11+E12+E13</f>
        <v>0.62</v>
      </c>
      <c r="F10" s="52">
        <f t="shared" si="2"/>
        <v>0</v>
      </c>
      <c r="G10" s="52">
        <f t="shared" si="2"/>
        <v>0.38599999999999995</v>
      </c>
      <c r="H10" s="52">
        <f t="shared" si="2"/>
        <v>0.1069</v>
      </c>
      <c r="I10" s="52">
        <f t="shared" si="2"/>
        <v>5.9196999999999997</v>
      </c>
      <c r="J10" s="52">
        <f t="shared" si="2"/>
        <v>0.13370000000000001</v>
      </c>
      <c r="K10" s="52">
        <f t="shared" si="2"/>
        <v>0.245</v>
      </c>
      <c r="L10" s="52">
        <f t="shared" si="2"/>
        <v>0.06</v>
      </c>
      <c r="M10" s="52">
        <f t="shared" si="2"/>
        <v>0.31669999999999998</v>
      </c>
      <c r="N10" s="52">
        <f t="shared" si="2"/>
        <v>0.08</v>
      </c>
      <c r="O10" s="52">
        <f t="shared" si="2"/>
        <v>0.13703000000000001</v>
      </c>
      <c r="P10" s="52">
        <f t="shared" si="2"/>
        <v>0.39485999999999999</v>
      </c>
      <c r="Q10" s="52">
        <f t="shared" si="2"/>
        <v>5.7841199999999997</v>
      </c>
      <c r="R10" s="52">
        <f t="shared" si="2"/>
        <v>0</v>
      </c>
      <c r="S10" s="52">
        <f t="shared" si="2"/>
        <v>0.61789999999999989</v>
      </c>
      <c r="T10" s="52">
        <f t="shared" si="2"/>
        <v>7.5590000000000004E-2</v>
      </c>
      <c r="U10" s="52">
        <f t="shared" si="2"/>
        <v>0.15981000000000001</v>
      </c>
      <c r="V10" s="52">
        <f t="shared" si="2"/>
        <v>0.59</v>
      </c>
      <c r="W10" s="52">
        <f t="shared" si="2"/>
        <v>0</v>
      </c>
      <c r="X10" s="52">
        <f t="shared" si="2"/>
        <v>1.4999999999999999E-2</v>
      </c>
      <c r="Y10" s="52">
        <f t="shared" si="2"/>
        <v>0</v>
      </c>
      <c r="Z10" s="52">
        <f t="shared" si="2"/>
        <v>0</v>
      </c>
    </row>
    <row r="11" spans="1:26" s="168" customFormat="1" ht="16.5" customHeight="1">
      <c r="A11" s="169"/>
      <c r="B11" s="177" t="s">
        <v>24</v>
      </c>
      <c r="C11" s="171" t="s">
        <v>25</v>
      </c>
      <c r="D11" s="172">
        <f t="shared" ref="D11:D17" si="3">SUM(E11:Z11)</f>
        <v>13.520989999999998</v>
      </c>
      <c r="E11" s="66">
        <v>0.62</v>
      </c>
      <c r="F11" s="66">
        <v>0</v>
      </c>
      <c r="G11" s="66">
        <v>0.34599999999999997</v>
      </c>
      <c r="H11" s="66">
        <v>1.6E-2</v>
      </c>
      <c r="I11" s="66">
        <v>5.5436999999999994</v>
      </c>
      <c r="J11" s="66">
        <v>0.10060000000000001</v>
      </c>
      <c r="K11" s="66">
        <v>0.245</v>
      </c>
      <c r="L11" s="66">
        <v>0.06</v>
      </c>
      <c r="M11" s="66">
        <v>5.8999999999999997E-2</v>
      </c>
      <c r="N11" s="66">
        <v>0.03</v>
      </c>
      <c r="O11" s="66">
        <v>2.6000000000000002E-2</v>
      </c>
      <c r="P11" s="66">
        <v>7.0000000000000007E-2</v>
      </c>
      <c r="Q11" s="66">
        <v>5.22</v>
      </c>
      <c r="R11" s="66">
        <v>0</v>
      </c>
      <c r="S11" s="66">
        <v>0.51789999999999992</v>
      </c>
      <c r="T11" s="66">
        <v>2.5590000000000002E-2</v>
      </c>
      <c r="U11" s="66">
        <v>3.6200000000000003E-2</v>
      </c>
      <c r="V11" s="66">
        <v>0.59</v>
      </c>
      <c r="W11" s="66">
        <v>0</v>
      </c>
      <c r="X11" s="66">
        <v>1.4999999999999999E-2</v>
      </c>
      <c r="Y11" s="66">
        <v>0</v>
      </c>
      <c r="Z11" s="66">
        <v>0</v>
      </c>
    </row>
    <row r="12" spans="1:26" ht="17.100000000000001" customHeight="1">
      <c r="A12" s="169"/>
      <c r="B12" s="178" t="s">
        <v>26</v>
      </c>
      <c r="C12" s="171" t="s">
        <v>27</v>
      </c>
      <c r="D12" s="172">
        <f t="shared" si="3"/>
        <v>2.1213199999999999</v>
      </c>
      <c r="E12" s="66">
        <v>0</v>
      </c>
      <c r="F12" s="66">
        <v>0</v>
      </c>
      <c r="G12" s="66">
        <v>0.04</v>
      </c>
      <c r="H12" s="66">
        <v>9.0899999999999995E-2</v>
      </c>
      <c r="I12" s="66">
        <v>0.376</v>
      </c>
      <c r="J12" s="66">
        <v>3.3099999999999997E-2</v>
      </c>
      <c r="K12" s="66">
        <v>0</v>
      </c>
      <c r="L12" s="66">
        <v>0</v>
      </c>
      <c r="M12" s="66">
        <v>0.25769999999999998</v>
      </c>
      <c r="N12" s="66">
        <v>0.05</v>
      </c>
      <c r="O12" s="66">
        <v>0.11103</v>
      </c>
      <c r="P12" s="66">
        <v>0.32485999999999998</v>
      </c>
      <c r="Q12" s="66">
        <v>0.56411999999999995</v>
      </c>
      <c r="R12" s="66">
        <v>0</v>
      </c>
      <c r="S12" s="66">
        <v>0.1</v>
      </c>
      <c r="T12" s="66">
        <v>0.05</v>
      </c>
      <c r="U12" s="66">
        <v>0.12361</v>
      </c>
      <c r="V12" s="66">
        <v>0</v>
      </c>
      <c r="W12" s="66">
        <v>0</v>
      </c>
      <c r="X12" s="66">
        <v>0</v>
      </c>
      <c r="Y12" s="66">
        <v>0</v>
      </c>
      <c r="Z12" s="66">
        <v>0</v>
      </c>
    </row>
    <row r="13" spans="1:26" ht="17.100000000000001" customHeight="1">
      <c r="A13" s="169"/>
      <c r="B13" s="179" t="s">
        <v>28</v>
      </c>
      <c r="C13" s="171" t="s">
        <v>29</v>
      </c>
      <c r="D13" s="172">
        <f t="shared" si="3"/>
        <v>0</v>
      </c>
      <c r="E13" s="66">
        <v>0</v>
      </c>
      <c r="F13" s="66">
        <v>0</v>
      </c>
      <c r="G13" s="66">
        <v>0</v>
      </c>
      <c r="H13" s="66">
        <v>0</v>
      </c>
      <c r="I13" s="66">
        <v>0</v>
      </c>
      <c r="J13" s="66">
        <v>0</v>
      </c>
      <c r="K13" s="66">
        <v>0</v>
      </c>
      <c r="L13" s="66">
        <v>0</v>
      </c>
      <c r="M13" s="66">
        <v>0</v>
      </c>
      <c r="N13" s="66">
        <v>0</v>
      </c>
      <c r="O13" s="66">
        <v>0</v>
      </c>
      <c r="P13" s="66">
        <v>0</v>
      </c>
      <c r="Q13" s="66">
        <v>0</v>
      </c>
      <c r="R13" s="66">
        <v>0</v>
      </c>
      <c r="S13" s="66">
        <v>0</v>
      </c>
      <c r="T13" s="66">
        <v>0</v>
      </c>
      <c r="U13" s="66">
        <v>0</v>
      </c>
      <c r="V13" s="66">
        <v>0</v>
      </c>
      <c r="W13" s="66">
        <v>0</v>
      </c>
      <c r="X13" s="66">
        <v>0</v>
      </c>
      <c r="Y13" s="66">
        <v>0</v>
      </c>
      <c r="Z13" s="66">
        <v>0</v>
      </c>
    </row>
    <row r="14" spans="1:26" ht="17.100000000000001" customHeight="1">
      <c r="A14" s="173" t="s">
        <v>30</v>
      </c>
      <c r="B14" s="180" t="s">
        <v>31</v>
      </c>
      <c r="C14" s="175" t="s">
        <v>32</v>
      </c>
      <c r="D14" s="172">
        <f t="shared" si="3"/>
        <v>37.911227999997436</v>
      </c>
      <c r="E14" s="52">
        <v>0.41500000000000004</v>
      </c>
      <c r="F14" s="52">
        <v>4.786E-2</v>
      </c>
      <c r="G14" s="52">
        <v>1.0873949999999997</v>
      </c>
      <c r="H14" s="52">
        <v>0.38</v>
      </c>
      <c r="I14" s="52">
        <v>3.2572999999999999</v>
      </c>
      <c r="J14" s="52">
        <v>10.009070000000001</v>
      </c>
      <c r="K14" s="52">
        <v>0.44767000000000001</v>
      </c>
      <c r="L14" s="52">
        <v>0.64</v>
      </c>
      <c r="M14" s="52">
        <v>0.43432000000000004</v>
      </c>
      <c r="N14" s="52">
        <v>0.54456000000000004</v>
      </c>
      <c r="O14" s="52">
        <v>0.10150000000000001</v>
      </c>
      <c r="P14" s="52">
        <v>0.90801999999744243</v>
      </c>
      <c r="Q14" s="52">
        <v>11.12373</v>
      </c>
      <c r="R14" s="52">
        <v>0.28539999999999999</v>
      </c>
      <c r="S14" s="52">
        <v>0.92830000000000001</v>
      </c>
      <c r="T14" s="52">
        <v>5.4470399999999994</v>
      </c>
      <c r="U14" s="52">
        <v>0.60990999999999995</v>
      </c>
      <c r="V14" s="52">
        <v>0.44040000000000001</v>
      </c>
      <c r="W14" s="52">
        <v>1.4030000000000001E-2</v>
      </c>
      <c r="X14" s="52">
        <v>0.64500000000000002</v>
      </c>
      <c r="Y14" s="52">
        <v>3.1322999999999997E-2</v>
      </c>
      <c r="Z14" s="52">
        <v>0.1134</v>
      </c>
    </row>
    <row r="15" spans="1:26" ht="17.100000000000001" customHeight="1">
      <c r="A15" s="173" t="s">
        <v>33</v>
      </c>
      <c r="B15" s="180" t="s">
        <v>34</v>
      </c>
      <c r="C15" s="175" t="s">
        <v>35</v>
      </c>
      <c r="D15" s="172">
        <f t="shared" si="3"/>
        <v>18.38091000000253</v>
      </c>
      <c r="E15" s="52">
        <v>0.16500000000000001</v>
      </c>
      <c r="F15" s="52">
        <v>0.15117</v>
      </c>
      <c r="G15" s="52">
        <v>0.21581</v>
      </c>
      <c r="H15" s="52">
        <v>0.55999999999999994</v>
      </c>
      <c r="I15" s="52">
        <v>0.37170000000000003</v>
      </c>
      <c r="J15" s="52">
        <v>2.4415</v>
      </c>
      <c r="K15" s="52">
        <v>0.59972999999999999</v>
      </c>
      <c r="L15" s="52">
        <v>6.2730000000000008E-2</v>
      </c>
      <c r="M15" s="52">
        <v>0.45750000000000002</v>
      </c>
      <c r="N15" s="52">
        <v>0.33358999999997202</v>
      </c>
      <c r="O15" s="52">
        <v>0.1908</v>
      </c>
      <c r="P15" s="52">
        <v>2.4497200000025576</v>
      </c>
      <c r="Q15" s="52">
        <v>6.4076699999999995</v>
      </c>
      <c r="R15" s="52">
        <v>0.01</v>
      </c>
      <c r="S15" s="52">
        <v>0.19539999999999999</v>
      </c>
      <c r="T15" s="52">
        <v>2.0449999999999995</v>
      </c>
      <c r="U15" s="52">
        <v>0.60067999999999999</v>
      </c>
      <c r="V15" s="52">
        <v>0.55000000000000004</v>
      </c>
      <c r="W15" s="52">
        <v>0</v>
      </c>
      <c r="X15" s="52">
        <v>0.22899999999999998</v>
      </c>
      <c r="Y15" s="52">
        <v>0.15595000000000001</v>
      </c>
      <c r="Z15" s="52">
        <v>0.18795999999999999</v>
      </c>
    </row>
    <row r="16" spans="1:26" ht="17.100000000000001" customHeight="1">
      <c r="A16" s="173" t="s">
        <v>36</v>
      </c>
      <c r="B16" s="174" t="s">
        <v>37</v>
      </c>
      <c r="C16" s="175" t="s">
        <v>38</v>
      </c>
      <c r="D16" s="172">
        <f t="shared" si="3"/>
        <v>59.079127999999969</v>
      </c>
      <c r="E16" s="52">
        <f t="shared" ref="E16:Z16" si="4">E17+E18+E19</f>
        <v>0</v>
      </c>
      <c r="F16" s="52">
        <f t="shared" si="4"/>
        <v>0</v>
      </c>
      <c r="G16" s="52">
        <f t="shared" si="4"/>
        <v>0</v>
      </c>
      <c r="H16" s="52">
        <f t="shared" si="4"/>
        <v>0</v>
      </c>
      <c r="I16" s="52">
        <f t="shared" si="4"/>
        <v>0</v>
      </c>
      <c r="J16" s="52">
        <f t="shared" si="4"/>
        <v>34.354497999999971</v>
      </c>
      <c r="K16" s="52">
        <f t="shared" si="4"/>
        <v>0.57215999999999989</v>
      </c>
      <c r="L16" s="52">
        <f t="shared" si="4"/>
        <v>0</v>
      </c>
      <c r="M16" s="52">
        <f t="shared" si="4"/>
        <v>0</v>
      </c>
      <c r="N16" s="52">
        <f t="shared" si="4"/>
        <v>0</v>
      </c>
      <c r="O16" s="52">
        <f t="shared" si="4"/>
        <v>0</v>
      </c>
      <c r="P16" s="52">
        <f t="shared" si="4"/>
        <v>1.4099300000000001</v>
      </c>
      <c r="Q16" s="52">
        <f t="shared" si="4"/>
        <v>0</v>
      </c>
      <c r="R16" s="52">
        <f t="shared" si="4"/>
        <v>0</v>
      </c>
      <c r="S16" s="52">
        <f t="shared" si="4"/>
        <v>0</v>
      </c>
      <c r="T16" s="52">
        <f t="shared" si="4"/>
        <v>0</v>
      </c>
      <c r="U16" s="52">
        <f t="shared" si="4"/>
        <v>22.742539999999998</v>
      </c>
      <c r="V16" s="52">
        <f t="shared" si="4"/>
        <v>0</v>
      </c>
      <c r="W16" s="52">
        <f t="shared" si="4"/>
        <v>0</v>
      </c>
      <c r="X16" s="52">
        <f t="shared" si="4"/>
        <v>0</v>
      </c>
      <c r="Y16" s="52">
        <f t="shared" si="4"/>
        <v>0</v>
      </c>
      <c r="Z16" s="52">
        <f t="shared" si="4"/>
        <v>0</v>
      </c>
    </row>
    <row r="17" spans="1:26" ht="17.100000000000001" customHeight="1">
      <c r="A17" s="169"/>
      <c r="B17" s="179" t="s">
        <v>39</v>
      </c>
      <c r="C17" s="171" t="s">
        <v>40</v>
      </c>
      <c r="D17" s="172">
        <f t="shared" si="3"/>
        <v>57.097037999999969</v>
      </c>
      <c r="E17" s="66">
        <v>0</v>
      </c>
      <c r="F17" s="66">
        <v>0</v>
      </c>
      <c r="G17" s="66">
        <v>0</v>
      </c>
      <c r="H17" s="66">
        <v>0</v>
      </c>
      <c r="I17" s="66">
        <v>0</v>
      </c>
      <c r="J17" s="66">
        <v>34.354497999999971</v>
      </c>
      <c r="K17" s="66">
        <v>0</v>
      </c>
      <c r="L17" s="66">
        <v>0</v>
      </c>
      <c r="M17" s="66">
        <v>0</v>
      </c>
      <c r="N17" s="66">
        <v>0</v>
      </c>
      <c r="O17" s="66">
        <v>0</v>
      </c>
      <c r="P17" s="66">
        <v>0</v>
      </c>
      <c r="Q17" s="66">
        <v>0</v>
      </c>
      <c r="R17" s="66">
        <v>0</v>
      </c>
      <c r="S17" s="66">
        <v>0</v>
      </c>
      <c r="T17" s="66">
        <v>0</v>
      </c>
      <c r="U17" s="66">
        <v>22.742539999999998</v>
      </c>
      <c r="V17" s="66">
        <v>0</v>
      </c>
      <c r="W17" s="66">
        <v>0</v>
      </c>
      <c r="X17" s="66">
        <v>0</v>
      </c>
      <c r="Y17" s="66">
        <v>0</v>
      </c>
      <c r="Z17" s="66">
        <v>0</v>
      </c>
    </row>
    <row r="18" spans="1:26" ht="17.100000000000001" customHeight="1">
      <c r="A18" s="169"/>
      <c r="B18" s="179" t="s">
        <v>41</v>
      </c>
      <c r="C18" s="171" t="s">
        <v>42</v>
      </c>
      <c r="D18" s="172">
        <f t="shared" ref="D18:D28" si="5">SUM(E18:Z18)</f>
        <v>1.9820899999999999</v>
      </c>
      <c r="E18" s="66">
        <v>0</v>
      </c>
      <c r="F18" s="66">
        <v>0</v>
      </c>
      <c r="G18" s="66">
        <v>0</v>
      </c>
      <c r="H18" s="66">
        <v>0</v>
      </c>
      <c r="I18" s="66">
        <v>0</v>
      </c>
      <c r="J18" s="66">
        <v>0</v>
      </c>
      <c r="K18" s="66">
        <v>0.57215999999999989</v>
      </c>
      <c r="L18" s="66">
        <v>0</v>
      </c>
      <c r="M18" s="66">
        <v>0</v>
      </c>
      <c r="N18" s="66">
        <v>0</v>
      </c>
      <c r="O18" s="66">
        <v>0</v>
      </c>
      <c r="P18" s="66">
        <v>1.4099300000000001</v>
      </c>
      <c r="Q18" s="66">
        <v>0</v>
      </c>
      <c r="R18" s="66">
        <v>0</v>
      </c>
      <c r="S18" s="66">
        <v>0</v>
      </c>
      <c r="T18" s="66">
        <v>0</v>
      </c>
      <c r="U18" s="66">
        <v>0</v>
      </c>
      <c r="V18" s="66">
        <v>0</v>
      </c>
      <c r="W18" s="66">
        <v>0</v>
      </c>
      <c r="X18" s="66">
        <v>0</v>
      </c>
      <c r="Y18" s="66">
        <v>0</v>
      </c>
      <c r="Z18" s="66">
        <v>0</v>
      </c>
    </row>
    <row r="19" spans="1:26" ht="17.100000000000001" customHeight="1">
      <c r="A19" s="169"/>
      <c r="B19" s="179" t="s">
        <v>43</v>
      </c>
      <c r="C19" s="171" t="s">
        <v>44</v>
      </c>
      <c r="D19" s="172">
        <f t="shared" si="5"/>
        <v>0</v>
      </c>
      <c r="E19" s="66">
        <v>0</v>
      </c>
      <c r="F19" s="66">
        <v>0</v>
      </c>
      <c r="G19" s="66">
        <v>0</v>
      </c>
      <c r="H19" s="66">
        <v>0</v>
      </c>
      <c r="I19" s="66">
        <v>0</v>
      </c>
      <c r="J19" s="66">
        <v>0</v>
      </c>
      <c r="K19" s="66">
        <v>0</v>
      </c>
      <c r="L19" s="66">
        <v>0</v>
      </c>
      <c r="M19" s="66">
        <v>0</v>
      </c>
      <c r="N19" s="66">
        <v>0</v>
      </c>
      <c r="O19" s="66">
        <v>0</v>
      </c>
      <c r="P19" s="66">
        <v>0</v>
      </c>
      <c r="Q19" s="66">
        <v>0</v>
      </c>
      <c r="R19" s="66">
        <v>0</v>
      </c>
      <c r="S19" s="66">
        <v>0</v>
      </c>
      <c r="T19" s="66">
        <v>0</v>
      </c>
      <c r="U19" s="66">
        <v>0</v>
      </c>
      <c r="V19" s="66">
        <v>0</v>
      </c>
      <c r="W19" s="66">
        <v>0</v>
      </c>
      <c r="X19" s="66">
        <v>0</v>
      </c>
      <c r="Y19" s="66">
        <v>0</v>
      </c>
      <c r="Z19" s="66">
        <v>0</v>
      </c>
    </row>
    <row r="20" spans="1:26" ht="17.100000000000001" customHeight="1">
      <c r="A20" s="173" t="s">
        <v>45</v>
      </c>
      <c r="B20" s="174" t="s">
        <v>46</v>
      </c>
      <c r="C20" s="175" t="s">
        <v>47</v>
      </c>
      <c r="D20" s="172">
        <f t="shared" si="5"/>
        <v>0</v>
      </c>
      <c r="E20" s="52">
        <f t="shared" ref="E20:Z20" si="6">E21+E22+E23</f>
        <v>0</v>
      </c>
      <c r="F20" s="52">
        <f t="shared" si="6"/>
        <v>0</v>
      </c>
      <c r="G20" s="52">
        <f t="shared" si="6"/>
        <v>0</v>
      </c>
      <c r="H20" s="52">
        <f t="shared" si="6"/>
        <v>0</v>
      </c>
      <c r="I20" s="52">
        <f t="shared" si="6"/>
        <v>0</v>
      </c>
      <c r="J20" s="52">
        <f t="shared" si="6"/>
        <v>0</v>
      </c>
      <c r="K20" s="52">
        <f t="shared" si="6"/>
        <v>0</v>
      </c>
      <c r="L20" s="52">
        <f t="shared" si="6"/>
        <v>0</v>
      </c>
      <c r="M20" s="52">
        <f t="shared" si="6"/>
        <v>0</v>
      </c>
      <c r="N20" s="52">
        <f t="shared" si="6"/>
        <v>0</v>
      </c>
      <c r="O20" s="52">
        <f t="shared" si="6"/>
        <v>0</v>
      </c>
      <c r="P20" s="52">
        <f t="shared" si="6"/>
        <v>0</v>
      </c>
      <c r="Q20" s="52">
        <f t="shared" si="6"/>
        <v>0</v>
      </c>
      <c r="R20" s="52">
        <f t="shared" si="6"/>
        <v>0</v>
      </c>
      <c r="S20" s="52">
        <f t="shared" si="6"/>
        <v>0</v>
      </c>
      <c r="T20" s="52">
        <f t="shared" si="6"/>
        <v>0</v>
      </c>
      <c r="U20" s="52">
        <f t="shared" si="6"/>
        <v>0</v>
      </c>
      <c r="V20" s="52">
        <f t="shared" si="6"/>
        <v>0</v>
      </c>
      <c r="W20" s="52">
        <f t="shared" si="6"/>
        <v>0</v>
      </c>
      <c r="X20" s="52">
        <f t="shared" si="6"/>
        <v>0</v>
      </c>
      <c r="Y20" s="52">
        <f t="shared" si="6"/>
        <v>0</v>
      </c>
      <c r="Z20" s="52">
        <f t="shared" si="6"/>
        <v>0</v>
      </c>
    </row>
    <row r="21" spans="1:26" ht="17.100000000000001" customHeight="1">
      <c r="A21" s="169"/>
      <c r="B21" s="179" t="s">
        <v>48</v>
      </c>
      <c r="C21" s="171" t="s">
        <v>49</v>
      </c>
      <c r="D21" s="172">
        <f t="shared" si="5"/>
        <v>0</v>
      </c>
      <c r="E21" s="66">
        <v>0</v>
      </c>
      <c r="F21" s="66">
        <v>0</v>
      </c>
      <c r="G21" s="66">
        <v>0</v>
      </c>
      <c r="H21" s="66">
        <v>0</v>
      </c>
      <c r="I21" s="66">
        <v>0</v>
      </c>
      <c r="J21" s="66">
        <v>0</v>
      </c>
      <c r="K21" s="66">
        <v>0</v>
      </c>
      <c r="L21" s="66">
        <v>0</v>
      </c>
      <c r="M21" s="66">
        <v>0</v>
      </c>
      <c r="N21" s="66">
        <v>0</v>
      </c>
      <c r="O21" s="66">
        <v>0</v>
      </c>
      <c r="P21" s="66">
        <v>0</v>
      </c>
      <c r="Q21" s="66">
        <v>0</v>
      </c>
      <c r="R21" s="66">
        <v>0</v>
      </c>
      <c r="S21" s="66">
        <v>0</v>
      </c>
      <c r="T21" s="66">
        <v>0</v>
      </c>
      <c r="U21" s="66">
        <v>0</v>
      </c>
      <c r="V21" s="66">
        <v>0</v>
      </c>
      <c r="W21" s="66">
        <v>0</v>
      </c>
      <c r="X21" s="66">
        <v>0</v>
      </c>
      <c r="Y21" s="66">
        <v>0</v>
      </c>
      <c r="Z21" s="66">
        <v>0</v>
      </c>
    </row>
    <row r="22" spans="1:26" ht="17.100000000000001" customHeight="1">
      <c r="A22" s="169"/>
      <c r="B22" s="179" t="s">
        <v>50</v>
      </c>
      <c r="C22" s="171" t="s">
        <v>51</v>
      </c>
      <c r="D22" s="172">
        <f t="shared" si="5"/>
        <v>0</v>
      </c>
      <c r="E22" s="66">
        <v>0</v>
      </c>
      <c r="F22" s="66">
        <v>0</v>
      </c>
      <c r="G22" s="66">
        <v>0</v>
      </c>
      <c r="H22" s="66">
        <v>0</v>
      </c>
      <c r="I22" s="66">
        <v>0</v>
      </c>
      <c r="J22" s="66">
        <v>0</v>
      </c>
      <c r="K22" s="66">
        <v>0</v>
      </c>
      <c r="L22" s="66">
        <v>0</v>
      </c>
      <c r="M22" s="66">
        <v>0</v>
      </c>
      <c r="N22" s="66">
        <v>0</v>
      </c>
      <c r="O22" s="66">
        <v>0</v>
      </c>
      <c r="P22" s="66">
        <v>0</v>
      </c>
      <c r="Q22" s="66">
        <v>0</v>
      </c>
      <c r="R22" s="66">
        <v>0</v>
      </c>
      <c r="S22" s="66">
        <v>0</v>
      </c>
      <c r="T22" s="66">
        <v>0</v>
      </c>
      <c r="U22" s="66">
        <v>0</v>
      </c>
      <c r="V22" s="66">
        <v>0</v>
      </c>
      <c r="W22" s="66">
        <v>0</v>
      </c>
      <c r="X22" s="66">
        <v>0</v>
      </c>
      <c r="Y22" s="66">
        <v>0</v>
      </c>
      <c r="Z22" s="66">
        <v>0</v>
      </c>
    </row>
    <row r="23" spans="1:26" ht="17.100000000000001" customHeight="1">
      <c r="A23" s="169"/>
      <c r="B23" s="179" t="s">
        <v>52</v>
      </c>
      <c r="C23" s="171" t="s">
        <v>53</v>
      </c>
      <c r="D23" s="172">
        <f t="shared" si="5"/>
        <v>0</v>
      </c>
      <c r="E23" s="66">
        <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row>
    <row r="24" spans="1:26" ht="17.100000000000001" customHeight="1">
      <c r="A24" s="173" t="s">
        <v>54</v>
      </c>
      <c r="B24" s="174" t="s">
        <v>55</v>
      </c>
      <c r="C24" s="175" t="s">
        <v>56</v>
      </c>
      <c r="D24" s="172">
        <f t="shared" si="5"/>
        <v>107.96694000000022</v>
      </c>
      <c r="E24" s="52">
        <f t="shared" ref="E24:Z24" si="7">E25+E26+E27</f>
        <v>0</v>
      </c>
      <c r="F24" s="52">
        <f t="shared" si="7"/>
        <v>0.22</v>
      </c>
      <c r="G24" s="52">
        <f t="shared" si="7"/>
        <v>3.7872249999999994</v>
      </c>
      <c r="H24" s="52">
        <f t="shared" si="7"/>
        <v>1.0011000000000001</v>
      </c>
      <c r="I24" s="52">
        <f t="shared" si="7"/>
        <v>5.3000000000000005E-2</v>
      </c>
      <c r="J24" s="52">
        <f t="shared" si="7"/>
        <v>10.648300000000001</v>
      </c>
      <c r="K24" s="52">
        <f t="shared" si="7"/>
        <v>2.5169299999999999</v>
      </c>
      <c r="L24" s="52">
        <f t="shared" si="7"/>
        <v>1.5149999999999999</v>
      </c>
      <c r="M24" s="52">
        <f t="shared" si="7"/>
        <v>0</v>
      </c>
      <c r="N24" s="52">
        <f t="shared" si="7"/>
        <v>0.05</v>
      </c>
      <c r="O24" s="52">
        <f t="shared" si="7"/>
        <v>0.13</v>
      </c>
      <c r="P24" s="52">
        <f t="shared" si="7"/>
        <v>19.61193200000023</v>
      </c>
      <c r="Q24" s="52">
        <f t="shared" si="7"/>
        <v>46.58389000000026</v>
      </c>
      <c r="R24" s="52">
        <f t="shared" si="7"/>
        <v>0.1</v>
      </c>
      <c r="S24" s="52">
        <f t="shared" si="7"/>
        <v>11.229999999999999</v>
      </c>
      <c r="T24" s="52">
        <f t="shared" si="7"/>
        <v>4.5788099999997396</v>
      </c>
      <c r="U24" s="52">
        <f t="shared" si="7"/>
        <v>3.6256529999999998</v>
      </c>
      <c r="V24" s="52">
        <f t="shared" si="7"/>
        <v>1.5</v>
      </c>
      <c r="W24" s="52">
        <f t="shared" si="7"/>
        <v>0.49009999999999998</v>
      </c>
      <c r="X24" s="52">
        <f t="shared" si="7"/>
        <v>0.21500000000000002</v>
      </c>
      <c r="Y24" s="52">
        <f t="shared" si="7"/>
        <v>0.03</v>
      </c>
      <c r="Z24" s="52">
        <f t="shared" si="7"/>
        <v>0.08</v>
      </c>
    </row>
    <row r="25" spans="1:26" ht="17.100000000000001" customHeight="1">
      <c r="A25" s="169"/>
      <c r="B25" s="179" t="s">
        <v>199</v>
      </c>
      <c r="C25" s="171" t="s">
        <v>58</v>
      </c>
      <c r="D25" s="172">
        <f t="shared" si="5"/>
        <v>5.8529999999999998</v>
      </c>
      <c r="E25" s="66">
        <v>0</v>
      </c>
      <c r="F25" s="66">
        <v>0</v>
      </c>
      <c r="G25" s="66">
        <v>0</v>
      </c>
      <c r="H25" s="66">
        <v>0</v>
      </c>
      <c r="I25" s="66">
        <v>0</v>
      </c>
      <c r="J25" s="66">
        <v>3.7885</v>
      </c>
      <c r="K25" s="66">
        <v>5.0000000000000001E-3</v>
      </c>
      <c r="L25" s="66">
        <v>0</v>
      </c>
      <c r="M25" s="66">
        <v>0</v>
      </c>
      <c r="N25" s="66">
        <v>0</v>
      </c>
      <c r="O25" s="66">
        <v>0</v>
      </c>
      <c r="P25" s="66">
        <v>0</v>
      </c>
      <c r="Q25" s="66">
        <v>1.9895</v>
      </c>
      <c r="R25" s="66">
        <v>0</v>
      </c>
      <c r="S25" s="66">
        <v>0</v>
      </c>
      <c r="T25" s="66">
        <v>0</v>
      </c>
      <c r="U25" s="66">
        <v>0</v>
      </c>
      <c r="V25" s="66">
        <v>0</v>
      </c>
      <c r="W25" s="66">
        <v>7.0000000000000007E-2</v>
      </c>
      <c r="X25" s="66">
        <v>0</v>
      </c>
      <c r="Y25" s="66">
        <v>0</v>
      </c>
      <c r="Z25" s="66">
        <v>0</v>
      </c>
    </row>
    <row r="26" spans="1:26" ht="17.100000000000001" customHeight="1">
      <c r="A26" s="169"/>
      <c r="B26" s="179" t="s">
        <v>59</v>
      </c>
      <c r="C26" s="171" t="s">
        <v>60</v>
      </c>
      <c r="D26" s="172">
        <f t="shared" si="5"/>
        <v>69.570727000000247</v>
      </c>
      <c r="E26" s="66">
        <v>0</v>
      </c>
      <c r="F26" s="66">
        <v>0.2</v>
      </c>
      <c r="G26" s="66">
        <v>3.5372249999999994</v>
      </c>
      <c r="H26" s="66">
        <v>0.20700000000000002</v>
      </c>
      <c r="I26" s="66">
        <v>5.3000000000000005E-2</v>
      </c>
      <c r="J26" s="66">
        <v>6.5990000000000011</v>
      </c>
      <c r="K26" s="66">
        <v>1.0349999999999999</v>
      </c>
      <c r="L26" s="66">
        <v>1.0149999999999999</v>
      </c>
      <c r="M26" s="66">
        <v>0</v>
      </c>
      <c r="N26" s="66">
        <v>0.05</v>
      </c>
      <c r="O26" s="66">
        <v>0.13</v>
      </c>
      <c r="P26" s="66">
        <v>17.432772000000231</v>
      </c>
      <c r="Q26" s="66">
        <v>18.919290000000263</v>
      </c>
      <c r="R26" s="66">
        <v>0.1</v>
      </c>
      <c r="S26" s="66">
        <v>11.19</v>
      </c>
      <c r="T26" s="66">
        <v>4.5788099999997396</v>
      </c>
      <c r="U26" s="66">
        <v>3.35853</v>
      </c>
      <c r="V26" s="66">
        <v>0.5</v>
      </c>
      <c r="W26" s="66">
        <v>0.42009999999999997</v>
      </c>
      <c r="X26" s="66">
        <v>0.21500000000000002</v>
      </c>
      <c r="Y26" s="66">
        <v>0.03</v>
      </c>
      <c r="Z26" s="66">
        <v>0</v>
      </c>
    </row>
    <row r="27" spans="1:26" ht="17.100000000000001" customHeight="1">
      <c r="A27" s="169"/>
      <c r="B27" s="179" t="s">
        <v>61</v>
      </c>
      <c r="C27" s="171" t="s">
        <v>62</v>
      </c>
      <c r="D27" s="172">
        <f t="shared" si="5"/>
        <v>32.543212999999994</v>
      </c>
      <c r="E27" s="66">
        <v>0</v>
      </c>
      <c r="F27" s="66">
        <v>0.02</v>
      </c>
      <c r="G27" s="66">
        <v>0.25</v>
      </c>
      <c r="H27" s="66">
        <v>0.79410000000000003</v>
      </c>
      <c r="I27" s="66">
        <v>0</v>
      </c>
      <c r="J27" s="66">
        <v>0.26079999999999998</v>
      </c>
      <c r="K27" s="66">
        <v>1.4769300000000001</v>
      </c>
      <c r="L27" s="66">
        <v>0.5</v>
      </c>
      <c r="M27" s="66">
        <v>0</v>
      </c>
      <c r="N27" s="66">
        <v>0</v>
      </c>
      <c r="O27" s="66">
        <v>0</v>
      </c>
      <c r="P27" s="66">
        <v>2.1791600000000004</v>
      </c>
      <c r="Q27" s="66">
        <v>25.675099999999997</v>
      </c>
      <c r="R27" s="66">
        <v>0</v>
      </c>
      <c r="S27" s="66">
        <v>0.04</v>
      </c>
      <c r="T27" s="66">
        <v>0</v>
      </c>
      <c r="U27" s="66">
        <v>0.26712299999999978</v>
      </c>
      <c r="V27" s="66">
        <v>1</v>
      </c>
      <c r="W27" s="66">
        <v>0</v>
      </c>
      <c r="X27" s="66">
        <v>0</v>
      </c>
      <c r="Y27" s="66">
        <v>0</v>
      </c>
      <c r="Z27" s="66">
        <v>0.08</v>
      </c>
    </row>
    <row r="28" spans="1:26" ht="17.100000000000001" customHeight="1">
      <c r="A28" s="173" t="s">
        <v>63</v>
      </c>
      <c r="B28" s="180" t="s">
        <v>64</v>
      </c>
      <c r="C28" s="175" t="s">
        <v>65</v>
      </c>
      <c r="D28" s="172">
        <f t="shared" si="5"/>
        <v>1.5223430000000091</v>
      </c>
      <c r="E28" s="52">
        <v>0</v>
      </c>
      <c r="F28" s="52">
        <v>0</v>
      </c>
      <c r="G28" s="52">
        <v>7.6342999999999994E-2</v>
      </c>
      <c r="H28" s="52">
        <v>0.01</v>
      </c>
      <c r="I28" s="52">
        <v>0.39676000000000899</v>
      </c>
      <c r="J28" s="52">
        <v>0</v>
      </c>
      <c r="K28" s="52">
        <v>0</v>
      </c>
      <c r="L28" s="52">
        <v>0</v>
      </c>
      <c r="M28" s="52">
        <v>0</v>
      </c>
      <c r="N28" s="52">
        <v>0</v>
      </c>
      <c r="O28" s="52">
        <v>0</v>
      </c>
      <c r="P28" s="52">
        <v>7.6299999999999996E-3</v>
      </c>
      <c r="Q28" s="52">
        <v>0.72449999999999992</v>
      </c>
      <c r="R28" s="52">
        <v>0</v>
      </c>
      <c r="S28" s="52">
        <v>0</v>
      </c>
      <c r="T28" s="52">
        <v>0.08</v>
      </c>
      <c r="U28" s="52">
        <v>6.3789999999999999E-2</v>
      </c>
      <c r="V28" s="52">
        <v>0</v>
      </c>
      <c r="W28" s="52">
        <v>0</v>
      </c>
      <c r="X28" s="52">
        <v>0.05</v>
      </c>
      <c r="Y28" s="52">
        <v>0.11332</v>
      </c>
      <c r="Z28" s="52">
        <v>0</v>
      </c>
    </row>
    <row r="29" spans="1:26" ht="17.100000000000001" customHeight="1">
      <c r="A29" s="173" t="s">
        <v>66</v>
      </c>
      <c r="B29" s="180" t="s">
        <v>67</v>
      </c>
      <c r="C29" s="175" t="s">
        <v>68</v>
      </c>
      <c r="D29" s="176">
        <f>SUM(E29:Z29)</f>
        <v>0</v>
      </c>
      <c r="E29" s="52">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row>
    <row r="30" spans="1:26" ht="17.100000000000001" customHeight="1">
      <c r="A30" s="173" t="s">
        <v>69</v>
      </c>
      <c r="B30" s="180" t="s">
        <v>70</v>
      </c>
      <c r="C30" s="175" t="s">
        <v>71</v>
      </c>
      <c r="D30" s="176">
        <f>SUM(E30:Z30)</f>
        <v>0</v>
      </c>
      <c r="E30" s="52">
        <v>0</v>
      </c>
      <c r="F30" s="52">
        <v>0</v>
      </c>
      <c r="G30" s="52">
        <v>0</v>
      </c>
      <c r="H30" s="52">
        <v>0</v>
      </c>
      <c r="I30" s="52">
        <v>0</v>
      </c>
      <c r="J30" s="52">
        <v>0</v>
      </c>
      <c r="K30" s="52">
        <v>0</v>
      </c>
      <c r="L30" s="52">
        <v>0</v>
      </c>
      <c r="M30" s="52">
        <v>0</v>
      </c>
      <c r="N30" s="52">
        <v>0</v>
      </c>
      <c r="O30" s="52">
        <v>0</v>
      </c>
      <c r="P30" s="52">
        <v>0</v>
      </c>
      <c r="Q30" s="52">
        <v>0</v>
      </c>
      <c r="R30" s="52">
        <v>0</v>
      </c>
      <c r="S30" s="52">
        <v>0</v>
      </c>
      <c r="T30" s="52">
        <v>0</v>
      </c>
      <c r="U30" s="52">
        <v>0</v>
      </c>
      <c r="V30" s="52">
        <v>0</v>
      </c>
      <c r="W30" s="52">
        <v>0</v>
      </c>
      <c r="X30" s="52">
        <v>0</v>
      </c>
      <c r="Y30" s="52">
        <v>0</v>
      </c>
      <c r="Z30" s="52">
        <v>0</v>
      </c>
    </row>
    <row r="31" spans="1:26" s="168" customFormat="1" ht="17.100000000000001" customHeight="1">
      <c r="A31" s="164" t="s">
        <v>72</v>
      </c>
      <c r="B31" s="181" t="s">
        <v>73</v>
      </c>
      <c r="C31" s="166" t="s">
        <v>74</v>
      </c>
      <c r="D31" s="64">
        <f>SUM(D33:D42)+SUM(D60:D71)</f>
        <v>6.2459709999999999</v>
      </c>
      <c r="E31" s="64">
        <f>SUM(E33:E42)+SUM(E60:E71)</f>
        <v>0.21076</v>
      </c>
      <c r="F31" s="64">
        <f t="shared" ref="F31:Z31" si="8">SUM(F33:F42)+SUM(F60:F71)</f>
        <v>0</v>
      </c>
      <c r="G31" s="64">
        <f t="shared" si="8"/>
        <v>0.19598100000000002</v>
      </c>
      <c r="H31" s="64">
        <f t="shared" si="8"/>
        <v>0.14300000000000002</v>
      </c>
      <c r="I31" s="64">
        <f t="shared" si="8"/>
        <v>0.64780000000000004</v>
      </c>
      <c r="J31" s="64">
        <f t="shared" si="8"/>
        <v>1.3254000000000001</v>
      </c>
      <c r="K31" s="64">
        <f t="shared" si="8"/>
        <v>0.17212</v>
      </c>
      <c r="L31" s="64">
        <f t="shared" si="8"/>
        <v>0</v>
      </c>
      <c r="M31" s="64">
        <f t="shared" si="8"/>
        <v>2.5399999999999999E-2</v>
      </c>
      <c r="N31" s="64">
        <f t="shared" si="8"/>
        <v>1.3000000000000001E-2</v>
      </c>
      <c r="O31" s="64">
        <f t="shared" si="8"/>
        <v>0</v>
      </c>
      <c r="P31" s="64">
        <f t="shared" si="8"/>
        <v>0.81850999999999996</v>
      </c>
      <c r="Q31" s="64">
        <f t="shared" si="8"/>
        <v>1.4242999999999997</v>
      </c>
      <c r="R31" s="64">
        <f t="shared" si="8"/>
        <v>0</v>
      </c>
      <c r="S31" s="64">
        <f t="shared" si="8"/>
        <v>0.18029999999999999</v>
      </c>
      <c r="T31" s="64">
        <f t="shared" si="8"/>
        <v>5.0000000000000001E-3</v>
      </c>
      <c r="U31" s="64">
        <f t="shared" si="8"/>
        <v>0.24440000000000001</v>
      </c>
      <c r="V31" s="64">
        <f t="shared" si="8"/>
        <v>0</v>
      </c>
      <c r="W31" s="64">
        <f t="shared" si="8"/>
        <v>0.12</v>
      </c>
      <c r="X31" s="64">
        <f t="shared" si="8"/>
        <v>0.72</v>
      </c>
      <c r="Y31" s="64">
        <f t="shared" si="8"/>
        <v>0</v>
      </c>
      <c r="Z31" s="64">
        <f t="shared" si="8"/>
        <v>0</v>
      </c>
    </row>
    <row r="32" spans="1:26" s="168" customFormat="1" ht="17.100000000000001" customHeight="1">
      <c r="A32" s="169"/>
      <c r="B32" s="170" t="s">
        <v>75</v>
      </c>
      <c r="C32" s="171"/>
      <c r="D32" s="172"/>
      <c r="E32" s="54"/>
      <c r="F32" s="54"/>
      <c r="G32" s="54"/>
      <c r="H32" s="54"/>
      <c r="I32" s="54"/>
      <c r="J32" s="54"/>
      <c r="K32" s="54"/>
      <c r="L32" s="54"/>
      <c r="M32" s="54"/>
      <c r="N32" s="54"/>
      <c r="O32" s="54"/>
      <c r="P32" s="54"/>
      <c r="Q32" s="54"/>
      <c r="R32" s="54"/>
      <c r="S32" s="54"/>
      <c r="T32" s="54"/>
      <c r="U32" s="54"/>
      <c r="V32" s="54"/>
      <c r="W32" s="54"/>
      <c r="X32" s="54"/>
      <c r="Y32" s="54"/>
      <c r="Z32" s="54"/>
    </row>
    <row r="33" spans="1:26" ht="17.100000000000001" customHeight="1">
      <c r="A33" s="173" t="s">
        <v>76</v>
      </c>
      <c r="B33" s="180" t="s">
        <v>77</v>
      </c>
      <c r="C33" s="175" t="s">
        <v>78</v>
      </c>
      <c r="D33" s="176">
        <f>SUM(E33:Z33)</f>
        <v>0</v>
      </c>
      <c r="E33" s="52">
        <v>0</v>
      </c>
      <c r="F33" s="52">
        <v>0</v>
      </c>
      <c r="G33" s="52">
        <v>0</v>
      </c>
      <c r="H33" s="52">
        <v>0</v>
      </c>
      <c r="I33" s="52">
        <v>0</v>
      </c>
      <c r="J33" s="52">
        <v>0</v>
      </c>
      <c r="K33" s="52">
        <v>0</v>
      </c>
      <c r="L33" s="52">
        <v>0</v>
      </c>
      <c r="M33" s="52">
        <v>0</v>
      </c>
      <c r="N33" s="52">
        <v>0</v>
      </c>
      <c r="O33" s="52">
        <v>0</v>
      </c>
      <c r="P33" s="52">
        <v>0</v>
      </c>
      <c r="Q33" s="52">
        <v>0</v>
      </c>
      <c r="R33" s="52">
        <v>0</v>
      </c>
      <c r="S33" s="52">
        <v>0</v>
      </c>
      <c r="T33" s="52">
        <v>0</v>
      </c>
      <c r="U33" s="52">
        <v>0</v>
      </c>
      <c r="V33" s="52">
        <v>0</v>
      </c>
      <c r="W33" s="52">
        <v>0</v>
      </c>
      <c r="X33" s="52">
        <v>0</v>
      </c>
      <c r="Y33" s="52">
        <v>0</v>
      </c>
      <c r="Z33" s="52">
        <v>0</v>
      </c>
    </row>
    <row r="34" spans="1:26" ht="17.100000000000001" customHeight="1">
      <c r="A34" s="173" t="s">
        <v>79</v>
      </c>
      <c r="B34" s="180" t="s">
        <v>80</v>
      </c>
      <c r="C34" s="175" t="s">
        <v>81</v>
      </c>
      <c r="D34" s="176">
        <f t="shared" ref="D34:D41" si="9">SUM(E34:Z34)</f>
        <v>0</v>
      </c>
      <c r="E34" s="52">
        <v>0</v>
      </c>
      <c r="F34" s="52">
        <v>0</v>
      </c>
      <c r="G34" s="52">
        <v>0</v>
      </c>
      <c r="H34" s="52">
        <v>0</v>
      </c>
      <c r="I34" s="52">
        <v>0</v>
      </c>
      <c r="J34" s="52">
        <v>0</v>
      </c>
      <c r="K34" s="52">
        <v>0</v>
      </c>
      <c r="L34" s="52">
        <v>0</v>
      </c>
      <c r="M34" s="52">
        <v>0</v>
      </c>
      <c r="N34" s="52">
        <v>0</v>
      </c>
      <c r="O34" s="52">
        <v>0</v>
      </c>
      <c r="P34" s="52">
        <v>0</v>
      </c>
      <c r="Q34" s="52">
        <v>0</v>
      </c>
      <c r="R34" s="52">
        <v>0</v>
      </c>
      <c r="S34" s="52">
        <v>0</v>
      </c>
      <c r="T34" s="52">
        <v>0</v>
      </c>
      <c r="U34" s="52">
        <v>0</v>
      </c>
      <c r="V34" s="52">
        <v>0</v>
      </c>
      <c r="W34" s="52">
        <v>0</v>
      </c>
      <c r="X34" s="52">
        <v>0</v>
      </c>
      <c r="Y34" s="52">
        <v>0</v>
      </c>
      <c r="Z34" s="52">
        <v>0</v>
      </c>
    </row>
    <row r="35" spans="1:26" ht="17.100000000000001" customHeight="1">
      <c r="A35" s="173" t="s">
        <v>82</v>
      </c>
      <c r="B35" s="180" t="s">
        <v>83</v>
      </c>
      <c r="C35" s="175" t="s">
        <v>84</v>
      </c>
      <c r="D35" s="176">
        <f t="shared" si="9"/>
        <v>0</v>
      </c>
      <c r="E35" s="52">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row>
    <row r="36" spans="1:26" ht="17.100000000000001" customHeight="1">
      <c r="A36" s="173"/>
      <c r="B36" s="174" t="s">
        <v>86</v>
      </c>
      <c r="C36" s="175" t="s">
        <v>87</v>
      </c>
      <c r="D36" s="176">
        <f t="shared" si="9"/>
        <v>0</v>
      </c>
      <c r="E36" s="52">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row>
    <row r="37" spans="1:26" ht="17.100000000000001" customHeight="1">
      <c r="A37" s="173" t="s">
        <v>85</v>
      </c>
      <c r="B37" s="180" t="s">
        <v>88</v>
      </c>
      <c r="C37" s="175" t="s">
        <v>89</v>
      </c>
      <c r="D37" s="176">
        <f t="shared" si="9"/>
        <v>0</v>
      </c>
      <c r="E37" s="52">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row>
    <row r="38" spans="1:26" ht="17.100000000000001" customHeight="1">
      <c r="A38" s="173" t="s">
        <v>90</v>
      </c>
      <c r="B38" s="180" t="s">
        <v>91</v>
      </c>
      <c r="C38" s="175" t="s">
        <v>92</v>
      </c>
      <c r="D38" s="176">
        <f t="shared" si="9"/>
        <v>0.27379999999999999</v>
      </c>
      <c r="E38" s="52">
        <v>0.11</v>
      </c>
      <c r="F38" s="52">
        <v>0</v>
      </c>
      <c r="G38" s="52">
        <v>0</v>
      </c>
      <c r="H38" s="52">
        <v>0</v>
      </c>
      <c r="I38" s="52">
        <v>4.3799999999999999E-2</v>
      </c>
      <c r="J38" s="52">
        <v>0.12</v>
      </c>
      <c r="K38" s="52">
        <v>0</v>
      </c>
      <c r="L38" s="52">
        <v>0</v>
      </c>
      <c r="M38" s="52">
        <v>0</v>
      </c>
      <c r="N38" s="52">
        <v>0</v>
      </c>
      <c r="O38" s="52">
        <v>0</v>
      </c>
      <c r="P38" s="52">
        <v>0</v>
      </c>
      <c r="Q38" s="52">
        <v>0</v>
      </c>
      <c r="R38" s="52">
        <v>0</v>
      </c>
      <c r="S38" s="52">
        <v>0</v>
      </c>
      <c r="T38" s="52">
        <v>0</v>
      </c>
      <c r="U38" s="52">
        <v>0</v>
      </c>
      <c r="V38" s="52">
        <v>0</v>
      </c>
      <c r="W38" s="52">
        <v>0</v>
      </c>
      <c r="X38" s="52">
        <v>0</v>
      </c>
      <c r="Y38" s="52">
        <v>0</v>
      </c>
      <c r="Z38" s="52">
        <v>0</v>
      </c>
    </row>
    <row r="39" spans="1:26" ht="17.100000000000001" customHeight="1">
      <c r="A39" s="173" t="s">
        <v>93</v>
      </c>
      <c r="B39" s="182" t="s">
        <v>94</v>
      </c>
      <c r="C39" s="175" t="s">
        <v>95</v>
      </c>
      <c r="D39" s="176">
        <f t="shared" si="9"/>
        <v>0.6</v>
      </c>
      <c r="E39" s="52">
        <v>0</v>
      </c>
      <c r="F39" s="52">
        <v>0</v>
      </c>
      <c r="G39" s="52">
        <v>0</v>
      </c>
      <c r="H39" s="52">
        <v>0</v>
      </c>
      <c r="I39" s="52">
        <v>0</v>
      </c>
      <c r="J39" s="52">
        <v>0</v>
      </c>
      <c r="K39" s="52">
        <v>0</v>
      </c>
      <c r="L39" s="52">
        <v>0</v>
      </c>
      <c r="M39" s="52">
        <v>0</v>
      </c>
      <c r="N39" s="52">
        <v>0</v>
      </c>
      <c r="O39" s="52">
        <v>0</v>
      </c>
      <c r="P39" s="52">
        <v>0</v>
      </c>
      <c r="Q39" s="52">
        <v>0.6</v>
      </c>
      <c r="R39" s="52">
        <v>0</v>
      </c>
      <c r="S39" s="52">
        <v>0</v>
      </c>
      <c r="T39" s="52">
        <v>0</v>
      </c>
      <c r="U39" s="52">
        <v>0</v>
      </c>
      <c r="V39" s="52">
        <v>0</v>
      </c>
      <c r="W39" s="52">
        <v>0</v>
      </c>
      <c r="X39" s="52">
        <v>0</v>
      </c>
      <c r="Y39" s="52">
        <v>0</v>
      </c>
      <c r="Z39" s="52">
        <v>0</v>
      </c>
    </row>
    <row r="40" spans="1:26" ht="17.100000000000001" customHeight="1">
      <c r="A40" s="173" t="s">
        <v>96</v>
      </c>
      <c r="B40" s="180" t="s">
        <v>97</v>
      </c>
      <c r="C40" s="175" t="s">
        <v>98</v>
      </c>
      <c r="D40" s="176">
        <f t="shared" si="9"/>
        <v>0</v>
      </c>
      <c r="E40" s="52">
        <v>0</v>
      </c>
      <c r="F40" s="52">
        <v>0</v>
      </c>
      <c r="G40" s="52">
        <v>0</v>
      </c>
      <c r="H40" s="52">
        <v>0</v>
      </c>
      <c r="I40" s="52">
        <v>0</v>
      </c>
      <c r="J40" s="52">
        <v>0</v>
      </c>
      <c r="K40" s="52">
        <v>0</v>
      </c>
      <c r="L40" s="52">
        <v>0</v>
      </c>
      <c r="M40" s="52">
        <v>0</v>
      </c>
      <c r="N40" s="52">
        <v>0</v>
      </c>
      <c r="O40" s="52">
        <v>0</v>
      </c>
      <c r="P40" s="52">
        <v>0</v>
      </c>
      <c r="Q40" s="52">
        <v>0</v>
      </c>
      <c r="R40" s="52">
        <v>0</v>
      </c>
      <c r="S40" s="52">
        <v>0</v>
      </c>
      <c r="T40" s="52">
        <v>0</v>
      </c>
      <c r="U40" s="52">
        <v>0</v>
      </c>
      <c r="V40" s="52">
        <v>0</v>
      </c>
      <c r="W40" s="52">
        <v>0</v>
      </c>
      <c r="X40" s="52">
        <v>0</v>
      </c>
      <c r="Y40" s="52">
        <v>0</v>
      </c>
      <c r="Z40" s="52">
        <v>0</v>
      </c>
    </row>
    <row r="41" spans="1:26" s="184" customFormat="1" ht="17.100000000000001" customHeight="1">
      <c r="A41" s="173" t="s">
        <v>99</v>
      </c>
      <c r="B41" s="183" t="s">
        <v>100</v>
      </c>
      <c r="C41" s="175" t="s">
        <v>101</v>
      </c>
      <c r="D41" s="176">
        <f t="shared" si="9"/>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row>
    <row r="42" spans="1:26" ht="27.6">
      <c r="A42" s="173" t="s">
        <v>102</v>
      </c>
      <c r="B42" s="182" t="s">
        <v>103</v>
      </c>
      <c r="C42" s="175" t="s">
        <v>104</v>
      </c>
      <c r="D42" s="172">
        <f>SUM(E42:Z42)</f>
        <v>1.6843099999999998</v>
      </c>
      <c r="E42" s="52">
        <f>SUM(E44:E59)</f>
        <v>4.7200000000000006E-2</v>
      </c>
      <c r="F42" s="52">
        <f t="shared" ref="F42:Z42" si="10">SUM(F44:F59)</f>
        <v>0</v>
      </c>
      <c r="G42" s="52">
        <f t="shared" si="10"/>
        <v>0</v>
      </c>
      <c r="H42" s="52">
        <f t="shared" si="10"/>
        <v>0</v>
      </c>
      <c r="I42" s="52">
        <f t="shared" si="10"/>
        <v>0.21210000000000001</v>
      </c>
      <c r="J42" s="52">
        <f t="shared" si="10"/>
        <v>8.6E-3</v>
      </c>
      <c r="K42" s="52">
        <f t="shared" si="10"/>
        <v>0.16711999999999999</v>
      </c>
      <c r="L42" s="52">
        <f t="shared" si="10"/>
        <v>0</v>
      </c>
      <c r="M42" s="52">
        <f t="shared" si="10"/>
        <v>0</v>
      </c>
      <c r="N42" s="52">
        <f t="shared" si="10"/>
        <v>0</v>
      </c>
      <c r="O42" s="52">
        <f t="shared" si="10"/>
        <v>0</v>
      </c>
      <c r="P42" s="52">
        <f t="shared" si="10"/>
        <v>0.50788999999999995</v>
      </c>
      <c r="Q42" s="52">
        <f t="shared" si="10"/>
        <v>0.67409999999999992</v>
      </c>
      <c r="R42" s="52">
        <f t="shared" si="10"/>
        <v>0</v>
      </c>
      <c r="S42" s="52">
        <f t="shared" si="10"/>
        <v>4.3E-3</v>
      </c>
      <c r="T42" s="52">
        <f t="shared" si="10"/>
        <v>0</v>
      </c>
      <c r="U42" s="52">
        <f t="shared" si="10"/>
        <v>6.3E-2</v>
      </c>
      <c r="V42" s="52">
        <f t="shared" si="10"/>
        <v>0</v>
      </c>
      <c r="W42" s="52">
        <f t="shared" si="10"/>
        <v>0</v>
      </c>
      <c r="X42" s="52">
        <f t="shared" si="10"/>
        <v>0</v>
      </c>
      <c r="Y42" s="52">
        <f t="shared" si="10"/>
        <v>0</v>
      </c>
      <c r="Z42" s="52">
        <f t="shared" si="10"/>
        <v>0</v>
      </c>
    </row>
    <row r="43" spans="1:26" s="168" customFormat="1" ht="18" customHeight="1">
      <c r="A43" s="169"/>
      <c r="B43" s="170" t="s">
        <v>75</v>
      </c>
      <c r="C43" s="171"/>
      <c r="D43" s="172"/>
      <c r="E43" s="66"/>
      <c r="F43" s="66"/>
      <c r="G43" s="66"/>
      <c r="H43" s="66"/>
      <c r="I43" s="66"/>
      <c r="J43" s="66"/>
      <c r="K43" s="66"/>
      <c r="L43" s="66"/>
      <c r="M43" s="66"/>
      <c r="N43" s="66"/>
      <c r="O43" s="66"/>
      <c r="P43" s="66"/>
      <c r="Q43" s="66"/>
      <c r="R43" s="66"/>
      <c r="S43" s="66"/>
      <c r="T43" s="66"/>
      <c r="U43" s="66"/>
      <c r="V43" s="66"/>
      <c r="W43" s="66"/>
      <c r="X43" s="66"/>
      <c r="Y43" s="66"/>
      <c r="Z43" s="66"/>
    </row>
    <row r="44" spans="1:26" ht="18" customHeight="1">
      <c r="A44" s="173" t="s">
        <v>289</v>
      </c>
      <c r="B44" s="182" t="s">
        <v>106</v>
      </c>
      <c r="C44" s="175" t="s">
        <v>107</v>
      </c>
      <c r="D44" s="172">
        <f>SUM(E44:Z44)</f>
        <v>0.3553</v>
      </c>
      <c r="E44" s="33">
        <v>2E-3</v>
      </c>
      <c r="F44" s="33">
        <v>0</v>
      </c>
      <c r="G44" s="33">
        <v>0</v>
      </c>
      <c r="H44" s="33">
        <v>0</v>
      </c>
      <c r="I44" s="33">
        <v>4.3900000000000002E-2</v>
      </c>
      <c r="J44" s="33">
        <v>0</v>
      </c>
      <c r="K44" s="33">
        <v>0</v>
      </c>
      <c r="L44" s="33">
        <v>0</v>
      </c>
      <c r="M44" s="33">
        <v>0</v>
      </c>
      <c r="N44" s="33">
        <v>0</v>
      </c>
      <c r="O44" s="33">
        <v>0</v>
      </c>
      <c r="P44" s="33">
        <v>0</v>
      </c>
      <c r="Q44" s="33">
        <v>0.24640000000000001</v>
      </c>
      <c r="R44" s="33">
        <v>0</v>
      </c>
      <c r="S44" s="33">
        <v>0</v>
      </c>
      <c r="T44" s="33">
        <v>0</v>
      </c>
      <c r="U44" s="33">
        <v>6.3E-2</v>
      </c>
      <c r="V44" s="33">
        <v>0</v>
      </c>
      <c r="W44" s="33">
        <v>0</v>
      </c>
      <c r="X44" s="33">
        <v>0</v>
      </c>
      <c r="Y44" s="33">
        <v>0</v>
      </c>
      <c r="Z44" s="33">
        <v>0</v>
      </c>
    </row>
    <row r="45" spans="1:26" ht="17.100000000000001" customHeight="1">
      <c r="A45" s="173" t="s">
        <v>289</v>
      </c>
      <c r="B45" s="182" t="s">
        <v>108</v>
      </c>
      <c r="C45" s="175" t="s">
        <v>109</v>
      </c>
      <c r="D45" s="172">
        <f t="shared" ref="D45:D70" si="11">SUM(E45:Z45)</f>
        <v>1.12592</v>
      </c>
      <c r="E45" s="33">
        <v>0</v>
      </c>
      <c r="F45" s="33">
        <v>0</v>
      </c>
      <c r="G45" s="33">
        <v>0</v>
      </c>
      <c r="H45" s="33">
        <v>0</v>
      </c>
      <c r="I45" s="33">
        <v>0.16820000000000002</v>
      </c>
      <c r="J45" s="33">
        <v>8.6E-3</v>
      </c>
      <c r="K45" s="33">
        <v>1.712E-2</v>
      </c>
      <c r="L45" s="33">
        <v>0</v>
      </c>
      <c r="M45" s="33">
        <v>0</v>
      </c>
      <c r="N45" s="33">
        <v>0</v>
      </c>
      <c r="O45" s="33">
        <v>0</v>
      </c>
      <c r="P45" s="33">
        <v>0.5</v>
      </c>
      <c r="Q45" s="33">
        <v>0.42769999999999997</v>
      </c>
      <c r="R45" s="33">
        <v>0</v>
      </c>
      <c r="S45" s="33">
        <v>4.3E-3</v>
      </c>
      <c r="T45" s="33">
        <v>0</v>
      </c>
      <c r="U45" s="33">
        <v>0</v>
      </c>
      <c r="V45" s="33">
        <v>0</v>
      </c>
      <c r="W45" s="33">
        <v>0</v>
      </c>
      <c r="X45" s="33">
        <v>0</v>
      </c>
      <c r="Y45" s="33">
        <v>0</v>
      </c>
      <c r="Z45" s="33">
        <v>0</v>
      </c>
    </row>
    <row r="46" spans="1:26" ht="17.100000000000001" customHeight="1">
      <c r="A46" s="173" t="s">
        <v>289</v>
      </c>
      <c r="B46" s="182" t="s">
        <v>110</v>
      </c>
      <c r="C46" s="175" t="s">
        <v>111</v>
      </c>
      <c r="D46" s="172">
        <f t="shared" si="11"/>
        <v>0.01</v>
      </c>
      <c r="E46" s="33">
        <v>0.01</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row>
    <row r="47" spans="1:26" ht="17.100000000000001" customHeight="1">
      <c r="A47" s="173" t="s">
        <v>289</v>
      </c>
      <c r="B47" s="182" t="s">
        <v>112</v>
      </c>
      <c r="C47" s="175" t="s">
        <v>113</v>
      </c>
      <c r="D47" s="172">
        <f t="shared" si="11"/>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row>
    <row r="48" spans="1:26" ht="17.100000000000001" customHeight="1">
      <c r="A48" s="173" t="s">
        <v>289</v>
      </c>
      <c r="B48" s="182" t="s">
        <v>114</v>
      </c>
      <c r="C48" s="175" t="s">
        <v>115</v>
      </c>
      <c r="D48" s="172">
        <f t="shared" si="11"/>
        <v>0.15789</v>
      </c>
      <c r="E48" s="33">
        <v>0</v>
      </c>
      <c r="F48" s="33">
        <v>0</v>
      </c>
      <c r="G48" s="33">
        <v>0</v>
      </c>
      <c r="H48" s="33">
        <v>0</v>
      </c>
      <c r="I48" s="33">
        <v>0</v>
      </c>
      <c r="J48" s="33">
        <v>0</v>
      </c>
      <c r="K48" s="33">
        <v>0.15</v>
      </c>
      <c r="L48" s="33">
        <v>0</v>
      </c>
      <c r="M48" s="33">
        <v>0</v>
      </c>
      <c r="N48" s="33">
        <v>0</v>
      </c>
      <c r="O48" s="33">
        <v>0</v>
      </c>
      <c r="P48" s="33">
        <v>7.8900000000000012E-3</v>
      </c>
      <c r="Q48" s="33">
        <v>0</v>
      </c>
      <c r="R48" s="33">
        <v>0</v>
      </c>
      <c r="S48" s="33">
        <v>0</v>
      </c>
      <c r="T48" s="33">
        <v>0</v>
      </c>
      <c r="U48" s="33">
        <v>0</v>
      </c>
      <c r="V48" s="33">
        <v>0</v>
      </c>
      <c r="W48" s="33">
        <v>0</v>
      </c>
      <c r="X48" s="33">
        <v>0</v>
      </c>
      <c r="Y48" s="33">
        <v>0</v>
      </c>
      <c r="Z48" s="33">
        <v>0</v>
      </c>
    </row>
    <row r="49" spans="1:26" ht="17.100000000000001" customHeight="1">
      <c r="A49" s="173" t="s">
        <v>289</v>
      </c>
      <c r="B49" s="182" t="s">
        <v>116</v>
      </c>
      <c r="C49" s="175" t="s">
        <v>117</v>
      </c>
      <c r="D49" s="172">
        <f t="shared" si="11"/>
        <v>0</v>
      </c>
      <c r="E49" s="33">
        <v>0</v>
      </c>
      <c r="F49" s="33">
        <v>0</v>
      </c>
      <c r="G49" s="33">
        <v>0</v>
      </c>
      <c r="H49" s="33">
        <v>0</v>
      </c>
      <c r="I49" s="33">
        <v>0</v>
      </c>
      <c r="J49" s="33">
        <v>0</v>
      </c>
      <c r="K49" s="33">
        <v>0</v>
      </c>
      <c r="L49" s="33">
        <v>0</v>
      </c>
      <c r="M49" s="33">
        <v>0</v>
      </c>
      <c r="N49" s="33">
        <v>0</v>
      </c>
      <c r="O49" s="33">
        <v>0</v>
      </c>
      <c r="P49" s="33">
        <v>0</v>
      </c>
      <c r="Q49" s="33">
        <v>0</v>
      </c>
      <c r="R49" s="33">
        <v>0</v>
      </c>
      <c r="S49" s="33">
        <v>0</v>
      </c>
      <c r="T49" s="33">
        <v>0</v>
      </c>
      <c r="U49" s="33">
        <v>0</v>
      </c>
      <c r="V49" s="33">
        <v>0</v>
      </c>
      <c r="W49" s="33">
        <v>0</v>
      </c>
      <c r="X49" s="33">
        <v>0</v>
      </c>
      <c r="Y49" s="33">
        <v>0</v>
      </c>
      <c r="Z49" s="33">
        <v>0</v>
      </c>
    </row>
    <row r="50" spans="1:26" ht="17.100000000000001" customHeight="1">
      <c r="A50" s="173" t="s">
        <v>289</v>
      </c>
      <c r="B50" s="182" t="s">
        <v>118</v>
      </c>
      <c r="C50" s="175" t="s">
        <v>119</v>
      </c>
      <c r="D50" s="172">
        <f t="shared" si="11"/>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row>
    <row r="51" spans="1:26" ht="17.100000000000001" customHeight="1">
      <c r="A51" s="173" t="s">
        <v>289</v>
      </c>
      <c r="B51" s="182" t="s">
        <v>120</v>
      </c>
      <c r="C51" s="175" t="s">
        <v>121</v>
      </c>
      <c r="D51" s="172">
        <f t="shared" si="11"/>
        <v>0</v>
      </c>
      <c r="E51" s="33">
        <v>0</v>
      </c>
      <c r="F51" s="33">
        <v>0</v>
      </c>
      <c r="G51" s="33">
        <v>0</v>
      </c>
      <c r="H51" s="33">
        <v>0</v>
      </c>
      <c r="I51" s="33">
        <v>0</v>
      </c>
      <c r="J51" s="33">
        <v>0</v>
      </c>
      <c r="K51" s="33">
        <v>0</v>
      </c>
      <c r="L51" s="33">
        <v>0</v>
      </c>
      <c r="M51" s="33">
        <v>0</v>
      </c>
      <c r="N51" s="33">
        <v>0</v>
      </c>
      <c r="O51" s="33">
        <v>0</v>
      </c>
      <c r="P51" s="33">
        <v>0</v>
      </c>
      <c r="Q51" s="33">
        <v>0</v>
      </c>
      <c r="R51" s="33">
        <v>0</v>
      </c>
      <c r="S51" s="33">
        <v>0</v>
      </c>
      <c r="T51" s="33">
        <v>0</v>
      </c>
      <c r="U51" s="33">
        <v>0</v>
      </c>
      <c r="V51" s="33">
        <v>0</v>
      </c>
      <c r="W51" s="33">
        <v>0</v>
      </c>
      <c r="X51" s="33">
        <v>0</v>
      </c>
      <c r="Y51" s="33">
        <v>0</v>
      </c>
      <c r="Z51" s="33">
        <v>0</v>
      </c>
    </row>
    <row r="52" spans="1:26" ht="17.100000000000001" customHeight="1">
      <c r="A52" s="173" t="s">
        <v>289</v>
      </c>
      <c r="B52" s="182" t="s">
        <v>122</v>
      </c>
      <c r="C52" s="175" t="s">
        <v>123</v>
      </c>
      <c r="D52" s="172">
        <f t="shared" si="11"/>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row>
    <row r="53" spans="1:26" ht="17.100000000000001" customHeight="1">
      <c r="A53" s="173" t="s">
        <v>289</v>
      </c>
      <c r="B53" s="180" t="s">
        <v>124</v>
      </c>
      <c r="C53" s="175" t="s">
        <v>125</v>
      </c>
      <c r="D53" s="172">
        <f t="shared" si="11"/>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row>
    <row r="54" spans="1:26" ht="17.100000000000001" customHeight="1">
      <c r="A54" s="173" t="s">
        <v>289</v>
      </c>
      <c r="B54" s="185" t="s">
        <v>126</v>
      </c>
      <c r="C54" s="175" t="s">
        <v>127</v>
      </c>
      <c r="D54" s="172">
        <f t="shared" si="11"/>
        <v>3.5200000000000002E-2</v>
      </c>
      <c r="E54" s="33">
        <v>3.5200000000000002E-2</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row>
    <row r="55" spans="1:26" ht="17.100000000000001" customHeight="1">
      <c r="A55" s="173" t="s">
        <v>289</v>
      </c>
      <c r="B55" s="183" t="s">
        <v>128</v>
      </c>
      <c r="C55" s="175" t="s">
        <v>129</v>
      </c>
      <c r="D55" s="172">
        <f t="shared" si="11"/>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row>
    <row r="56" spans="1:26" ht="27.6">
      <c r="A56" s="173" t="s">
        <v>289</v>
      </c>
      <c r="B56" s="183" t="s">
        <v>201</v>
      </c>
      <c r="C56" s="175" t="s">
        <v>131</v>
      </c>
      <c r="D56" s="172">
        <f t="shared" si="11"/>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row>
    <row r="57" spans="1:26" ht="17.100000000000001" customHeight="1">
      <c r="A57" s="173" t="s">
        <v>289</v>
      </c>
      <c r="B57" s="182" t="s">
        <v>132</v>
      </c>
      <c r="C57" s="175" t="s">
        <v>133</v>
      </c>
      <c r="D57" s="172">
        <f t="shared" si="11"/>
        <v>0</v>
      </c>
      <c r="E57" s="33">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0</v>
      </c>
      <c r="Y57" s="33">
        <v>0</v>
      </c>
      <c r="Z57" s="33">
        <v>0</v>
      </c>
    </row>
    <row r="58" spans="1:26" ht="17.100000000000001" customHeight="1">
      <c r="A58" s="173" t="s">
        <v>289</v>
      </c>
      <c r="B58" s="182" t="s">
        <v>134</v>
      </c>
      <c r="C58" s="175" t="s">
        <v>135</v>
      </c>
      <c r="D58" s="172">
        <f t="shared" si="11"/>
        <v>0</v>
      </c>
      <c r="E58" s="33">
        <v>0</v>
      </c>
      <c r="F58" s="33">
        <v>0</v>
      </c>
      <c r="G58" s="33">
        <v>0</v>
      </c>
      <c r="H58" s="33">
        <v>0</v>
      </c>
      <c r="I58" s="33">
        <v>0</v>
      </c>
      <c r="J58" s="33">
        <v>0</v>
      </c>
      <c r="K58" s="33">
        <v>0</v>
      </c>
      <c r="L58" s="33">
        <v>0</v>
      </c>
      <c r="M58" s="33">
        <v>0</v>
      </c>
      <c r="N58" s="33">
        <v>0</v>
      </c>
      <c r="O58" s="33">
        <v>0</v>
      </c>
      <c r="P58" s="33">
        <v>0</v>
      </c>
      <c r="Q58" s="33">
        <v>0</v>
      </c>
      <c r="R58" s="33">
        <v>0</v>
      </c>
      <c r="S58" s="33">
        <v>0</v>
      </c>
      <c r="T58" s="33">
        <v>0</v>
      </c>
      <c r="U58" s="33">
        <v>0</v>
      </c>
      <c r="V58" s="33">
        <v>0</v>
      </c>
      <c r="W58" s="33">
        <v>0</v>
      </c>
      <c r="X58" s="33">
        <v>0</v>
      </c>
      <c r="Y58" s="33">
        <v>0</v>
      </c>
      <c r="Z58" s="33">
        <v>0</v>
      </c>
    </row>
    <row r="59" spans="1:26" ht="17.100000000000001" customHeight="1">
      <c r="A59" s="173" t="s">
        <v>289</v>
      </c>
      <c r="B59" s="182" t="s">
        <v>136</v>
      </c>
      <c r="C59" s="175" t="s">
        <v>137</v>
      </c>
      <c r="D59" s="172">
        <f t="shared" si="11"/>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row>
    <row r="60" spans="1:26" ht="17.100000000000001" customHeight="1">
      <c r="A60" s="173" t="s">
        <v>138</v>
      </c>
      <c r="B60" s="180" t="s">
        <v>139</v>
      </c>
      <c r="C60" s="175" t="s">
        <v>140</v>
      </c>
      <c r="D60" s="172">
        <f t="shared" si="11"/>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row>
    <row r="61" spans="1:26" ht="17.100000000000001" customHeight="1">
      <c r="A61" s="173" t="s">
        <v>141</v>
      </c>
      <c r="B61" s="183" t="s">
        <v>142</v>
      </c>
      <c r="C61" s="175" t="s">
        <v>143</v>
      </c>
      <c r="D61" s="172">
        <f>SUM(E61:Z61)</f>
        <v>9.9099999999999994E-2</v>
      </c>
      <c r="E61" s="33">
        <v>8.6999999999999994E-3</v>
      </c>
      <c r="F61" s="33">
        <v>0</v>
      </c>
      <c r="G61" s="33">
        <v>0.08</v>
      </c>
      <c r="H61" s="33">
        <v>0</v>
      </c>
      <c r="I61" s="33">
        <v>1.04E-2</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0</v>
      </c>
    </row>
    <row r="62" spans="1:26" ht="17.100000000000001" customHeight="1">
      <c r="A62" s="173" t="s">
        <v>144</v>
      </c>
      <c r="B62" s="183" t="s">
        <v>145</v>
      </c>
      <c r="C62" s="175" t="s">
        <v>146</v>
      </c>
      <c r="D62" s="172">
        <f t="shared" si="11"/>
        <v>0</v>
      </c>
      <c r="E62" s="33">
        <v>0</v>
      </c>
      <c r="F62" s="33">
        <v>0</v>
      </c>
      <c r="G62" s="33">
        <v>0</v>
      </c>
      <c r="H62" s="33">
        <v>0</v>
      </c>
      <c r="I62" s="33">
        <v>0</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row>
    <row r="63" spans="1:26" ht="17.100000000000001" customHeight="1">
      <c r="A63" s="173" t="s">
        <v>147</v>
      </c>
      <c r="B63" s="185" t="s">
        <v>148</v>
      </c>
      <c r="C63" s="175" t="s">
        <v>149</v>
      </c>
      <c r="D63" s="172">
        <f>SUM(E63:Z63)</f>
        <v>3.197101</v>
      </c>
      <c r="E63" s="33">
        <v>0</v>
      </c>
      <c r="F63" s="33">
        <v>0</v>
      </c>
      <c r="G63" s="33">
        <v>0.115981</v>
      </c>
      <c r="H63" s="33">
        <v>0.10300000000000001</v>
      </c>
      <c r="I63" s="33">
        <v>0.37009999999999998</v>
      </c>
      <c r="J63" s="33">
        <v>1.1173999999999999</v>
      </c>
      <c r="K63" s="33">
        <v>5.0000000000000001E-3</v>
      </c>
      <c r="L63" s="33">
        <v>0</v>
      </c>
      <c r="M63" s="33">
        <v>2.5399999999999999E-2</v>
      </c>
      <c r="N63" s="33">
        <v>0.01</v>
      </c>
      <c r="O63" s="33">
        <v>0</v>
      </c>
      <c r="P63" s="33">
        <v>0.31062000000000001</v>
      </c>
      <c r="Q63" s="33">
        <v>0.1472</v>
      </c>
      <c r="R63" s="33">
        <v>0</v>
      </c>
      <c r="S63" s="33">
        <v>8.5999999999999993E-2</v>
      </c>
      <c r="T63" s="33">
        <v>5.0000000000000001E-3</v>
      </c>
      <c r="U63" s="33">
        <v>0.18140000000000001</v>
      </c>
      <c r="V63" s="33">
        <v>0</v>
      </c>
      <c r="W63" s="33">
        <v>0</v>
      </c>
      <c r="X63" s="33">
        <v>0.72</v>
      </c>
      <c r="Y63" s="33">
        <v>0</v>
      </c>
      <c r="Z63" s="33">
        <v>0</v>
      </c>
    </row>
    <row r="64" spans="1:26" ht="17.100000000000001" customHeight="1">
      <c r="A64" s="173" t="s">
        <v>150</v>
      </c>
      <c r="B64" s="183" t="s">
        <v>151</v>
      </c>
      <c r="C64" s="175" t="s">
        <v>152</v>
      </c>
      <c r="D64" s="172">
        <f t="shared" si="11"/>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row>
    <row r="65" spans="1:26" ht="17.100000000000001" customHeight="1">
      <c r="A65" s="173" t="s">
        <v>153</v>
      </c>
      <c r="B65" s="183" t="s">
        <v>154</v>
      </c>
      <c r="C65" s="175" t="s">
        <v>155</v>
      </c>
      <c r="D65" s="172">
        <f>SUM(E65:Z65)</f>
        <v>0.28000000000000003</v>
      </c>
      <c r="E65" s="33">
        <v>0</v>
      </c>
      <c r="F65" s="33">
        <v>0</v>
      </c>
      <c r="G65" s="33">
        <v>0</v>
      </c>
      <c r="H65" s="33">
        <v>0</v>
      </c>
      <c r="I65" s="33">
        <v>0</v>
      </c>
      <c r="J65" s="33">
        <v>7.0000000000000007E-2</v>
      </c>
      <c r="K65" s="33">
        <v>0</v>
      </c>
      <c r="L65" s="33">
        <v>0</v>
      </c>
      <c r="M65" s="33">
        <v>0</v>
      </c>
      <c r="N65" s="33">
        <v>0</v>
      </c>
      <c r="O65" s="33">
        <v>0</v>
      </c>
      <c r="P65" s="33">
        <v>0</v>
      </c>
      <c r="Q65" s="33">
        <v>0</v>
      </c>
      <c r="R65" s="33">
        <v>0</v>
      </c>
      <c r="S65" s="33">
        <v>0.09</v>
      </c>
      <c r="T65" s="33">
        <v>0</v>
      </c>
      <c r="U65" s="33">
        <v>0</v>
      </c>
      <c r="V65" s="33">
        <v>0</v>
      </c>
      <c r="W65" s="33">
        <v>0.12</v>
      </c>
      <c r="X65" s="33">
        <v>0</v>
      </c>
      <c r="Y65" s="33">
        <v>0</v>
      </c>
      <c r="Z65" s="33">
        <v>0</v>
      </c>
    </row>
    <row r="66" spans="1:26" ht="17.100000000000001" customHeight="1">
      <c r="A66" s="173" t="s">
        <v>156</v>
      </c>
      <c r="B66" s="183" t="s">
        <v>157</v>
      </c>
      <c r="C66" s="175" t="s">
        <v>158</v>
      </c>
      <c r="D66" s="172">
        <f t="shared" si="11"/>
        <v>4.4859999999999997E-2</v>
      </c>
      <c r="E66" s="51">
        <v>4.4859999999999997E-2</v>
      </c>
      <c r="F66" s="51">
        <v>0</v>
      </c>
      <c r="G66" s="51">
        <v>0</v>
      </c>
      <c r="H66" s="51">
        <v>0</v>
      </c>
      <c r="I66" s="51">
        <v>0</v>
      </c>
      <c r="J66" s="51">
        <v>0</v>
      </c>
      <c r="K66" s="51">
        <v>0</v>
      </c>
      <c r="L66" s="51">
        <v>0</v>
      </c>
      <c r="M66" s="51">
        <v>0</v>
      </c>
      <c r="N66" s="51">
        <v>0</v>
      </c>
      <c r="O66" s="51">
        <v>0</v>
      </c>
      <c r="P66" s="51">
        <v>0</v>
      </c>
      <c r="Q66" s="51">
        <v>0</v>
      </c>
      <c r="R66" s="51">
        <v>0</v>
      </c>
      <c r="S66" s="51">
        <v>0</v>
      </c>
      <c r="T66" s="51">
        <v>0</v>
      </c>
      <c r="U66" s="51">
        <v>0</v>
      </c>
      <c r="V66" s="51">
        <v>0</v>
      </c>
      <c r="W66" s="51">
        <v>0</v>
      </c>
      <c r="X66" s="51">
        <v>0</v>
      </c>
      <c r="Y66" s="51">
        <v>0</v>
      </c>
      <c r="Z66" s="51">
        <v>0</v>
      </c>
    </row>
    <row r="67" spans="1:26" ht="17.100000000000001" hidden="1" customHeight="1">
      <c r="A67" s="173" t="s">
        <v>159</v>
      </c>
      <c r="B67" s="183" t="s">
        <v>160</v>
      </c>
      <c r="C67" s="175" t="s">
        <v>181</v>
      </c>
      <c r="D67" s="172">
        <f t="shared" si="11"/>
        <v>0</v>
      </c>
      <c r="E67" s="33">
        <v>0</v>
      </c>
      <c r="F67" s="33">
        <v>0</v>
      </c>
      <c r="G67" s="33">
        <v>0</v>
      </c>
      <c r="H67" s="33">
        <v>0</v>
      </c>
      <c r="I67" s="33">
        <v>0</v>
      </c>
      <c r="J67" s="33">
        <v>0</v>
      </c>
      <c r="K67" s="33">
        <v>0</v>
      </c>
      <c r="L67" s="33">
        <v>0</v>
      </c>
      <c r="M67" s="33">
        <v>0</v>
      </c>
      <c r="N67" s="33">
        <v>0</v>
      </c>
      <c r="O67" s="33">
        <v>0</v>
      </c>
      <c r="P67" s="33">
        <v>0</v>
      </c>
      <c r="Q67" s="33">
        <v>0</v>
      </c>
      <c r="R67" s="33">
        <v>0</v>
      </c>
      <c r="S67" s="33">
        <v>0</v>
      </c>
      <c r="T67" s="33">
        <v>0</v>
      </c>
      <c r="U67" s="33">
        <v>0</v>
      </c>
      <c r="V67" s="33">
        <v>0</v>
      </c>
      <c r="W67" s="33">
        <v>0</v>
      </c>
      <c r="X67" s="33">
        <v>0</v>
      </c>
      <c r="Y67" s="33">
        <v>0</v>
      </c>
      <c r="Z67" s="33">
        <v>0</v>
      </c>
    </row>
    <row r="68" spans="1:26" ht="17.100000000000001" customHeight="1">
      <c r="A68" s="173" t="s">
        <v>161</v>
      </c>
      <c r="B68" s="183" t="s">
        <v>162</v>
      </c>
      <c r="C68" s="175" t="s">
        <v>163</v>
      </c>
      <c r="D68" s="172">
        <f t="shared" si="11"/>
        <v>1.14E-2</v>
      </c>
      <c r="E68" s="33">
        <v>0</v>
      </c>
      <c r="F68" s="33">
        <v>0</v>
      </c>
      <c r="G68" s="33">
        <v>0</v>
      </c>
      <c r="H68" s="33">
        <v>0</v>
      </c>
      <c r="I68" s="33">
        <v>1.14E-2</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row>
    <row r="69" spans="1:26" ht="17.100000000000001" customHeight="1">
      <c r="A69" s="173" t="s">
        <v>164</v>
      </c>
      <c r="B69" s="183" t="s">
        <v>165</v>
      </c>
      <c r="C69" s="175" t="s">
        <v>166</v>
      </c>
      <c r="D69" s="172">
        <f t="shared" si="11"/>
        <v>5.5400000000000005E-2</v>
      </c>
      <c r="E69" s="33">
        <v>0</v>
      </c>
      <c r="F69" s="33">
        <v>0</v>
      </c>
      <c r="G69" s="33">
        <v>0</v>
      </c>
      <c r="H69" s="33">
        <v>0.04</v>
      </c>
      <c r="I69" s="33">
        <v>0</v>
      </c>
      <c r="J69" s="33">
        <v>9.4000000000000004E-3</v>
      </c>
      <c r="K69" s="33">
        <v>0</v>
      </c>
      <c r="L69" s="33">
        <v>0</v>
      </c>
      <c r="M69" s="33">
        <v>0</v>
      </c>
      <c r="N69" s="33">
        <v>3.0000000000000001E-3</v>
      </c>
      <c r="O69" s="33">
        <v>0</v>
      </c>
      <c r="P69" s="33">
        <v>0</v>
      </c>
      <c r="Q69" s="33">
        <v>3.0000000000000001E-3</v>
      </c>
      <c r="R69" s="33">
        <v>0</v>
      </c>
      <c r="S69" s="33">
        <v>0</v>
      </c>
      <c r="T69" s="33">
        <v>0</v>
      </c>
      <c r="U69" s="33">
        <v>0</v>
      </c>
      <c r="V69" s="33">
        <v>0</v>
      </c>
      <c r="W69" s="33">
        <v>0</v>
      </c>
      <c r="X69" s="33">
        <v>0</v>
      </c>
      <c r="Y69" s="33">
        <v>0</v>
      </c>
      <c r="Z69" s="33">
        <v>0</v>
      </c>
    </row>
    <row r="70" spans="1:26" ht="17.100000000000001" customHeight="1">
      <c r="A70" s="173" t="s">
        <v>167</v>
      </c>
      <c r="B70" s="183" t="s">
        <v>168</v>
      </c>
      <c r="C70" s="175" t="s">
        <v>169</v>
      </c>
      <c r="D70" s="172">
        <f t="shared" si="11"/>
        <v>0</v>
      </c>
      <c r="E70" s="33">
        <v>0</v>
      </c>
      <c r="F70" s="33">
        <v>0</v>
      </c>
      <c r="G70" s="33">
        <v>0</v>
      </c>
      <c r="H70" s="33">
        <v>0</v>
      </c>
      <c r="I70" s="33">
        <v>0</v>
      </c>
      <c r="J70" s="33">
        <v>0</v>
      </c>
      <c r="K70" s="33">
        <v>0</v>
      </c>
      <c r="L70" s="33">
        <v>0</v>
      </c>
      <c r="M70" s="33">
        <v>0</v>
      </c>
      <c r="N70" s="33">
        <v>0</v>
      </c>
      <c r="O70" s="33">
        <v>0</v>
      </c>
      <c r="P70" s="33">
        <v>0</v>
      </c>
      <c r="Q70" s="33">
        <v>0</v>
      </c>
      <c r="R70" s="33">
        <v>0</v>
      </c>
      <c r="S70" s="33">
        <v>0</v>
      </c>
      <c r="T70" s="33">
        <v>0</v>
      </c>
      <c r="U70" s="33">
        <v>0</v>
      </c>
      <c r="V70" s="33">
        <v>0</v>
      </c>
      <c r="W70" s="33">
        <v>0</v>
      </c>
      <c r="X70" s="33">
        <v>0</v>
      </c>
      <c r="Y70" s="33">
        <v>0</v>
      </c>
      <c r="Z70" s="33">
        <v>0</v>
      </c>
    </row>
    <row r="71" spans="1:26" ht="17.100000000000001" customHeight="1">
      <c r="A71" s="173" t="s">
        <v>170</v>
      </c>
      <c r="B71" s="183" t="s">
        <v>171</v>
      </c>
      <c r="C71" s="175" t="s">
        <v>172</v>
      </c>
      <c r="D71" s="176">
        <f>SUM(E71:Z71)</f>
        <v>0</v>
      </c>
      <c r="E71" s="33">
        <v>0</v>
      </c>
      <c r="F71" s="33">
        <v>0</v>
      </c>
      <c r="G71" s="33">
        <v>0</v>
      </c>
      <c r="H71" s="33">
        <v>0</v>
      </c>
      <c r="I71" s="33">
        <v>0</v>
      </c>
      <c r="J71" s="33">
        <v>0</v>
      </c>
      <c r="K71" s="33">
        <v>0</v>
      </c>
      <c r="L71" s="33">
        <v>0</v>
      </c>
    </row>
  </sheetData>
  <mergeCells count="8">
    <mergeCell ref="A1:B1"/>
    <mergeCell ref="I3:Z3"/>
    <mergeCell ref="A4:A5"/>
    <mergeCell ref="B4:B5"/>
    <mergeCell ref="C4:C5"/>
    <mergeCell ref="D4:D5"/>
    <mergeCell ref="E4:Z4"/>
    <mergeCell ref="A2:Z2"/>
  </mergeCells>
  <pageMargins left="0.7" right="0.7" top="0.75" bottom="0.75" header="0.3" footer="0.3"/>
  <ignoredErrors>
    <ignoredError sqref="E6:W6"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F92"/>
  <sheetViews>
    <sheetView showZeros="0" workbookViewId="0">
      <pane ySplit="6" topLeftCell="A28" activePane="bottomLeft" state="frozen"/>
      <selection activeCell="M20" sqref="M20"/>
      <selection pane="bottomLeft" activeCell="N44" sqref="N44"/>
    </sheetView>
  </sheetViews>
  <sheetFormatPr defaultColWidth="7.5546875" defaultRowHeight="13.8"/>
  <cols>
    <col min="1" max="1" width="5.44140625" style="57" customWidth="1"/>
    <col min="2" max="2" width="47.5546875" style="58" customWidth="1"/>
    <col min="3" max="3" width="7.109375" style="44" customWidth="1"/>
    <col min="4" max="4" width="13.6640625" style="44" customWidth="1"/>
    <col min="5" max="5" width="15" style="44" customWidth="1"/>
    <col min="6" max="6" width="12.5546875" style="57" customWidth="1"/>
    <col min="7" max="7" width="8.88671875" style="57" customWidth="1"/>
    <col min="8" max="8" width="10.5546875" style="44" customWidth="1"/>
    <col min="9" max="9" width="10.88671875" style="44" customWidth="1"/>
    <col min="10" max="12" width="9.109375" style="44" customWidth="1"/>
    <col min="13" max="13" width="10.5546875" style="44" customWidth="1"/>
    <col min="14" max="14" width="10.44140625" style="44" customWidth="1"/>
    <col min="15" max="15" width="9.6640625" style="44" customWidth="1"/>
    <col min="16" max="16" width="10.44140625" style="44" customWidth="1"/>
    <col min="17" max="19" width="9.5546875" style="44" bestFit="1" customWidth="1"/>
    <col min="20" max="21" width="11" style="44" customWidth="1"/>
    <col min="22" max="29" width="9.5546875" style="44" bestFit="1" customWidth="1"/>
    <col min="30" max="247" width="7.5546875" style="44"/>
    <col min="248" max="248" width="4.44140625" style="44" customWidth="1"/>
    <col min="249" max="249" width="34.44140625" style="44" customWidth="1"/>
    <col min="250" max="250" width="6.88671875" style="44" customWidth="1"/>
    <col min="251" max="251" width="9.5546875" style="44" customWidth="1"/>
    <col min="252" max="252" width="7.44140625" style="44" customWidth="1"/>
    <col min="253" max="255" width="7.5546875" style="44"/>
    <col min="256" max="257" width="7.5546875" style="44" customWidth="1"/>
    <col min="258" max="260" width="8.5546875" style="44" customWidth="1"/>
    <col min="261" max="267" width="0" style="44" hidden="1" customWidth="1"/>
    <col min="268" max="503" width="7.5546875" style="44"/>
    <col min="504" max="504" width="4.44140625" style="44" customWidth="1"/>
    <col min="505" max="505" width="34.44140625" style="44" customWidth="1"/>
    <col min="506" max="506" width="6.88671875" style="44" customWidth="1"/>
    <col min="507" max="507" width="9.5546875" style="44" customWidth="1"/>
    <col min="508" max="508" width="7.44140625" style="44" customWidth="1"/>
    <col min="509" max="511" width="7.5546875" style="44"/>
    <col min="512" max="513" width="7.5546875" style="44" customWidth="1"/>
    <col min="514" max="516" width="8.5546875" style="44" customWidth="1"/>
    <col min="517" max="523" width="0" style="44" hidden="1" customWidth="1"/>
    <col min="524" max="759" width="7.5546875" style="44"/>
    <col min="760" max="760" width="4.44140625" style="44" customWidth="1"/>
    <col min="761" max="761" width="34.44140625" style="44" customWidth="1"/>
    <col min="762" max="762" width="6.88671875" style="44" customWidth="1"/>
    <col min="763" max="763" width="9.5546875" style="44" customWidth="1"/>
    <col min="764" max="764" width="7.44140625" style="44" customWidth="1"/>
    <col min="765" max="767" width="7.5546875" style="44"/>
    <col min="768" max="769" width="7.5546875" style="44" customWidth="1"/>
    <col min="770" max="772" width="8.5546875" style="44" customWidth="1"/>
    <col min="773" max="779" width="0" style="44" hidden="1" customWidth="1"/>
    <col min="780" max="1015" width="7.5546875" style="44"/>
    <col min="1016" max="1016" width="4.44140625" style="44" customWidth="1"/>
    <col min="1017" max="1017" width="34.44140625" style="44" customWidth="1"/>
    <col min="1018" max="1018" width="6.88671875" style="44" customWidth="1"/>
    <col min="1019" max="1019" width="9.5546875" style="44" customWidth="1"/>
    <col min="1020" max="1020" width="7.44140625" style="44" customWidth="1"/>
    <col min="1021" max="1023" width="7.5546875" style="44"/>
    <col min="1024" max="1025" width="7.5546875" style="44" customWidth="1"/>
    <col min="1026" max="1028" width="8.5546875" style="44" customWidth="1"/>
    <col min="1029" max="1035" width="0" style="44" hidden="1" customWidth="1"/>
    <col min="1036" max="1271" width="7.5546875" style="44"/>
    <col min="1272" max="1272" width="4.44140625" style="44" customWidth="1"/>
    <col min="1273" max="1273" width="34.44140625" style="44" customWidth="1"/>
    <col min="1274" max="1274" width="6.88671875" style="44" customWidth="1"/>
    <col min="1275" max="1275" width="9.5546875" style="44" customWidth="1"/>
    <col min="1276" max="1276" width="7.44140625" style="44" customWidth="1"/>
    <col min="1277" max="1279" width="7.5546875" style="44"/>
    <col min="1280" max="1281" width="7.5546875" style="44" customWidth="1"/>
    <col min="1282" max="1284" width="8.5546875" style="44" customWidth="1"/>
    <col min="1285" max="1291" width="0" style="44" hidden="1" customWidth="1"/>
    <col min="1292" max="1527" width="7.5546875" style="44"/>
    <col min="1528" max="1528" width="4.44140625" style="44" customWidth="1"/>
    <col min="1529" max="1529" width="34.44140625" style="44" customWidth="1"/>
    <col min="1530" max="1530" width="6.88671875" style="44" customWidth="1"/>
    <col min="1531" max="1531" width="9.5546875" style="44" customWidth="1"/>
    <col min="1532" max="1532" width="7.44140625" style="44" customWidth="1"/>
    <col min="1533" max="1535" width="7.5546875" style="44"/>
    <col min="1536" max="1537" width="7.5546875" style="44" customWidth="1"/>
    <col min="1538" max="1540" width="8.5546875" style="44" customWidth="1"/>
    <col min="1541" max="1547" width="0" style="44" hidden="1" customWidth="1"/>
    <col min="1548" max="1783" width="7.5546875" style="44"/>
    <col min="1784" max="1784" width="4.44140625" style="44" customWidth="1"/>
    <col min="1785" max="1785" width="34.44140625" style="44" customWidth="1"/>
    <col min="1786" max="1786" width="6.88671875" style="44" customWidth="1"/>
    <col min="1787" max="1787" width="9.5546875" style="44" customWidth="1"/>
    <col min="1788" max="1788" width="7.44140625" style="44" customWidth="1"/>
    <col min="1789" max="1791" width="7.5546875" style="44"/>
    <col min="1792" max="1793" width="7.5546875" style="44" customWidth="1"/>
    <col min="1794" max="1796" width="8.5546875" style="44" customWidth="1"/>
    <col min="1797" max="1803" width="0" style="44" hidden="1" customWidth="1"/>
    <col min="1804" max="2039" width="7.5546875" style="44"/>
    <col min="2040" max="2040" width="4.44140625" style="44" customWidth="1"/>
    <col min="2041" max="2041" width="34.44140625" style="44" customWidth="1"/>
    <col min="2042" max="2042" width="6.88671875" style="44" customWidth="1"/>
    <col min="2043" max="2043" width="9.5546875" style="44" customWidth="1"/>
    <col min="2044" max="2044" width="7.44140625" style="44" customWidth="1"/>
    <col min="2045" max="2047" width="7.5546875" style="44"/>
    <col min="2048" max="2049" width="7.5546875" style="44" customWidth="1"/>
    <col min="2050" max="2052" width="8.5546875" style="44" customWidth="1"/>
    <col min="2053" max="2059" width="0" style="44" hidden="1" customWidth="1"/>
    <col min="2060" max="2295" width="7.5546875" style="44"/>
    <col min="2296" max="2296" width="4.44140625" style="44" customWidth="1"/>
    <col min="2297" max="2297" width="34.44140625" style="44" customWidth="1"/>
    <col min="2298" max="2298" width="6.88671875" style="44" customWidth="1"/>
    <col min="2299" max="2299" width="9.5546875" style="44" customWidth="1"/>
    <col min="2300" max="2300" width="7.44140625" style="44" customWidth="1"/>
    <col min="2301" max="2303" width="7.5546875" style="44"/>
    <col min="2304" max="2305" width="7.5546875" style="44" customWidth="1"/>
    <col min="2306" max="2308" width="8.5546875" style="44" customWidth="1"/>
    <col min="2309" max="2315" width="0" style="44" hidden="1" customWidth="1"/>
    <col min="2316" max="2551" width="7.5546875" style="44"/>
    <col min="2552" max="2552" width="4.44140625" style="44" customWidth="1"/>
    <col min="2553" max="2553" width="34.44140625" style="44" customWidth="1"/>
    <col min="2554" max="2554" width="6.88671875" style="44" customWidth="1"/>
    <col min="2555" max="2555" width="9.5546875" style="44" customWidth="1"/>
    <col min="2556" max="2556" width="7.44140625" style="44" customWidth="1"/>
    <col min="2557" max="2559" width="7.5546875" style="44"/>
    <col min="2560" max="2561" width="7.5546875" style="44" customWidth="1"/>
    <col min="2562" max="2564" width="8.5546875" style="44" customWidth="1"/>
    <col min="2565" max="2571" width="0" style="44" hidden="1" customWidth="1"/>
    <col min="2572" max="2807" width="7.5546875" style="44"/>
    <col min="2808" max="2808" width="4.44140625" style="44" customWidth="1"/>
    <col min="2809" max="2809" width="34.44140625" style="44" customWidth="1"/>
    <col min="2810" max="2810" width="6.88671875" style="44" customWidth="1"/>
    <col min="2811" max="2811" width="9.5546875" style="44" customWidth="1"/>
    <col min="2812" max="2812" width="7.44140625" style="44" customWidth="1"/>
    <col min="2813" max="2815" width="7.5546875" style="44"/>
    <col min="2816" max="2817" width="7.5546875" style="44" customWidth="1"/>
    <col min="2818" max="2820" width="8.5546875" style="44" customWidth="1"/>
    <col min="2821" max="2827" width="0" style="44" hidden="1" customWidth="1"/>
    <col min="2828" max="3063" width="7.5546875" style="44"/>
    <col min="3064" max="3064" width="4.44140625" style="44" customWidth="1"/>
    <col min="3065" max="3065" width="34.44140625" style="44" customWidth="1"/>
    <col min="3066" max="3066" width="6.88671875" style="44" customWidth="1"/>
    <col min="3067" max="3067" width="9.5546875" style="44" customWidth="1"/>
    <col min="3068" max="3068" width="7.44140625" style="44" customWidth="1"/>
    <col min="3069" max="3071" width="7.5546875" style="44"/>
    <col min="3072" max="3073" width="7.5546875" style="44" customWidth="1"/>
    <col min="3074" max="3076" width="8.5546875" style="44" customWidth="1"/>
    <col min="3077" max="3083" width="0" style="44" hidden="1" customWidth="1"/>
    <col min="3084" max="3319" width="7.5546875" style="44"/>
    <col min="3320" max="3320" width="4.44140625" style="44" customWidth="1"/>
    <col min="3321" max="3321" width="34.44140625" style="44" customWidth="1"/>
    <col min="3322" max="3322" width="6.88671875" style="44" customWidth="1"/>
    <col min="3323" max="3323" width="9.5546875" style="44" customWidth="1"/>
    <col min="3324" max="3324" width="7.44140625" style="44" customWidth="1"/>
    <col min="3325" max="3327" width="7.5546875" style="44"/>
    <col min="3328" max="3329" width="7.5546875" style="44" customWidth="1"/>
    <col min="3330" max="3332" width="8.5546875" style="44" customWidth="1"/>
    <col min="3333" max="3339" width="0" style="44" hidden="1" customWidth="1"/>
    <col min="3340" max="3575" width="7.5546875" style="44"/>
    <col min="3576" max="3576" width="4.44140625" style="44" customWidth="1"/>
    <col min="3577" max="3577" width="34.44140625" style="44" customWidth="1"/>
    <col min="3578" max="3578" width="6.88671875" style="44" customWidth="1"/>
    <col min="3579" max="3579" width="9.5546875" style="44" customWidth="1"/>
    <col min="3580" max="3580" width="7.44140625" style="44" customWidth="1"/>
    <col min="3581" max="3583" width="7.5546875" style="44"/>
    <col min="3584" max="3585" width="7.5546875" style="44" customWidth="1"/>
    <col min="3586" max="3588" width="8.5546875" style="44" customWidth="1"/>
    <col min="3589" max="3595" width="0" style="44" hidden="1" customWidth="1"/>
    <col min="3596" max="3831" width="7.5546875" style="44"/>
    <col min="3832" max="3832" width="4.44140625" style="44" customWidth="1"/>
    <col min="3833" max="3833" width="34.44140625" style="44" customWidth="1"/>
    <col min="3834" max="3834" width="6.88671875" style="44" customWidth="1"/>
    <col min="3835" max="3835" width="9.5546875" style="44" customWidth="1"/>
    <col min="3836" max="3836" width="7.44140625" style="44" customWidth="1"/>
    <col min="3837" max="3839" width="7.5546875" style="44"/>
    <col min="3840" max="3841" width="7.5546875" style="44" customWidth="1"/>
    <col min="3842" max="3844" width="8.5546875" style="44" customWidth="1"/>
    <col min="3845" max="3851" width="0" style="44" hidden="1" customWidth="1"/>
    <col min="3852" max="4087" width="7.5546875" style="44"/>
    <col min="4088" max="4088" width="4.44140625" style="44" customWidth="1"/>
    <col min="4089" max="4089" width="34.44140625" style="44" customWidth="1"/>
    <col min="4090" max="4090" width="6.88671875" style="44" customWidth="1"/>
    <col min="4091" max="4091" width="9.5546875" style="44" customWidth="1"/>
    <col min="4092" max="4092" width="7.44140625" style="44" customWidth="1"/>
    <col min="4093" max="4095" width="7.5546875" style="44"/>
    <col min="4096" max="4097" width="7.5546875" style="44" customWidth="1"/>
    <col min="4098" max="4100" width="8.5546875" style="44" customWidth="1"/>
    <col min="4101" max="4107" width="0" style="44" hidden="1" customWidth="1"/>
    <col min="4108" max="4343" width="7.5546875" style="44"/>
    <col min="4344" max="4344" width="4.44140625" style="44" customWidth="1"/>
    <col min="4345" max="4345" width="34.44140625" style="44" customWidth="1"/>
    <col min="4346" max="4346" width="6.88671875" style="44" customWidth="1"/>
    <col min="4347" max="4347" width="9.5546875" style="44" customWidth="1"/>
    <col min="4348" max="4348" width="7.44140625" style="44" customWidth="1"/>
    <col min="4349" max="4351" width="7.5546875" style="44"/>
    <col min="4352" max="4353" width="7.5546875" style="44" customWidth="1"/>
    <col min="4354" max="4356" width="8.5546875" style="44" customWidth="1"/>
    <col min="4357" max="4363" width="0" style="44" hidden="1" customWidth="1"/>
    <col min="4364" max="4599" width="7.5546875" style="44"/>
    <col min="4600" max="4600" width="4.44140625" style="44" customWidth="1"/>
    <col min="4601" max="4601" width="34.44140625" style="44" customWidth="1"/>
    <col min="4602" max="4602" width="6.88671875" style="44" customWidth="1"/>
    <col min="4603" max="4603" width="9.5546875" style="44" customWidth="1"/>
    <col min="4604" max="4604" width="7.44140625" style="44" customWidth="1"/>
    <col min="4605" max="4607" width="7.5546875" style="44"/>
    <col min="4608" max="4609" width="7.5546875" style="44" customWidth="1"/>
    <col min="4610" max="4612" width="8.5546875" style="44" customWidth="1"/>
    <col min="4613" max="4619" width="0" style="44" hidden="1" customWidth="1"/>
    <col min="4620" max="4855" width="7.5546875" style="44"/>
    <col min="4856" max="4856" width="4.44140625" style="44" customWidth="1"/>
    <col min="4857" max="4857" width="34.44140625" style="44" customWidth="1"/>
    <col min="4858" max="4858" width="6.88671875" style="44" customWidth="1"/>
    <col min="4859" max="4859" width="9.5546875" style="44" customWidth="1"/>
    <col min="4860" max="4860" width="7.44140625" style="44" customWidth="1"/>
    <col min="4861" max="4863" width="7.5546875" style="44"/>
    <col min="4864" max="4865" width="7.5546875" style="44" customWidth="1"/>
    <col min="4866" max="4868" width="8.5546875" style="44" customWidth="1"/>
    <col min="4869" max="4875" width="0" style="44" hidden="1" customWidth="1"/>
    <col min="4876" max="5111" width="7.5546875" style="44"/>
    <col min="5112" max="5112" width="4.44140625" style="44" customWidth="1"/>
    <col min="5113" max="5113" width="34.44140625" style="44" customWidth="1"/>
    <col min="5114" max="5114" width="6.88671875" style="44" customWidth="1"/>
    <col min="5115" max="5115" width="9.5546875" style="44" customWidth="1"/>
    <col min="5116" max="5116" width="7.44140625" style="44" customWidth="1"/>
    <col min="5117" max="5119" width="7.5546875" style="44"/>
    <col min="5120" max="5121" width="7.5546875" style="44" customWidth="1"/>
    <col min="5122" max="5124" width="8.5546875" style="44" customWidth="1"/>
    <col min="5125" max="5131" width="0" style="44" hidden="1" customWidth="1"/>
    <col min="5132" max="5367" width="7.5546875" style="44"/>
    <col min="5368" max="5368" width="4.44140625" style="44" customWidth="1"/>
    <col min="5369" max="5369" width="34.44140625" style="44" customWidth="1"/>
    <col min="5370" max="5370" width="6.88671875" style="44" customWidth="1"/>
    <col min="5371" max="5371" width="9.5546875" style="44" customWidth="1"/>
    <col min="5372" max="5372" width="7.44140625" style="44" customWidth="1"/>
    <col min="5373" max="5375" width="7.5546875" style="44"/>
    <col min="5376" max="5377" width="7.5546875" style="44" customWidth="1"/>
    <col min="5378" max="5380" width="8.5546875" style="44" customWidth="1"/>
    <col min="5381" max="5387" width="0" style="44" hidden="1" customWidth="1"/>
    <col min="5388" max="5623" width="7.5546875" style="44"/>
    <col min="5624" max="5624" width="4.44140625" style="44" customWidth="1"/>
    <col min="5625" max="5625" width="34.44140625" style="44" customWidth="1"/>
    <col min="5626" max="5626" width="6.88671875" style="44" customWidth="1"/>
    <col min="5627" max="5627" width="9.5546875" style="44" customWidth="1"/>
    <col min="5628" max="5628" width="7.44140625" style="44" customWidth="1"/>
    <col min="5629" max="5631" width="7.5546875" style="44"/>
    <col min="5632" max="5633" width="7.5546875" style="44" customWidth="1"/>
    <col min="5634" max="5636" width="8.5546875" style="44" customWidth="1"/>
    <col min="5637" max="5643" width="0" style="44" hidden="1" customWidth="1"/>
    <col min="5644" max="5879" width="7.5546875" style="44"/>
    <col min="5880" max="5880" width="4.44140625" style="44" customWidth="1"/>
    <col min="5881" max="5881" width="34.44140625" style="44" customWidth="1"/>
    <col min="5882" max="5882" width="6.88671875" style="44" customWidth="1"/>
    <col min="5883" max="5883" width="9.5546875" style="44" customWidth="1"/>
    <col min="5884" max="5884" width="7.44140625" style="44" customWidth="1"/>
    <col min="5885" max="5887" width="7.5546875" style="44"/>
    <col min="5888" max="5889" width="7.5546875" style="44" customWidth="1"/>
    <col min="5890" max="5892" width="8.5546875" style="44" customWidth="1"/>
    <col min="5893" max="5899" width="0" style="44" hidden="1" customWidth="1"/>
    <col min="5900" max="6135" width="7.5546875" style="44"/>
    <col min="6136" max="6136" width="4.44140625" style="44" customWidth="1"/>
    <col min="6137" max="6137" width="34.44140625" style="44" customWidth="1"/>
    <col min="6138" max="6138" width="6.88671875" style="44" customWidth="1"/>
    <col min="6139" max="6139" width="9.5546875" style="44" customWidth="1"/>
    <col min="6140" max="6140" width="7.44140625" style="44" customWidth="1"/>
    <col min="6141" max="6143" width="7.5546875" style="44"/>
    <col min="6144" max="6145" width="7.5546875" style="44" customWidth="1"/>
    <col min="6146" max="6148" width="8.5546875" style="44" customWidth="1"/>
    <col min="6149" max="6155" width="0" style="44" hidden="1" customWidth="1"/>
    <col min="6156" max="6391" width="7.5546875" style="44"/>
    <col min="6392" max="6392" width="4.44140625" style="44" customWidth="1"/>
    <col min="6393" max="6393" width="34.44140625" style="44" customWidth="1"/>
    <col min="6394" max="6394" width="6.88671875" style="44" customWidth="1"/>
    <col min="6395" max="6395" width="9.5546875" style="44" customWidth="1"/>
    <col min="6396" max="6396" width="7.44140625" style="44" customWidth="1"/>
    <col min="6397" max="6399" width="7.5546875" style="44"/>
    <col min="6400" max="6401" width="7.5546875" style="44" customWidth="1"/>
    <col min="6402" max="6404" width="8.5546875" style="44" customWidth="1"/>
    <col min="6405" max="6411" width="0" style="44" hidden="1" customWidth="1"/>
    <col min="6412" max="6647" width="7.5546875" style="44"/>
    <col min="6648" max="6648" width="4.44140625" style="44" customWidth="1"/>
    <col min="6649" max="6649" width="34.44140625" style="44" customWidth="1"/>
    <col min="6650" max="6650" width="6.88671875" style="44" customWidth="1"/>
    <col min="6651" max="6651" width="9.5546875" style="44" customWidth="1"/>
    <col min="6652" max="6652" width="7.44140625" style="44" customWidth="1"/>
    <col min="6653" max="6655" width="7.5546875" style="44"/>
    <col min="6656" max="6657" width="7.5546875" style="44" customWidth="1"/>
    <col min="6658" max="6660" width="8.5546875" style="44" customWidth="1"/>
    <col min="6661" max="6667" width="0" style="44" hidden="1" customWidth="1"/>
    <col min="6668" max="6903" width="7.5546875" style="44"/>
    <col min="6904" max="6904" width="4.44140625" style="44" customWidth="1"/>
    <col min="6905" max="6905" width="34.44140625" style="44" customWidth="1"/>
    <col min="6906" max="6906" width="6.88671875" style="44" customWidth="1"/>
    <col min="6907" max="6907" width="9.5546875" style="44" customWidth="1"/>
    <col min="6908" max="6908" width="7.44140625" style="44" customWidth="1"/>
    <col min="6909" max="6911" width="7.5546875" style="44"/>
    <col min="6912" max="6913" width="7.5546875" style="44" customWidth="1"/>
    <col min="6914" max="6916" width="8.5546875" style="44" customWidth="1"/>
    <col min="6917" max="6923" width="0" style="44" hidden="1" customWidth="1"/>
    <col min="6924" max="7159" width="7.5546875" style="44"/>
    <col min="7160" max="7160" width="4.44140625" style="44" customWidth="1"/>
    <col min="7161" max="7161" width="34.44140625" style="44" customWidth="1"/>
    <col min="7162" max="7162" width="6.88671875" style="44" customWidth="1"/>
    <col min="7163" max="7163" width="9.5546875" style="44" customWidth="1"/>
    <col min="7164" max="7164" width="7.44140625" style="44" customWidth="1"/>
    <col min="7165" max="7167" width="7.5546875" style="44"/>
    <col min="7168" max="7169" width="7.5546875" style="44" customWidth="1"/>
    <col min="7170" max="7172" width="8.5546875" style="44" customWidth="1"/>
    <col min="7173" max="7179" width="0" style="44" hidden="1" customWidth="1"/>
    <col min="7180" max="7415" width="7.5546875" style="44"/>
    <col min="7416" max="7416" width="4.44140625" style="44" customWidth="1"/>
    <col min="7417" max="7417" width="34.44140625" style="44" customWidth="1"/>
    <col min="7418" max="7418" width="6.88671875" style="44" customWidth="1"/>
    <col min="7419" max="7419" width="9.5546875" style="44" customWidth="1"/>
    <col min="7420" max="7420" width="7.44140625" style="44" customWidth="1"/>
    <col min="7421" max="7423" width="7.5546875" style="44"/>
    <col min="7424" max="7425" width="7.5546875" style="44" customWidth="1"/>
    <col min="7426" max="7428" width="8.5546875" style="44" customWidth="1"/>
    <col min="7429" max="7435" width="0" style="44" hidden="1" customWidth="1"/>
    <col min="7436" max="7671" width="7.5546875" style="44"/>
    <col min="7672" max="7672" width="4.44140625" style="44" customWidth="1"/>
    <col min="7673" max="7673" width="34.44140625" style="44" customWidth="1"/>
    <col min="7674" max="7674" width="6.88671875" style="44" customWidth="1"/>
    <col min="7675" max="7675" width="9.5546875" style="44" customWidth="1"/>
    <col min="7676" max="7676" width="7.44140625" style="44" customWidth="1"/>
    <col min="7677" max="7679" width="7.5546875" style="44"/>
    <col min="7680" max="7681" width="7.5546875" style="44" customWidth="1"/>
    <col min="7682" max="7684" width="8.5546875" style="44" customWidth="1"/>
    <col min="7685" max="7691" width="0" style="44" hidden="1" customWidth="1"/>
    <col min="7692" max="7927" width="7.5546875" style="44"/>
    <col min="7928" max="7928" width="4.44140625" style="44" customWidth="1"/>
    <col min="7929" max="7929" width="34.44140625" style="44" customWidth="1"/>
    <col min="7930" max="7930" width="6.88671875" style="44" customWidth="1"/>
    <col min="7931" max="7931" width="9.5546875" style="44" customWidth="1"/>
    <col min="7932" max="7932" width="7.44140625" style="44" customWidth="1"/>
    <col min="7933" max="7935" width="7.5546875" style="44"/>
    <col min="7936" max="7937" width="7.5546875" style="44" customWidth="1"/>
    <col min="7938" max="7940" width="8.5546875" style="44" customWidth="1"/>
    <col min="7941" max="7947" width="0" style="44" hidden="1" customWidth="1"/>
    <col min="7948" max="8183" width="7.5546875" style="44"/>
    <col min="8184" max="8184" width="4.44140625" style="44" customWidth="1"/>
    <col min="8185" max="8185" width="34.44140625" style="44" customWidth="1"/>
    <col min="8186" max="8186" width="6.88671875" style="44" customWidth="1"/>
    <col min="8187" max="8187" width="9.5546875" style="44" customWidth="1"/>
    <col min="8188" max="8188" width="7.44140625" style="44" customWidth="1"/>
    <col min="8189" max="8191" width="7.5546875" style="44"/>
    <col min="8192" max="8193" width="7.5546875" style="44" customWidth="1"/>
    <col min="8194" max="8196" width="8.5546875" style="44" customWidth="1"/>
    <col min="8197" max="8203" width="0" style="44" hidden="1" customWidth="1"/>
    <col min="8204" max="8439" width="7.5546875" style="44"/>
    <col min="8440" max="8440" width="4.44140625" style="44" customWidth="1"/>
    <col min="8441" max="8441" width="34.44140625" style="44" customWidth="1"/>
    <col min="8442" max="8442" width="6.88671875" style="44" customWidth="1"/>
    <col min="8443" max="8443" width="9.5546875" style="44" customWidth="1"/>
    <col min="8444" max="8444" width="7.44140625" style="44" customWidth="1"/>
    <col min="8445" max="8447" width="7.5546875" style="44"/>
    <col min="8448" max="8449" width="7.5546875" style="44" customWidth="1"/>
    <col min="8450" max="8452" width="8.5546875" style="44" customWidth="1"/>
    <col min="8453" max="8459" width="0" style="44" hidden="1" customWidth="1"/>
    <col min="8460" max="8695" width="7.5546875" style="44"/>
    <col min="8696" max="8696" width="4.44140625" style="44" customWidth="1"/>
    <col min="8697" max="8697" width="34.44140625" style="44" customWidth="1"/>
    <col min="8698" max="8698" width="6.88671875" style="44" customWidth="1"/>
    <col min="8699" max="8699" width="9.5546875" style="44" customWidth="1"/>
    <col min="8700" max="8700" width="7.44140625" style="44" customWidth="1"/>
    <col min="8701" max="8703" width="7.5546875" style="44"/>
    <col min="8704" max="8705" width="7.5546875" style="44" customWidth="1"/>
    <col min="8706" max="8708" width="8.5546875" style="44" customWidth="1"/>
    <col min="8709" max="8715" width="0" style="44" hidden="1" customWidth="1"/>
    <col min="8716" max="8951" width="7.5546875" style="44"/>
    <col min="8952" max="8952" width="4.44140625" style="44" customWidth="1"/>
    <col min="8953" max="8953" width="34.44140625" style="44" customWidth="1"/>
    <col min="8954" max="8954" width="6.88671875" style="44" customWidth="1"/>
    <col min="8955" max="8955" width="9.5546875" style="44" customWidth="1"/>
    <col min="8956" max="8956" width="7.44140625" style="44" customWidth="1"/>
    <col min="8957" max="8959" width="7.5546875" style="44"/>
    <col min="8960" max="8961" width="7.5546875" style="44" customWidth="1"/>
    <col min="8962" max="8964" width="8.5546875" style="44" customWidth="1"/>
    <col min="8965" max="8971" width="0" style="44" hidden="1" customWidth="1"/>
    <col min="8972" max="9207" width="7.5546875" style="44"/>
    <col min="9208" max="9208" width="4.44140625" style="44" customWidth="1"/>
    <col min="9209" max="9209" width="34.44140625" style="44" customWidth="1"/>
    <col min="9210" max="9210" width="6.88671875" style="44" customWidth="1"/>
    <col min="9211" max="9211" width="9.5546875" style="44" customWidth="1"/>
    <col min="9212" max="9212" width="7.44140625" style="44" customWidth="1"/>
    <col min="9213" max="9215" width="7.5546875" style="44"/>
    <col min="9216" max="9217" width="7.5546875" style="44" customWidth="1"/>
    <col min="9218" max="9220" width="8.5546875" style="44" customWidth="1"/>
    <col min="9221" max="9227" width="0" style="44" hidden="1" customWidth="1"/>
    <col min="9228" max="9463" width="7.5546875" style="44"/>
    <col min="9464" max="9464" width="4.44140625" style="44" customWidth="1"/>
    <col min="9465" max="9465" width="34.44140625" style="44" customWidth="1"/>
    <col min="9466" max="9466" width="6.88671875" style="44" customWidth="1"/>
    <col min="9467" max="9467" width="9.5546875" style="44" customWidth="1"/>
    <col min="9468" max="9468" width="7.44140625" style="44" customWidth="1"/>
    <col min="9469" max="9471" width="7.5546875" style="44"/>
    <col min="9472" max="9473" width="7.5546875" style="44" customWidth="1"/>
    <col min="9474" max="9476" width="8.5546875" style="44" customWidth="1"/>
    <col min="9477" max="9483" width="0" style="44" hidden="1" customWidth="1"/>
    <col min="9484" max="9719" width="7.5546875" style="44"/>
    <col min="9720" max="9720" width="4.44140625" style="44" customWidth="1"/>
    <col min="9721" max="9721" width="34.44140625" style="44" customWidth="1"/>
    <col min="9722" max="9722" width="6.88671875" style="44" customWidth="1"/>
    <col min="9723" max="9723" width="9.5546875" style="44" customWidth="1"/>
    <col min="9724" max="9724" width="7.44140625" style="44" customWidth="1"/>
    <col min="9725" max="9727" width="7.5546875" style="44"/>
    <col min="9728" max="9729" width="7.5546875" style="44" customWidth="1"/>
    <col min="9730" max="9732" width="8.5546875" style="44" customWidth="1"/>
    <col min="9733" max="9739" width="0" style="44" hidden="1" customWidth="1"/>
    <col min="9740" max="9975" width="7.5546875" style="44"/>
    <col min="9976" max="9976" width="4.44140625" style="44" customWidth="1"/>
    <col min="9977" max="9977" width="34.44140625" style="44" customWidth="1"/>
    <col min="9978" max="9978" width="6.88671875" style="44" customWidth="1"/>
    <col min="9979" max="9979" width="9.5546875" style="44" customWidth="1"/>
    <col min="9980" max="9980" width="7.44140625" style="44" customWidth="1"/>
    <col min="9981" max="9983" width="7.5546875" style="44"/>
    <col min="9984" max="9985" width="7.5546875" style="44" customWidth="1"/>
    <col min="9986" max="9988" width="8.5546875" style="44" customWidth="1"/>
    <col min="9989" max="9995" width="0" style="44" hidden="1" customWidth="1"/>
    <col min="9996" max="10231" width="7.5546875" style="44"/>
    <col min="10232" max="10232" width="4.44140625" style="44" customWidth="1"/>
    <col min="10233" max="10233" width="34.44140625" style="44" customWidth="1"/>
    <col min="10234" max="10234" width="6.88671875" style="44" customWidth="1"/>
    <col min="10235" max="10235" width="9.5546875" style="44" customWidth="1"/>
    <col min="10236" max="10236" width="7.44140625" style="44" customWidth="1"/>
    <col min="10237" max="10239" width="7.5546875" style="44"/>
    <col min="10240" max="10241" width="7.5546875" style="44" customWidth="1"/>
    <col min="10242" max="10244" width="8.5546875" style="44" customWidth="1"/>
    <col min="10245" max="10251" width="0" style="44" hidden="1" customWidth="1"/>
    <col min="10252" max="10487" width="7.5546875" style="44"/>
    <col min="10488" max="10488" width="4.44140625" style="44" customWidth="1"/>
    <col min="10489" max="10489" width="34.44140625" style="44" customWidth="1"/>
    <col min="10490" max="10490" width="6.88671875" style="44" customWidth="1"/>
    <col min="10491" max="10491" width="9.5546875" style="44" customWidth="1"/>
    <col min="10492" max="10492" width="7.44140625" style="44" customWidth="1"/>
    <col min="10493" max="10495" width="7.5546875" style="44"/>
    <col min="10496" max="10497" width="7.5546875" style="44" customWidth="1"/>
    <col min="10498" max="10500" width="8.5546875" style="44" customWidth="1"/>
    <col min="10501" max="10507" width="0" style="44" hidden="1" customWidth="1"/>
    <col min="10508" max="10743" width="7.5546875" style="44"/>
    <col min="10744" max="10744" width="4.44140625" style="44" customWidth="1"/>
    <col min="10745" max="10745" width="34.44140625" style="44" customWidth="1"/>
    <col min="10746" max="10746" width="6.88671875" style="44" customWidth="1"/>
    <col min="10747" max="10747" width="9.5546875" style="44" customWidth="1"/>
    <col min="10748" max="10748" width="7.44140625" style="44" customWidth="1"/>
    <col min="10749" max="10751" width="7.5546875" style="44"/>
    <col min="10752" max="10753" width="7.5546875" style="44" customWidth="1"/>
    <col min="10754" max="10756" width="8.5546875" style="44" customWidth="1"/>
    <col min="10757" max="10763" width="0" style="44" hidden="1" customWidth="1"/>
    <col min="10764" max="10999" width="7.5546875" style="44"/>
    <col min="11000" max="11000" width="4.44140625" style="44" customWidth="1"/>
    <col min="11001" max="11001" width="34.44140625" style="44" customWidth="1"/>
    <col min="11002" max="11002" width="6.88671875" style="44" customWidth="1"/>
    <col min="11003" max="11003" width="9.5546875" style="44" customWidth="1"/>
    <col min="11004" max="11004" width="7.44140625" style="44" customWidth="1"/>
    <col min="11005" max="11007" width="7.5546875" style="44"/>
    <col min="11008" max="11009" width="7.5546875" style="44" customWidth="1"/>
    <col min="11010" max="11012" width="8.5546875" style="44" customWidth="1"/>
    <col min="11013" max="11019" width="0" style="44" hidden="1" customWidth="1"/>
    <col min="11020" max="11255" width="7.5546875" style="44"/>
    <col min="11256" max="11256" width="4.44140625" style="44" customWidth="1"/>
    <col min="11257" max="11257" width="34.44140625" style="44" customWidth="1"/>
    <col min="11258" max="11258" width="6.88671875" style="44" customWidth="1"/>
    <col min="11259" max="11259" width="9.5546875" style="44" customWidth="1"/>
    <col min="11260" max="11260" width="7.44140625" style="44" customWidth="1"/>
    <col min="11261" max="11263" width="7.5546875" style="44"/>
    <col min="11264" max="11265" width="7.5546875" style="44" customWidth="1"/>
    <col min="11266" max="11268" width="8.5546875" style="44" customWidth="1"/>
    <col min="11269" max="11275" width="0" style="44" hidden="1" customWidth="1"/>
    <col min="11276" max="11511" width="7.5546875" style="44"/>
    <col min="11512" max="11512" width="4.44140625" style="44" customWidth="1"/>
    <col min="11513" max="11513" width="34.44140625" style="44" customWidth="1"/>
    <col min="11514" max="11514" width="6.88671875" style="44" customWidth="1"/>
    <col min="11515" max="11515" width="9.5546875" style="44" customWidth="1"/>
    <col min="11516" max="11516" width="7.44140625" style="44" customWidth="1"/>
    <col min="11517" max="11519" width="7.5546875" style="44"/>
    <col min="11520" max="11521" width="7.5546875" style="44" customWidth="1"/>
    <col min="11522" max="11524" width="8.5546875" style="44" customWidth="1"/>
    <col min="11525" max="11531" width="0" style="44" hidden="1" customWidth="1"/>
    <col min="11532" max="11767" width="7.5546875" style="44"/>
    <col min="11768" max="11768" width="4.44140625" style="44" customWidth="1"/>
    <col min="11769" max="11769" width="34.44140625" style="44" customWidth="1"/>
    <col min="11770" max="11770" width="6.88671875" style="44" customWidth="1"/>
    <col min="11771" max="11771" width="9.5546875" style="44" customWidth="1"/>
    <col min="11772" max="11772" width="7.44140625" style="44" customWidth="1"/>
    <col min="11773" max="11775" width="7.5546875" style="44"/>
    <col min="11776" max="11777" width="7.5546875" style="44" customWidth="1"/>
    <col min="11778" max="11780" width="8.5546875" style="44" customWidth="1"/>
    <col min="11781" max="11787" width="0" style="44" hidden="1" customWidth="1"/>
    <col min="11788" max="12023" width="7.5546875" style="44"/>
    <col min="12024" max="12024" width="4.44140625" style="44" customWidth="1"/>
    <col min="12025" max="12025" width="34.44140625" style="44" customWidth="1"/>
    <col min="12026" max="12026" width="6.88671875" style="44" customWidth="1"/>
    <col min="12027" max="12027" width="9.5546875" style="44" customWidth="1"/>
    <col min="12028" max="12028" width="7.44140625" style="44" customWidth="1"/>
    <col min="12029" max="12031" width="7.5546875" style="44"/>
    <col min="12032" max="12033" width="7.5546875" style="44" customWidth="1"/>
    <col min="12034" max="12036" width="8.5546875" style="44" customWidth="1"/>
    <col min="12037" max="12043" width="0" style="44" hidden="1" customWidth="1"/>
    <col min="12044" max="12279" width="7.5546875" style="44"/>
    <col min="12280" max="12280" width="4.44140625" style="44" customWidth="1"/>
    <col min="12281" max="12281" width="34.44140625" style="44" customWidth="1"/>
    <col min="12282" max="12282" width="6.88671875" style="44" customWidth="1"/>
    <col min="12283" max="12283" width="9.5546875" style="44" customWidth="1"/>
    <col min="12284" max="12284" width="7.44140625" style="44" customWidth="1"/>
    <col min="12285" max="12287" width="7.5546875" style="44"/>
    <col min="12288" max="12289" width="7.5546875" style="44" customWidth="1"/>
    <col min="12290" max="12292" width="8.5546875" style="44" customWidth="1"/>
    <col min="12293" max="12299" width="0" style="44" hidden="1" customWidth="1"/>
    <col min="12300" max="12535" width="7.5546875" style="44"/>
    <col min="12536" max="12536" width="4.44140625" style="44" customWidth="1"/>
    <col min="12537" max="12537" width="34.44140625" style="44" customWidth="1"/>
    <col min="12538" max="12538" width="6.88671875" style="44" customWidth="1"/>
    <col min="12539" max="12539" width="9.5546875" style="44" customWidth="1"/>
    <col min="12540" max="12540" width="7.44140625" style="44" customWidth="1"/>
    <col min="12541" max="12543" width="7.5546875" style="44"/>
    <col min="12544" max="12545" width="7.5546875" style="44" customWidth="1"/>
    <col min="12546" max="12548" width="8.5546875" style="44" customWidth="1"/>
    <col min="12549" max="12555" width="0" style="44" hidden="1" customWidth="1"/>
    <col min="12556" max="12791" width="7.5546875" style="44"/>
    <col min="12792" max="12792" width="4.44140625" style="44" customWidth="1"/>
    <col min="12793" max="12793" width="34.44140625" style="44" customWidth="1"/>
    <col min="12794" max="12794" width="6.88671875" style="44" customWidth="1"/>
    <col min="12795" max="12795" width="9.5546875" style="44" customWidth="1"/>
    <col min="12796" max="12796" width="7.44140625" style="44" customWidth="1"/>
    <col min="12797" max="12799" width="7.5546875" style="44"/>
    <col min="12800" max="12801" width="7.5546875" style="44" customWidth="1"/>
    <col min="12802" max="12804" width="8.5546875" style="44" customWidth="1"/>
    <col min="12805" max="12811" width="0" style="44" hidden="1" customWidth="1"/>
    <col min="12812" max="13047" width="7.5546875" style="44"/>
    <col min="13048" max="13048" width="4.44140625" style="44" customWidth="1"/>
    <col min="13049" max="13049" width="34.44140625" style="44" customWidth="1"/>
    <col min="13050" max="13050" width="6.88671875" style="44" customWidth="1"/>
    <col min="13051" max="13051" width="9.5546875" style="44" customWidth="1"/>
    <col min="13052" max="13052" width="7.44140625" style="44" customWidth="1"/>
    <col min="13053" max="13055" width="7.5546875" style="44"/>
    <col min="13056" max="13057" width="7.5546875" style="44" customWidth="1"/>
    <col min="13058" max="13060" width="8.5546875" style="44" customWidth="1"/>
    <col min="13061" max="13067" width="0" style="44" hidden="1" customWidth="1"/>
    <col min="13068" max="13303" width="7.5546875" style="44"/>
    <col min="13304" max="13304" width="4.44140625" style="44" customWidth="1"/>
    <col min="13305" max="13305" width="34.44140625" style="44" customWidth="1"/>
    <col min="13306" max="13306" width="6.88671875" style="44" customWidth="1"/>
    <col min="13307" max="13307" width="9.5546875" style="44" customWidth="1"/>
    <col min="13308" max="13308" width="7.44140625" style="44" customWidth="1"/>
    <col min="13309" max="13311" width="7.5546875" style="44"/>
    <col min="13312" max="13313" width="7.5546875" style="44" customWidth="1"/>
    <col min="13314" max="13316" width="8.5546875" style="44" customWidth="1"/>
    <col min="13317" max="13323" width="0" style="44" hidden="1" customWidth="1"/>
    <col min="13324" max="13559" width="7.5546875" style="44"/>
    <col min="13560" max="13560" width="4.44140625" style="44" customWidth="1"/>
    <col min="13561" max="13561" width="34.44140625" style="44" customWidth="1"/>
    <col min="13562" max="13562" width="6.88671875" style="44" customWidth="1"/>
    <col min="13563" max="13563" width="9.5546875" style="44" customWidth="1"/>
    <col min="13564" max="13564" width="7.44140625" style="44" customWidth="1"/>
    <col min="13565" max="13567" width="7.5546875" style="44"/>
    <col min="13568" max="13569" width="7.5546875" style="44" customWidth="1"/>
    <col min="13570" max="13572" width="8.5546875" style="44" customWidth="1"/>
    <col min="13573" max="13579" width="0" style="44" hidden="1" customWidth="1"/>
    <col min="13580" max="13815" width="7.5546875" style="44"/>
    <col min="13816" max="13816" width="4.44140625" style="44" customWidth="1"/>
    <col min="13817" max="13817" width="34.44140625" style="44" customWidth="1"/>
    <col min="13818" max="13818" width="6.88671875" style="44" customWidth="1"/>
    <col min="13819" max="13819" width="9.5546875" style="44" customWidth="1"/>
    <col min="13820" max="13820" width="7.44140625" style="44" customWidth="1"/>
    <col min="13821" max="13823" width="7.5546875" style="44"/>
    <col min="13824" max="13825" width="7.5546875" style="44" customWidth="1"/>
    <col min="13826" max="13828" width="8.5546875" style="44" customWidth="1"/>
    <col min="13829" max="13835" width="0" style="44" hidden="1" customWidth="1"/>
    <col min="13836" max="14071" width="7.5546875" style="44"/>
    <col min="14072" max="14072" width="4.44140625" style="44" customWidth="1"/>
    <col min="14073" max="14073" width="34.44140625" style="44" customWidth="1"/>
    <col min="14074" max="14074" width="6.88671875" style="44" customWidth="1"/>
    <col min="14075" max="14075" width="9.5546875" style="44" customWidth="1"/>
    <col min="14076" max="14076" width="7.44140625" style="44" customWidth="1"/>
    <col min="14077" max="14079" width="7.5546875" style="44"/>
    <col min="14080" max="14081" width="7.5546875" style="44" customWidth="1"/>
    <col min="14082" max="14084" width="8.5546875" style="44" customWidth="1"/>
    <col min="14085" max="14091" width="0" style="44" hidden="1" customWidth="1"/>
    <col min="14092" max="14327" width="7.5546875" style="44"/>
    <col min="14328" max="14328" width="4.44140625" style="44" customWidth="1"/>
    <col min="14329" max="14329" width="34.44140625" style="44" customWidth="1"/>
    <col min="14330" max="14330" width="6.88671875" style="44" customWidth="1"/>
    <col min="14331" max="14331" width="9.5546875" style="44" customWidth="1"/>
    <col min="14332" max="14332" width="7.44140625" style="44" customWidth="1"/>
    <col min="14333" max="14335" width="7.5546875" style="44"/>
    <col min="14336" max="14337" width="7.5546875" style="44" customWidth="1"/>
    <col min="14338" max="14340" width="8.5546875" style="44" customWidth="1"/>
    <col min="14341" max="14347" width="0" style="44" hidden="1" customWidth="1"/>
    <col min="14348" max="14583" width="7.5546875" style="44"/>
    <col min="14584" max="14584" width="4.44140625" style="44" customWidth="1"/>
    <col min="14585" max="14585" width="34.44140625" style="44" customWidth="1"/>
    <col min="14586" max="14586" width="6.88671875" style="44" customWidth="1"/>
    <col min="14587" max="14587" width="9.5546875" style="44" customWidth="1"/>
    <col min="14588" max="14588" width="7.44140625" style="44" customWidth="1"/>
    <col min="14589" max="14591" width="7.5546875" style="44"/>
    <col min="14592" max="14593" width="7.5546875" style="44" customWidth="1"/>
    <col min="14594" max="14596" width="8.5546875" style="44" customWidth="1"/>
    <col min="14597" max="14603" width="0" style="44" hidden="1" customWidth="1"/>
    <col min="14604" max="14839" width="7.5546875" style="44"/>
    <col min="14840" max="14840" width="4.44140625" style="44" customWidth="1"/>
    <col min="14841" max="14841" width="34.44140625" style="44" customWidth="1"/>
    <col min="14842" max="14842" width="6.88671875" style="44" customWidth="1"/>
    <col min="14843" max="14843" width="9.5546875" style="44" customWidth="1"/>
    <col min="14844" max="14844" width="7.44140625" style="44" customWidth="1"/>
    <col min="14845" max="14847" width="7.5546875" style="44"/>
    <col min="14848" max="14849" width="7.5546875" style="44" customWidth="1"/>
    <col min="14850" max="14852" width="8.5546875" style="44" customWidth="1"/>
    <col min="14853" max="14859" width="0" style="44" hidden="1" customWidth="1"/>
    <col min="14860" max="15095" width="7.5546875" style="44"/>
    <col min="15096" max="15096" width="4.44140625" style="44" customWidth="1"/>
    <col min="15097" max="15097" width="34.44140625" style="44" customWidth="1"/>
    <col min="15098" max="15098" width="6.88671875" style="44" customWidth="1"/>
    <col min="15099" max="15099" width="9.5546875" style="44" customWidth="1"/>
    <col min="15100" max="15100" width="7.44140625" style="44" customWidth="1"/>
    <col min="15101" max="15103" width="7.5546875" style="44"/>
    <col min="15104" max="15105" width="7.5546875" style="44" customWidth="1"/>
    <col min="15106" max="15108" width="8.5546875" style="44" customWidth="1"/>
    <col min="15109" max="15115" width="0" style="44" hidden="1" customWidth="1"/>
    <col min="15116" max="15351" width="7.5546875" style="44"/>
    <col min="15352" max="15352" width="4.44140625" style="44" customWidth="1"/>
    <col min="15353" max="15353" width="34.44140625" style="44" customWidth="1"/>
    <col min="15354" max="15354" width="6.88671875" style="44" customWidth="1"/>
    <col min="15355" max="15355" width="9.5546875" style="44" customWidth="1"/>
    <col min="15356" max="15356" width="7.44140625" style="44" customWidth="1"/>
    <col min="15357" max="15359" width="7.5546875" style="44"/>
    <col min="15360" max="15361" width="7.5546875" style="44" customWidth="1"/>
    <col min="15362" max="15364" width="8.5546875" style="44" customWidth="1"/>
    <col min="15365" max="15371" width="0" style="44" hidden="1" customWidth="1"/>
    <col min="15372" max="15607" width="7.5546875" style="44"/>
    <col min="15608" max="15608" width="4.44140625" style="44" customWidth="1"/>
    <col min="15609" max="15609" width="34.44140625" style="44" customWidth="1"/>
    <col min="15610" max="15610" width="6.88671875" style="44" customWidth="1"/>
    <col min="15611" max="15611" width="9.5546875" style="44" customWidth="1"/>
    <col min="15612" max="15612" width="7.44140625" style="44" customWidth="1"/>
    <col min="15613" max="15615" width="7.5546875" style="44"/>
    <col min="15616" max="15617" width="7.5546875" style="44" customWidth="1"/>
    <col min="15618" max="15620" width="8.5546875" style="44" customWidth="1"/>
    <col min="15621" max="15627" width="0" style="44" hidden="1" customWidth="1"/>
    <col min="15628" max="15863" width="7.5546875" style="44"/>
    <col min="15864" max="15864" width="4.44140625" style="44" customWidth="1"/>
    <col min="15865" max="15865" width="34.44140625" style="44" customWidth="1"/>
    <col min="15866" max="15866" width="6.88671875" style="44" customWidth="1"/>
    <col min="15867" max="15867" width="9.5546875" style="44" customWidth="1"/>
    <col min="15868" max="15868" width="7.44140625" style="44" customWidth="1"/>
    <col min="15869" max="15871" width="7.5546875" style="44"/>
    <col min="15872" max="15873" width="7.5546875" style="44" customWidth="1"/>
    <col min="15874" max="15876" width="8.5546875" style="44" customWidth="1"/>
    <col min="15877" max="15883" width="0" style="44" hidden="1" customWidth="1"/>
    <col min="15884" max="16119" width="7.5546875" style="44"/>
    <col min="16120" max="16120" width="4.44140625" style="44" customWidth="1"/>
    <col min="16121" max="16121" width="34.44140625" style="44" customWidth="1"/>
    <col min="16122" max="16122" width="6.88671875" style="44" customWidth="1"/>
    <col min="16123" max="16123" width="9.5546875" style="44" customWidth="1"/>
    <col min="16124" max="16124" width="7.44140625" style="44" customWidth="1"/>
    <col min="16125" max="16127" width="7.5546875" style="44"/>
    <col min="16128" max="16129" width="7.5546875" style="44" customWidth="1"/>
    <col min="16130" max="16132" width="8.5546875" style="44" customWidth="1"/>
    <col min="16133" max="16139" width="0" style="44" hidden="1" customWidth="1"/>
    <col min="16140" max="16384" width="7.5546875" style="44"/>
  </cols>
  <sheetData>
    <row r="1" spans="1:240" ht="18" customHeight="1">
      <c r="A1" s="932" t="s">
        <v>497</v>
      </c>
      <c r="B1" s="932"/>
      <c r="C1" s="71"/>
      <c r="D1" s="71"/>
      <c r="E1" s="758">
        <f>F25+F17</f>
        <v>0</v>
      </c>
      <c r="F1" s="72"/>
      <c r="G1" s="72"/>
      <c r="J1" s="44">
        <v>0.12500000000136424</v>
      </c>
    </row>
    <row r="2" spans="1:240" ht="18" customHeight="1">
      <c r="A2" s="927" t="s">
        <v>541</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row>
    <row r="3" spans="1:240" ht="18" customHeight="1">
      <c r="A3" s="220"/>
      <c r="B3" s="220"/>
      <c r="C3" s="73"/>
      <c r="D3" s="73"/>
      <c r="E3" s="73"/>
      <c r="F3" s="58"/>
      <c r="G3" s="58"/>
      <c r="J3" s="58"/>
      <c r="M3" s="928" t="s">
        <v>1</v>
      </c>
      <c r="N3" s="928"/>
      <c r="O3" s="928"/>
      <c r="P3" s="928"/>
      <c r="Q3" s="928"/>
      <c r="R3" s="928"/>
      <c r="S3" s="928"/>
      <c r="T3" s="928"/>
      <c r="U3" s="928"/>
      <c r="V3" s="928"/>
      <c r="W3" s="928"/>
      <c r="X3" s="928"/>
      <c r="Y3" s="928"/>
      <c r="Z3" s="928"/>
      <c r="AA3" s="928"/>
      <c r="AB3" s="928"/>
      <c r="AC3" s="928"/>
    </row>
    <row r="4" spans="1:240" ht="18" customHeight="1">
      <c r="A4" s="933" t="s">
        <v>2</v>
      </c>
      <c r="B4" s="925" t="s">
        <v>194</v>
      </c>
      <c r="C4" s="925" t="s">
        <v>4</v>
      </c>
      <c r="D4" s="925" t="s">
        <v>498</v>
      </c>
      <c r="E4" s="925" t="s">
        <v>499</v>
      </c>
      <c r="F4" s="923" t="s">
        <v>279</v>
      </c>
      <c r="G4" s="923" t="s">
        <v>207</v>
      </c>
      <c r="H4" s="929" t="s">
        <v>7</v>
      </c>
      <c r="I4" s="930"/>
      <c r="J4" s="930"/>
      <c r="K4" s="930"/>
      <c r="L4" s="930"/>
      <c r="M4" s="930"/>
      <c r="N4" s="930"/>
      <c r="O4" s="930"/>
      <c r="P4" s="930"/>
      <c r="Q4" s="930"/>
      <c r="R4" s="930"/>
      <c r="S4" s="930"/>
      <c r="T4" s="930"/>
      <c r="U4" s="930"/>
      <c r="V4" s="930"/>
      <c r="W4" s="930"/>
      <c r="X4" s="930"/>
      <c r="Y4" s="930"/>
      <c r="Z4" s="930"/>
      <c r="AA4" s="930"/>
      <c r="AB4" s="930"/>
      <c r="AC4" s="931"/>
    </row>
    <row r="5" spans="1:240" ht="43.5" customHeight="1">
      <c r="A5" s="934"/>
      <c r="B5" s="926"/>
      <c r="C5" s="926"/>
      <c r="D5" s="926"/>
      <c r="E5" s="926"/>
      <c r="F5" s="924"/>
      <c r="G5" s="924"/>
      <c r="H5" s="12" t="s">
        <v>531</v>
      </c>
      <c r="I5" s="12" t="s">
        <v>532</v>
      </c>
      <c r="J5" s="12" t="s">
        <v>533</v>
      </c>
      <c r="K5" s="12" t="s">
        <v>534</v>
      </c>
      <c r="L5" s="12" t="s">
        <v>535</v>
      </c>
      <c r="M5" s="12" t="s">
        <v>536</v>
      </c>
      <c r="N5" s="12" t="s">
        <v>537</v>
      </c>
      <c r="O5" s="12" t="s">
        <v>538</v>
      </c>
      <c r="P5" s="433" t="s">
        <v>517</v>
      </c>
      <c r="Q5" s="433" t="s">
        <v>518</v>
      </c>
      <c r="R5" s="433" t="s">
        <v>519</v>
      </c>
      <c r="S5" s="433" t="s">
        <v>520</v>
      </c>
      <c r="T5" s="433" t="s">
        <v>521</v>
      </c>
      <c r="U5" s="433" t="s">
        <v>522</v>
      </c>
      <c r="V5" s="433" t="s">
        <v>523</v>
      </c>
      <c r="W5" s="433" t="s">
        <v>524</v>
      </c>
      <c r="X5" s="433" t="s">
        <v>525</v>
      </c>
      <c r="Y5" s="433" t="s">
        <v>526</v>
      </c>
      <c r="Z5" s="433" t="s">
        <v>527</v>
      </c>
      <c r="AA5" s="433" t="s">
        <v>528</v>
      </c>
      <c r="AB5" s="433" t="s">
        <v>529</v>
      </c>
      <c r="AC5" s="433" t="s">
        <v>530</v>
      </c>
    </row>
    <row r="6" spans="1:240" s="79" customFormat="1" ht="35.25" customHeight="1">
      <c r="A6" s="75" t="s">
        <v>197</v>
      </c>
      <c r="B6" s="76">
        <v>-2</v>
      </c>
      <c r="C6" s="75" t="s">
        <v>208</v>
      </c>
      <c r="D6" s="76">
        <v>-4</v>
      </c>
      <c r="E6" s="75">
        <v>-5</v>
      </c>
      <c r="F6" s="77" t="s">
        <v>512</v>
      </c>
      <c r="G6" s="78"/>
      <c r="H6" s="76">
        <v>-7</v>
      </c>
      <c r="I6" s="78">
        <v>-8</v>
      </c>
      <c r="J6" s="76">
        <v>-9</v>
      </c>
      <c r="K6" s="78">
        <v>-10</v>
      </c>
      <c r="L6" s="76">
        <v>-11</v>
      </c>
      <c r="M6" s="78">
        <v>-12</v>
      </c>
      <c r="N6" s="76">
        <v>-13</v>
      </c>
      <c r="O6" s="78">
        <v>-14</v>
      </c>
      <c r="P6" s="78">
        <v>-15</v>
      </c>
      <c r="Q6" s="78">
        <v>-16</v>
      </c>
      <c r="R6" s="78">
        <v>-17</v>
      </c>
      <c r="S6" s="78">
        <v>-18</v>
      </c>
      <c r="T6" s="78">
        <v>-19</v>
      </c>
      <c r="U6" s="78">
        <v>-20</v>
      </c>
      <c r="V6" s="78">
        <v>-21</v>
      </c>
      <c r="W6" s="78">
        <v>-22</v>
      </c>
      <c r="X6" s="78">
        <v>-23</v>
      </c>
      <c r="Y6" s="78">
        <v>-24</v>
      </c>
      <c r="Z6" s="78">
        <v>-25</v>
      </c>
      <c r="AA6" s="78">
        <v>-26</v>
      </c>
      <c r="AB6" s="78">
        <v>-27</v>
      </c>
      <c r="AC6" s="78">
        <v>-28</v>
      </c>
    </row>
    <row r="7" spans="1:240" s="50" customFormat="1" ht="20.100000000000001" customHeight="1">
      <c r="A7" s="80"/>
      <c r="B7" s="82" t="s">
        <v>17</v>
      </c>
      <c r="C7" s="80"/>
      <c r="D7" s="716">
        <f>'03CH'!D88</f>
        <v>2993.9800000000005</v>
      </c>
      <c r="E7" s="865">
        <f>F7-D7</f>
        <v>0</v>
      </c>
      <c r="F7" s="13">
        <f>F9+F32+F75</f>
        <v>2993.9799999999996</v>
      </c>
      <c r="G7" s="13">
        <v>100</v>
      </c>
      <c r="H7" s="13"/>
      <c r="I7" s="13">
        <f t="shared" ref="I7:AC7" si="0">I9+I32+I75</f>
        <v>31.337729999999997</v>
      </c>
      <c r="J7" s="13">
        <f t="shared" si="0"/>
        <v>172.07874899999763</v>
      </c>
      <c r="K7" s="13">
        <f t="shared" si="0"/>
        <v>159.69412000000017</v>
      </c>
      <c r="L7" s="13"/>
      <c r="M7" s="13">
        <f t="shared" si="0"/>
        <v>171.11243599999997</v>
      </c>
      <c r="N7" s="13">
        <f t="shared" si="0"/>
        <v>234.64476099999959</v>
      </c>
      <c r="O7" s="13">
        <f t="shared" si="0"/>
        <v>73.910971000000004</v>
      </c>
      <c r="P7" s="13">
        <f t="shared" si="0"/>
        <v>83.893261000001303</v>
      </c>
      <c r="Q7" s="13">
        <f t="shared" si="0"/>
        <v>168.88521299999999</v>
      </c>
      <c r="R7" s="13">
        <f t="shared" si="0"/>
        <v>181.10068799999999</v>
      </c>
      <c r="S7" s="13">
        <f t="shared" si="0"/>
        <v>258.08804500000059</v>
      </c>
      <c r="T7" s="13">
        <f t="shared" si="0"/>
        <v>200.85722000000027</v>
      </c>
      <c r="U7" s="13">
        <f t="shared" si="0"/>
        <v>49.325135999999922</v>
      </c>
      <c r="V7" s="13">
        <f t="shared" si="0"/>
        <v>290.25610400000187</v>
      </c>
      <c r="W7" s="13">
        <f t="shared" si="0"/>
        <v>159.25128499999974</v>
      </c>
      <c r="X7" s="13">
        <f t="shared" si="0"/>
        <v>152.08102600000001</v>
      </c>
      <c r="Y7" s="13">
        <f t="shared" si="0"/>
        <v>127.93156099999919</v>
      </c>
      <c r="Z7" s="13">
        <f t="shared" si="0"/>
        <v>72.805772999999974</v>
      </c>
      <c r="AA7" s="13">
        <f t="shared" si="0"/>
        <v>210.02471500000001</v>
      </c>
      <c r="AB7" s="13">
        <f t="shared" si="0"/>
        <v>154.02456299999977</v>
      </c>
      <c r="AC7" s="13">
        <f t="shared" si="0"/>
        <v>42.676642999999828</v>
      </c>
    </row>
    <row r="8" spans="1:240" s="50" customFormat="1" ht="20.100000000000001" customHeight="1">
      <c r="A8" s="80" t="s">
        <v>210</v>
      </c>
      <c r="B8" s="82" t="s">
        <v>211</v>
      </c>
      <c r="C8" s="80"/>
      <c r="D8" s="80"/>
      <c r="E8" s="408">
        <f t="shared" ref="E8:E71" si="1">F8-D8</f>
        <v>0</v>
      </c>
      <c r="F8" s="13"/>
      <c r="G8" s="13"/>
      <c r="H8" s="13"/>
      <c r="I8" s="13"/>
      <c r="J8" s="13"/>
      <c r="K8" s="13"/>
      <c r="L8" s="13"/>
      <c r="M8" s="13"/>
      <c r="N8" s="13"/>
      <c r="O8" s="13"/>
      <c r="P8" s="13"/>
      <c r="Q8" s="13"/>
      <c r="R8" s="13"/>
      <c r="S8" s="13"/>
      <c r="T8" s="13"/>
      <c r="U8" s="13"/>
      <c r="V8" s="13"/>
      <c r="W8" s="13"/>
      <c r="X8" s="13"/>
      <c r="Y8" s="13"/>
      <c r="Z8" s="13"/>
      <c r="AA8" s="13"/>
      <c r="AB8" s="13"/>
      <c r="AC8" s="13"/>
    </row>
    <row r="9" spans="1:240" s="550" customFormat="1" ht="16.5" customHeight="1">
      <c r="A9" s="510" t="s">
        <v>18</v>
      </c>
      <c r="B9" s="511" t="s">
        <v>19</v>
      </c>
      <c r="C9" s="512" t="s">
        <v>20</v>
      </c>
      <c r="D9" s="592">
        <v>95835.666100000002</v>
      </c>
      <c r="E9" s="575">
        <f t="shared" si="1"/>
        <v>-95652.442049000005</v>
      </c>
      <c r="F9" s="514">
        <f>F11+F15+F16+F17+F21+F25+F29+F31</f>
        <v>183.22405099999986</v>
      </c>
      <c r="G9" s="514">
        <f>F9/F$7*100</f>
        <v>6.1197486623157094</v>
      </c>
      <c r="H9" s="514"/>
      <c r="I9" s="514">
        <f t="shared" ref="I9:AC9" si="2">I11+I15+I16+I17+I21+I25+I29+I30+I31</f>
        <v>1.425</v>
      </c>
      <c r="J9" s="514">
        <f t="shared" si="2"/>
        <v>14.509845999999861</v>
      </c>
      <c r="K9" s="514">
        <f t="shared" si="2"/>
        <v>7.2949999999999999</v>
      </c>
      <c r="L9" s="514"/>
      <c r="M9" s="514">
        <f t="shared" si="2"/>
        <v>5.8559999999999999</v>
      </c>
      <c r="N9" s="514">
        <f t="shared" si="2"/>
        <v>14.608845000000001</v>
      </c>
      <c r="O9" s="514">
        <f t="shared" si="2"/>
        <v>6.7949999999999999</v>
      </c>
      <c r="P9" s="514">
        <f t="shared" si="2"/>
        <v>4.6980000000000004</v>
      </c>
      <c r="Q9" s="514">
        <f t="shared" si="2"/>
        <v>6.6239999999999997</v>
      </c>
      <c r="R9" s="514">
        <f t="shared" si="2"/>
        <v>8.6989999999999998</v>
      </c>
      <c r="S9" s="514">
        <f t="shared" si="2"/>
        <v>12.21237</v>
      </c>
      <c r="T9" s="514">
        <f t="shared" si="2"/>
        <v>8.3449999999999989</v>
      </c>
      <c r="U9" s="514">
        <f t="shared" si="2"/>
        <v>2.52</v>
      </c>
      <c r="V9" s="514">
        <f t="shared" si="2"/>
        <v>27.9131</v>
      </c>
      <c r="W9" s="514">
        <f t="shared" si="2"/>
        <v>7.3040000000000003</v>
      </c>
      <c r="X9" s="514">
        <f t="shared" si="2"/>
        <v>7.9302099999999998</v>
      </c>
      <c r="Y9" s="514">
        <f t="shared" si="2"/>
        <v>10.814</v>
      </c>
      <c r="Z9" s="514">
        <f t="shared" si="2"/>
        <v>5.91</v>
      </c>
      <c r="AA9" s="514">
        <f t="shared" si="2"/>
        <v>16.173999999999999</v>
      </c>
      <c r="AB9" s="514">
        <f t="shared" si="2"/>
        <v>10.010679999999999</v>
      </c>
      <c r="AC9" s="514">
        <f t="shared" si="2"/>
        <v>3.58</v>
      </c>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row>
    <row r="10" spans="1:240" s="53" customFormat="1" ht="16.5" customHeight="1">
      <c r="A10" s="87"/>
      <c r="B10" s="88" t="s">
        <v>75</v>
      </c>
      <c r="C10" s="89"/>
      <c r="D10" s="89"/>
      <c r="E10" s="408">
        <f t="shared" si="1"/>
        <v>0</v>
      </c>
      <c r="F10" s="23"/>
      <c r="G10" s="23"/>
      <c r="H10" s="23"/>
      <c r="I10" s="23"/>
      <c r="J10" s="23"/>
      <c r="K10" s="23"/>
      <c r="L10" s="23"/>
      <c r="M10" s="23"/>
      <c r="N10" s="23"/>
      <c r="O10" s="23"/>
      <c r="P10" s="23"/>
      <c r="Q10" s="23"/>
      <c r="R10" s="23"/>
      <c r="S10" s="23"/>
      <c r="T10" s="23"/>
      <c r="U10" s="23"/>
      <c r="V10" s="23"/>
      <c r="W10" s="23"/>
      <c r="X10" s="23"/>
      <c r="Y10" s="23"/>
      <c r="Z10" s="23"/>
      <c r="AA10" s="23"/>
      <c r="AB10" s="23"/>
      <c r="AC10" s="23"/>
    </row>
    <row r="11" spans="1:240" s="538" customFormat="1" ht="17.25" customHeight="1">
      <c r="A11" s="515" t="s">
        <v>21</v>
      </c>
      <c r="B11" s="516" t="s">
        <v>22</v>
      </c>
      <c r="C11" s="517" t="s">
        <v>23</v>
      </c>
      <c r="D11" s="518">
        <v>4142.1799999999994</v>
      </c>
      <c r="E11" s="576">
        <f t="shared" si="1"/>
        <v>-4142.1799999999994</v>
      </c>
      <c r="F11" s="523">
        <f>F12+F13+F14</f>
        <v>0</v>
      </c>
      <c r="G11" s="523">
        <f>F11/F$9*100</f>
        <v>0</v>
      </c>
      <c r="H11" s="548"/>
      <c r="I11" s="548"/>
      <c r="J11" s="548"/>
      <c r="K11" s="548"/>
      <c r="L11" s="548"/>
      <c r="M11" s="548"/>
      <c r="N11" s="548"/>
      <c r="O11" s="548"/>
      <c r="P11" s="548"/>
      <c r="Q11" s="548"/>
      <c r="R11" s="548"/>
      <c r="S11" s="548"/>
      <c r="T11" s="548"/>
      <c r="U11" s="548"/>
      <c r="V11" s="548"/>
      <c r="W11" s="548"/>
      <c r="X11" s="548"/>
      <c r="Y11" s="548"/>
      <c r="Z11" s="548"/>
      <c r="AA11" s="548"/>
      <c r="AB11" s="548"/>
      <c r="AC11" s="548"/>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row>
    <row r="12" spans="1:240" s="530" customFormat="1" ht="17.25" customHeight="1">
      <c r="A12" s="519"/>
      <c r="B12" s="520" t="s">
        <v>212</v>
      </c>
      <c r="C12" s="521" t="s">
        <v>25</v>
      </c>
      <c r="D12" s="584">
        <v>2563.3200000000002</v>
      </c>
      <c r="E12" s="577">
        <f t="shared" si="1"/>
        <v>-2563.3200000000002</v>
      </c>
      <c r="F12" s="524">
        <f t="shared" ref="F12:F29" si="3">SUM(H12:AC12)</f>
        <v>0</v>
      </c>
      <c r="G12" s="524">
        <f>F12/F$9*100</f>
        <v>0</v>
      </c>
      <c r="H12" s="549"/>
      <c r="I12" s="549"/>
      <c r="J12" s="549"/>
      <c r="K12" s="549"/>
      <c r="L12" s="549"/>
      <c r="M12" s="549"/>
      <c r="N12" s="549"/>
      <c r="O12" s="549"/>
      <c r="P12" s="549"/>
      <c r="Q12" s="549"/>
      <c r="R12" s="549"/>
      <c r="S12" s="549"/>
      <c r="T12" s="549"/>
      <c r="U12" s="549"/>
      <c r="V12" s="549"/>
      <c r="W12" s="549"/>
      <c r="X12" s="549"/>
      <c r="Y12" s="549"/>
      <c r="Z12" s="549"/>
      <c r="AA12" s="549"/>
      <c r="AB12" s="549"/>
      <c r="AC12" s="549"/>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row>
    <row r="13" spans="1:240" s="53" customFormat="1" ht="20.100000000000001" customHeight="1">
      <c r="A13" s="87"/>
      <c r="B13" s="94" t="s">
        <v>26</v>
      </c>
      <c r="C13" s="89" t="s">
        <v>27</v>
      </c>
      <c r="D13" s="89"/>
      <c r="E13" s="578">
        <f t="shared" si="1"/>
        <v>0</v>
      </c>
      <c r="F13" s="23">
        <f t="shared" si="3"/>
        <v>0</v>
      </c>
      <c r="G13" s="23">
        <f>F13/F$7*100</f>
        <v>0</v>
      </c>
      <c r="H13" s="24"/>
      <c r="I13" s="24"/>
      <c r="J13" s="24"/>
      <c r="K13" s="24"/>
      <c r="L13" s="24"/>
      <c r="M13" s="24"/>
      <c r="N13" s="24"/>
      <c r="O13" s="24"/>
      <c r="P13" s="24"/>
      <c r="Q13" s="24"/>
      <c r="R13" s="24"/>
      <c r="S13" s="24"/>
      <c r="T13" s="24"/>
      <c r="U13" s="24"/>
      <c r="V13" s="24"/>
      <c r="W13" s="24"/>
      <c r="X13" s="24"/>
      <c r="Y13" s="24"/>
      <c r="Z13" s="24"/>
      <c r="AA13" s="24"/>
      <c r="AB13" s="24"/>
      <c r="AC13" s="24"/>
    </row>
    <row r="14" spans="1:240" s="53" customFormat="1" ht="20.100000000000001" customHeight="1">
      <c r="A14" s="87"/>
      <c r="B14" s="95" t="s">
        <v>28</v>
      </c>
      <c r="C14" s="89" t="s">
        <v>29</v>
      </c>
      <c r="D14" s="89"/>
      <c r="E14" s="578">
        <f t="shared" si="1"/>
        <v>0</v>
      </c>
      <c r="F14" s="23">
        <f t="shared" si="3"/>
        <v>0</v>
      </c>
      <c r="G14" s="23">
        <f>F14/F$7*100</f>
        <v>0</v>
      </c>
      <c r="H14" s="24"/>
      <c r="I14" s="24"/>
      <c r="J14" s="24"/>
      <c r="K14" s="24"/>
      <c r="L14" s="24"/>
      <c r="M14" s="24"/>
      <c r="N14" s="24"/>
      <c r="O14" s="24"/>
      <c r="P14" s="24"/>
      <c r="Q14" s="24"/>
      <c r="R14" s="24"/>
      <c r="S14" s="24"/>
      <c r="T14" s="24"/>
      <c r="U14" s="24"/>
      <c r="V14" s="24"/>
      <c r="W14" s="24"/>
      <c r="X14" s="24"/>
      <c r="Y14" s="24"/>
      <c r="Z14" s="24"/>
      <c r="AA14" s="24"/>
      <c r="AB14" s="24"/>
      <c r="AC14" s="24"/>
    </row>
    <row r="15" spans="1:240" s="53" customFormat="1" ht="17.25" customHeight="1">
      <c r="A15" s="90" t="s">
        <v>30</v>
      </c>
      <c r="B15" s="96" t="s">
        <v>31</v>
      </c>
      <c r="C15" s="92" t="s">
        <v>32</v>
      </c>
      <c r="D15" s="92"/>
      <c r="E15" s="578">
        <f t="shared" si="1"/>
        <v>0</v>
      </c>
      <c r="F15" s="23">
        <f t="shared" si="3"/>
        <v>0</v>
      </c>
      <c r="G15" s="18">
        <f>F15/F$9*100</f>
        <v>0</v>
      </c>
      <c r="H15" s="19"/>
      <c r="I15" s="19"/>
      <c r="J15" s="19"/>
      <c r="K15" s="19"/>
      <c r="L15" s="19"/>
      <c r="M15" s="19"/>
      <c r="N15" s="19"/>
      <c r="O15" s="19"/>
      <c r="P15" s="19"/>
      <c r="Q15" s="19"/>
      <c r="R15" s="19"/>
      <c r="S15" s="19"/>
      <c r="T15" s="19"/>
      <c r="U15" s="19"/>
      <c r="V15" s="19"/>
      <c r="W15" s="19"/>
      <c r="X15" s="19"/>
      <c r="Y15" s="19"/>
      <c r="Z15" s="19"/>
      <c r="AA15" s="19"/>
      <c r="AB15" s="19"/>
      <c r="AC15" s="19"/>
    </row>
    <row r="16" spans="1:240" s="538" customFormat="1" ht="17.25" customHeight="1">
      <c r="A16" s="515" t="s">
        <v>33</v>
      </c>
      <c r="B16" s="522" t="s">
        <v>34</v>
      </c>
      <c r="C16" s="517" t="s">
        <v>35</v>
      </c>
      <c r="D16" s="583">
        <v>1934.9299999999998</v>
      </c>
      <c r="E16" s="576">
        <f t="shared" si="1"/>
        <v>-1934.9299999999998</v>
      </c>
      <c r="F16" s="524">
        <f t="shared" si="3"/>
        <v>0</v>
      </c>
      <c r="G16" s="523">
        <f>F16/F$9*100</f>
        <v>0</v>
      </c>
      <c r="H16" s="548"/>
      <c r="I16" s="548"/>
      <c r="J16" s="548"/>
      <c r="K16" s="548"/>
      <c r="L16" s="548"/>
      <c r="M16" s="548"/>
      <c r="N16" s="548"/>
      <c r="O16" s="548"/>
      <c r="P16" s="548"/>
      <c r="Q16" s="548"/>
      <c r="R16" s="548"/>
      <c r="S16" s="548"/>
      <c r="T16" s="548"/>
      <c r="U16" s="548"/>
      <c r="V16" s="548"/>
      <c r="W16" s="548"/>
      <c r="X16" s="548"/>
      <c r="Y16" s="548"/>
      <c r="Z16" s="548"/>
      <c r="AA16" s="548"/>
      <c r="AB16" s="548"/>
      <c r="AC16" s="548"/>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row>
    <row r="17" spans="1:240" s="538" customFormat="1" ht="17.25" customHeight="1">
      <c r="A17" s="515" t="s">
        <v>36</v>
      </c>
      <c r="B17" s="516" t="s">
        <v>37</v>
      </c>
      <c r="C17" s="517" t="s">
        <v>38</v>
      </c>
      <c r="D17" s="518">
        <v>15158.330000000002</v>
      </c>
      <c r="E17" s="576">
        <f t="shared" si="1"/>
        <v>-15158.330000000002</v>
      </c>
      <c r="F17" s="524">
        <f t="shared" si="3"/>
        <v>0</v>
      </c>
      <c r="G17" s="523">
        <f>F17/F$9*100</f>
        <v>0</v>
      </c>
      <c r="H17" s="548"/>
      <c r="I17" s="548">
        <f t="shared" ref="I17:AC17" si="4">I18+I19+I20</f>
        <v>0</v>
      </c>
      <c r="J17" s="548">
        <f t="shared" si="4"/>
        <v>0</v>
      </c>
      <c r="K17" s="548">
        <f t="shared" si="4"/>
        <v>0</v>
      </c>
      <c r="L17" s="548"/>
      <c r="M17" s="548">
        <f t="shared" si="4"/>
        <v>0</v>
      </c>
      <c r="N17" s="548">
        <f t="shared" si="4"/>
        <v>0</v>
      </c>
      <c r="O17" s="548">
        <f t="shared" si="4"/>
        <v>0</v>
      </c>
      <c r="P17" s="548">
        <f t="shared" si="4"/>
        <v>0</v>
      </c>
      <c r="Q17" s="548">
        <f t="shared" si="4"/>
        <v>0</v>
      </c>
      <c r="R17" s="548">
        <f t="shared" si="4"/>
        <v>0</v>
      </c>
      <c r="S17" s="548">
        <f t="shared" si="4"/>
        <v>0</v>
      </c>
      <c r="T17" s="548">
        <f t="shared" si="4"/>
        <v>0</v>
      </c>
      <c r="U17" s="548">
        <f t="shared" si="4"/>
        <v>0</v>
      </c>
      <c r="V17" s="548">
        <f t="shared" si="4"/>
        <v>0</v>
      </c>
      <c r="W17" s="548">
        <f t="shared" si="4"/>
        <v>0</v>
      </c>
      <c r="X17" s="548">
        <f t="shared" si="4"/>
        <v>0</v>
      </c>
      <c r="Y17" s="548">
        <f t="shared" si="4"/>
        <v>0</v>
      </c>
      <c r="Z17" s="548">
        <f t="shared" si="4"/>
        <v>0</v>
      </c>
      <c r="AA17" s="548">
        <f t="shared" si="4"/>
        <v>0</v>
      </c>
      <c r="AB17" s="548">
        <f t="shared" si="4"/>
        <v>0</v>
      </c>
      <c r="AC17" s="548">
        <f t="shared" si="4"/>
        <v>0</v>
      </c>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row>
    <row r="18" spans="1:240" ht="20.100000000000001" customHeight="1">
      <c r="A18" s="87"/>
      <c r="B18" s="95" t="s">
        <v>39</v>
      </c>
      <c r="C18" s="89" t="s">
        <v>40</v>
      </c>
      <c r="D18" s="89"/>
      <c r="E18" s="578">
        <f t="shared" si="1"/>
        <v>0</v>
      </c>
      <c r="F18" s="23">
        <f t="shared" si="3"/>
        <v>0</v>
      </c>
      <c r="G18" s="23"/>
      <c r="H18" s="24"/>
      <c r="I18" s="24"/>
      <c r="J18" s="24"/>
      <c r="K18" s="24"/>
      <c r="L18" s="24"/>
      <c r="M18" s="24"/>
      <c r="N18" s="24"/>
      <c r="O18" s="24"/>
      <c r="P18" s="24"/>
      <c r="Q18" s="24"/>
      <c r="R18" s="24"/>
      <c r="S18" s="24"/>
      <c r="T18" s="24"/>
      <c r="U18" s="24"/>
      <c r="V18" s="24"/>
      <c r="W18" s="24"/>
      <c r="X18" s="24"/>
      <c r="Y18" s="24"/>
      <c r="Z18" s="24"/>
      <c r="AA18" s="24"/>
      <c r="AB18" s="24"/>
      <c r="AC18" s="24"/>
    </row>
    <row r="19" spans="1:240" ht="20.100000000000001" customHeight="1">
      <c r="A19" s="87"/>
      <c r="B19" s="95" t="s">
        <v>41</v>
      </c>
      <c r="C19" s="89" t="s">
        <v>42</v>
      </c>
      <c r="D19" s="89"/>
      <c r="E19" s="578">
        <f t="shared" si="1"/>
        <v>0</v>
      </c>
      <c r="F19" s="23">
        <f t="shared" si="3"/>
        <v>0</v>
      </c>
      <c r="G19" s="23"/>
      <c r="H19" s="24"/>
      <c r="I19" s="24"/>
      <c r="J19" s="24"/>
      <c r="K19" s="24"/>
      <c r="L19" s="24"/>
      <c r="M19" s="24"/>
      <c r="N19" s="24"/>
      <c r="O19" s="24"/>
      <c r="P19" s="24"/>
      <c r="Q19" s="24"/>
      <c r="R19" s="24"/>
      <c r="S19" s="24"/>
      <c r="T19" s="24"/>
      <c r="U19" s="24"/>
      <c r="V19" s="24"/>
      <c r="W19" s="24"/>
      <c r="X19" s="24"/>
      <c r="Y19" s="24"/>
      <c r="Z19" s="24"/>
      <c r="AA19" s="24"/>
      <c r="AB19" s="24"/>
      <c r="AC19" s="24"/>
    </row>
    <row r="20" spans="1:240" ht="20.100000000000001" customHeight="1">
      <c r="A20" s="87"/>
      <c r="B20" s="95" t="s">
        <v>43</v>
      </c>
      <c r="C20" s="89" t="s">
        <v>44</v>
      </c>
      <c r="D20" s="89"/>
      <c r="E20" s="578">
        <f t="shared" si="1"/>
        <v>0</v>
      </c>
      <c r="F20" s="23">
        <f t="shared" si="3"/>
        <v>0</v>
      </c>
      <c r="G20" s="23"/>
      <c r="H20" s="24"/>
      <c r="I20" s="24"/>
      <c r="J20" s="24"/>
      <c r="K20" s="24"/>
      <c r="L20" s="24"/>
      <c r="M20" s="24"/>
      <c r="N20" s="24"/>
      <c r="O20" s="24"/>
      <c r="P20" s="24"/>
      <c r="Q20" s="24"/>
      <c r="R20" s="24"/>
      <c r="S20" s="24"/>
      <c r="T20" s="24"/>
      <c r="U20" s="24"/>
      <c r="V20" s="24"/>
      <c r="W20" s="24"/>
      <c r="X20" s="24"/>
      <c r="Y20" s="24"/>
      <c r="Z20" s="24"/>
      <c r="AA20" s="24"/>
      <c r="AB20" s="24"/>
      <c r="AC20" s="24"/>
    </row>
    <row r="21" spans="1:240" ht="17.25" customHeight="1">
      <c r="A21" s="90" t="s">
        <v>45</v>
      </c>
      <c r="B21" s="91" t="s">
        <v>46</v>
      </c>
      <c r="C21" s="92" t="s">
        <v>47</v>
      </c>
      <c r="D21" s="92"/>
      <c r="E21" s="578">
        <f t="shared" si="1"/>
        <v>0</v>
      </c>
      <c r="F21" s="23">
        <f t="shared" si="3"/>
        <v>0</v>
      </c>
      <c r="G21" s="18">
        <f>F21/F$9*100</f>
        <v>0</v>
      </c>
      <c r="H21" s="19"/>
      <c r="I21" s="19">
        <f t="shared" ref="I21:AC21" si="5">I22+I23+I24</f>
        <v>0</v>
      </c>
      <c r="J21" s="19">
        <f t="shared" si="5"/>
        <v>0</v>
      </c>
      <c r="K21" s="19">
        <f t="shared" si="5"/>
        <v>0</v>
      </c>
      <c r="L21" s="19"/>
      <c r="M21" s="19">
        <f t="shared" si="5"/>
        <v>0</v>
      </c>
      <c r="N21" s="19">
        <f t="shared" si="5"/>
        <v>0</v>
      </c>
      <c r="O21" s="19">
        <f t="shared" si="5"/>
        <v>0</v>
      </c>
      <c r="P21" s="19">
        <f t="shared" si="5"/>
        <v>0</v>
      </c>
      <c r="Q21" s="19">
        <f t="shared" si="5"/>
        <v>0</v>
      </c>
      <c r="R21" s="19">
        <f t="shared" si="5"/>
        <v>0</v>
      </c>
      <c r="S21" s="19">
        <f t="shared" si="5"/>
        <v>0</v>
      </c>
      <c r="T21" s="19">
        <f t="shared" si="5"/>
        <v>0</v>
      </c>
      <c r="U21" s="19">
        <f t="shared" si="5"/>
        <v>0</v>
      </c>
      <c r="V21" s="19">
        <f t="shared" si="5"/>
        <v>0</v>
      </c>
      <c r="W21" s="19">
        <f t="shared" si="5"/>
        <v>0</v>
      </c>
      <c r="X21" s="19">
        <f t="shared" si="5"/>
        <v>0</v>
      </c>
      <c r="Y21" s="19">
        <f t="shared" si="5"/>
        <v>0</v>
      </c>
      <c r="Z21" s="19">
        <f t="shared" si="5"/>
        <v>0</v>
      </c>
      <c r="AA21" s="19">
        <f t="shared" si="5"/>
        <v>0</v>
      </c>
      <c r="AB21" s="19">
        <f t="shared" si="5"/>
        <v>0</v>
      </c>
      <c r="AC21" s="19">
        <f t="shared" si="5"/>
        <v>0</v>
      </c>
    </row>
    <row r="22" spans="1:240" ht="20.100000000000001" customHeight="1">
      <c r="A22" s="87"/>
      <c r="B22" s="95" t="s">
        <v>48</v>
      </c>
      <c r="C22" s="89" t="s">
        <v>49</v>
      </c>
      <c r="D22" s="89"/>
      <c r="E22" s="578">
        <f t="shared" si="1"/>
        <v>0</v>
      </c>
      <c r="F22" s="23">
        <f t="shared" si="3"/>
        <v>0</v>
      </c>
      <c r="G22" s="23"/>
      <c r="H22" s="24"/>
      <c r="I22" s="24">
        <v>0</v>
      </c>
      <c r="J22" s="24">
        <v>0</v>
      </c>
      <c r="K22" s="24">
        <v>0</v>
      </c>
      <c r="L22" s="24"/>
      <c r="M22" s="24">
        <v>0</v>
      </c>
      <c r="N22" s="24">
        <v>0</v>
      </c>
      <c r="O22" s="24">
        <v>0</v>
      </c>
      <c r="P22" s="24">
        <v>0</v>
      </c>
      <c r="Q22" s="24">
        <v>0</v>
      </c>
      <c r="R22" s="24">
        <v>0</v>
      </c>
      <c r="S22" s="24">
        <v>0</v>
      </c>
      <c r="T22" s="24">
        <v>0</v>
      </c>
      <c r="U22" s="24">
        <v>0</v>
      </c>
      <c r="V22" s="24">
        <v>0</v>
      </c>
      <c r="W22" s="24">
        <v>0</v>
      </c>
      <c r="X22" s="24">
        <v>0</v>
      </c>
      <c r="Y22" s="24">
        <v>0</v>
      </c>
      <c r="Z22" s="24">
        <v>0</v>
      </c>
      <c r="AA22" s="24">
        <v>0</v>
      </c>
      <c r="AB22" s="24">
        <v>0</v>
      </c>
      <c r="AC22" s="24">
        <v>0</v>
      </c>
    </row>
    <row r="23" spans="1:240" s="50" customFormat="1" ht="20.100000000000001" customHeight="1">
      <c r="A23" s="87"/>
      <c r="B23" s="95" t="s">
        <v>50</v>
      </c>
      <c r="C23" s="89" t="s">
        <v>51</v>
      </c>
      <c r="D23" s="89"/>
      <c r="E23" s="578">
        <f t="shared" si="1"/>
        <v>0</v>
      </c>
      <c r="F23" s="23">
        <f t="shared" si="3"/>
        <v>0</v>
      </c>
      <c r="G23" s="23"/>
      <c r="H23" s="24"/>
      <c r="I23" s="24">
        <v>0</v>
      </c>
      <c r="J23" s="24">
        <v>0</v>
      </c>
      <c r="K23" s="24">
        <v>0</v>
      </c>
      <c r="L23" s="24"/>
      <c r="M23" s="24">
        <v>0</v>
      </c>
      <c r="N23" s="24">
        <v>0</v>
      </c>
      <c r="O23" s="24">
        <v>0</v>
      </c>
      <c r="P23" s="24">
        <v>0</v>
      </c>
      <c r="Q23" s="24">
        <v>0</v>
      </c>
      <c r="R23" s="24">
        <v>0</v>
      </c>
      <c r="S23" s="24">
        <v>0</v>
      </c>
      <c r="T23" s="24">
        <v>0</v>
      </c>
      <c r="U23" s="24">
        <v>0</v>
      </c>
      <c r="V23" s="24">
        <v>0</v>
      </c>
      <c r="W23" s="24">
        <v>0</v>
      </c>
      <c r="X23" s="24">
        <v>0</v>
      </c>
      <c r="Y23" s="24">
        <v>0</v>
      </c>
      <c r="Z23" s="24">
        <v>0</v>
      </c>
      <c r="AA23" s="24">
        <v>0</v>
      </c>
      <c r="AB23" s="24">
        <v>0</v>
      </c>
      <c r="AC23" s="24">
        <v>0</v>
      </c>
    </row>
    <row r="24" spans="1:240" ht="20.100000000000001" customHeight="1">
      <c r="A24" s="87"/>
      <c r="B24" s="95" t="s">
        <v>52</v>
      </c>
      <c r="C24" s="89" t="s">
        <v>53</v>
      </c>
      <c r="D24" s="89"/>
      <c r="E24" s="578">
        <f t="shared" si="1"/>
        <v>0</v>
      </c>
      <c r="F24" s="23">
        <f t="shared" si="3"/>
        <v>0</v>
      </c>
      <c r="G24" s="23"/>
      <c r="H24" s="24"/>
      <c r="I24" s="24">
        <v>0</v>
      </c>
      <c r="J24" s="24">
        <v>0</v>
      </c>
      <c r="K24" s="24">
        <v>0</v>
      </c>
      <c r="L24" s="24"/>
      <c r="M24" s="24">
        <v>0</v>
      </c>
      <c r="N24" s="24">
        <v>0</v>
      </c>
      <c r="O24" s="24">
        <v>0</v>
      </c>
      <c r="P24" s="24">
        <v>0</v>
      </c>
      <c r="Q24" s="24">
        <v>0</v>
      </c>
      <c r="R24" s="24">
        <v>0</v>
      </c>
      <c r="S24" s="24">
        <v>0</v>
      </c>
      <c r="T24" s="24">
        <v>0</v>
      </c>
      <c r="U24" s="24">
        <v>0</v>
      </c>
      <c r="V24" s="24">
        <v>0</v>
      </c>
      <c r="W24" s="24">
        <v>0</v>
      </c>
      <c r="X24" s="24">
        <v>0</v>
      </c>
      <c r="Y24" s="24">
        <v>0</v>
      </c>
      <c r="Z24" s="24">
        <v>0</v>
      </c>
      <c r="AA24" s="24">
        <v>0</v>
      </c>
      <c r="AB24" s="24">
        <v>0</v>
      </c>
      <c r="AC24" s="24">
        <v>0</v>
      </c>
    </row>
    <row r="25" spans="1:240" s="547" customFormat="1" ht="19.5" customHeight="1">
      <c r="A25" s="515" t="s">
        <v>54</v>
      </c>
      <c r="B25" s="516" t="s">
        <v>55</v>
      </c>
      <c r="C25" s="517" t="s">
        <v>56</v>
      </c>
      <c r="D25" s="518">
        <v>69200.77</v>
      </c>
      <c r="E25" s="576">
        <f t="shared" si="1"/>
        <v>-69200.77</v>
      </c>
      <c r="F25" s="524">
        <f t="shared" si="3"/>
        <v>0</v>
      </c>
      <c r="G25" s="523">
        <f>F25/F$9*100</f>
        <v>0</v>
      </c>
      <c r="H25" s="548"/>
      <c r="I25" s="548">
        <f t="shared" ref="I25:AC25" si="6">I26+I27+I28</f>
        <v>0</v>
      </c>
      <c r="J25" s="548">
        <f t="shared" si="6"/>
        <v>0</v>
      </c>
      <c r="K25" s="548">
        <f t="shared" si="6"/>
        <v>0</v>
      </c>
      <c r="L25" s="548"/>
      <c r="M25" s="548">
        <f t="shared" si="6"/>
        <v>0</v>
      </c>
      <c r="N25" s="548">
        <f t="shared" si="6"/>
        <v>0</v>
      </c>
      <c r="O25" s="548">
        <f t="shared" si="6"/>
        <v>0</v>
      </c>
      <c r="P25" s="548">
        <f t="shared" si="6"/>
        <v>0</v>
      </c>
      <c r="Q25" s="548">
        <f t="shared" si="6"/>
        <v>0</v>
      </c>
      <c r="R25" s="548">
        <f t="shared" si="6"/>
        <v>0</v>
      </c>
      <c r="S25" s="548">
        <f t="shared" si="6"/>
        <v>0</v>
      </c>
      <c r="T25" s="548">
        <f t="shared" si="6"/>
        <v>0</v>
      </c>
      <c r="U25" s="548">
        <f t="shared" si="6"/>
        <v>0</v>
      </c>
      <c r="V25" s="548">
        <f t="shared" si="6"/>
        <v>0</v>
      </c>
      <c r="W25" s="548">
        <f t="shared" si="6"/>
        <v>0</v>
      </c>
      <c r="X25" s="548">
        <f t="shared" si="6"/>
        <v>0</v>
      </c>
      <c r="Y25" s="548">
        <f t="shared" si="6"/>
        <v>0</v>
      </c>
      <c r="Z25" s="548">
        <f t="shared" si="6"/>
        <v>0</v>
      </c>
      <c r="AA25" s="548">
        <f t="shared" si="6"/>
        <v>0</v>
      </c>
      <c r="AB25" s="548">
        <f t="shared" si="6"/>
        <v>0</v>
      </c>
      <c r="AC25" s="548">
        <f t="shared" si="6"/>
        <v>0</v>
      </c>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row>
    <row r="26" spans="1:240" s="557" customFormat="1" ht="15.6">
      <c r="A26" s="551"/>
      <c r="B26" s="552" t="s">
        <v>57</v>
      </c>
      <c r="C26" s="553" t="s">
        <v>58</v>
      </c>
      <c r="D26" s="554">
        <v>42248.200000000004</v>
      </c>
      <c r="E26" s="579">
        <f t="shared" si="1"/>
        <v>-42248.200000000004</v>
      </c>
      <c r="F26" s="555">
        <f t="shared" si="3"/>
        <v>0</v>
      </c>
      <c r="G26" s="555"/>
      <c r="H26" s="556"/>
      <c r="I26" s="556"/>
      <c r="J26" s="556"/>
      <c r="K26" s="556"/>
      <c r="L26" s="556"/>
      <c r="M26" s="556"/>
      <c r="N26" s="556"/>
      <c r="O26" s="556"/>
      <c r="P26" s="556"/>
      <c r="Q26" s="556"/>
      <c r="R26" s="556"/>
      <c r="S26" s="556"/>
      <c r="T26" s="556"/>
      <c r="U26" s="556"/>
      <c r="V26" s="556"/>
      <c r="W26" s="556"/>
      <c r="X26" s="556"/>
      <c r="Y26" s="556"/>
      <c r="Z26" s="556"/>
      <c r="AA26" s="556"/>
      <c r="AB26" s="556"/>
      <c r="AC26" s="556"/>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row>
    <row r="27" spans="1:240" ht="20.100000000000001" customHeight="1">
      <c r="A27" s="87"/>
      <c r="B27" s="95" t="s">
        <v>59</v>
      </c>
      <c r="C27" s="89" t="s">
        <v>60</v>
      </c>
      <c r="D27" s="89"/>
      <c r="E27" s="578">
        <f t="shared" si="1"/>
        <v>0</v>
      </c>
      <c r="F27" s="23">
        <f t="shared" si="3"/>
        <v>0</v>
      </c>
      <c r="G27" s="23"/>
      <c r="H27" s="24"/>
      <c r="I27" s="24"/>
      <c r="J27" s="24"/>
      <c r="K27" s="24"/>
      <c r="L27" s="24"/>
      <c r="M27" s="24"/>
      <c r="N27" s="24"/>
      <c r="O27" s="24"/>
      <c r="P27" s="24"/>
      <c r="Q27" s="24"/>
      <c r="R27" s="24"/>
      <c r="S27" s="24"/>
      <c r="T27" s="24"/>
      <c r="U27" s="24"/>
      <c r="V27" s="24"/>
      <c r="W27" s="24"/>
      <c r="X27" s="24"/>
      <c r="Y27" s="24"/>
      <c r="Z27" s="24"/>
      <c r="AA27" s="24"/>
      <c r="AB27" s="24"/>
      <c r="AC27" s="24"/>
    </row>
    <row r="28" spans="1:240" ht="20.100000000000001" customHeight="1">
      <c r="A28" s="87"/>
      <c r="B28" s="95" t="s">
        <v>61</v>
      </c>
      <c r="C28" s="89" t="s">
        <v>62</v>
      </c>
      <c r="D28" s="89"/>
      <c r="E28" s="578">
        <f t="shared" si="1"/>
        <v>0</v>
      </c>
      <c r="F28" s="23">
        <f t="shared" si="3"/>
        <v>0</v>
      </c>
      <c r="G28" s="23"/>
      <c r="H28" s="24"/>
      <c r="I28" s="24"/>
      <c r="J28" s="24"/>
      <c r="K28" s="24"/>
      <c r="L28" s="24"/>
      <c r="M28" s="24"/>
      <c r="N28" s="24"/>
      <c r="O28" s="24"/>
      <c r="P28" s="24"/>
      <c r="Q28" s="24"/>
      <c r="R28" s="24"/>
      <c r="S28" s="24"/>
      <c r="T28" s="24"/>
      <c r="U28" s="24"/>
      <c r="V28" s="24"/>
      <c r="W28" s="24"/>
      <c r="X28" s="24"/>
      <c r="Y28" s="24"/>
      <c r="Z28" s="24"/>
      <c r="AA28" s="24"/>
      <c r="AB28" s="24"/>
      <c r="AC28" s="24"/>
    </row>
    <row r="29" spans="1:240" ht="17.25" customHeight="1">
      <c r="A29" s="90" t="s">
        <v>63</v>
      </c>
      <c r="B29" s="96" t="s">
        <v>64</v>
      </c>
      <c r="C29" s="92" t="s">
        <v>65</v>
      </c>
      <c r="D29" s="92"/>
      <c r="E29" s="578">
        <f t="shared" si="1"/>
        <v>183.22405099999986</v>
      </c>
      <c r="F29" s="23">
        <f t="shared" si="3"/>
        <v>183.22405099999986</v>
      </c>
      <c r="G29" s="18">
        <f>F29/F$9*100</f>
        <v>100</v>
      </c>
      <c r="H29" s="19"/>
      <c r="I29" s="19">
        <v>1.425</v>
      </c>
      <c r="J29" s="19">
        <v>14.509845999999861</v>
      </c>
      <c r="K29" s="19">
        <v>7.2949999999999999</v>
      </c>
      <c r="L29" s="19"/>
      <c r="M29" s="19">
        <v>5.8559999999999999</v>
      </c>
      <c r="N29" s="19">
        <v>14.608845000000001</v>
      </c>
      <c r="O29" s="19">
        <v>6.7949999999999999</v>
      </c>
      <c r="P29" s="19">
        <v>4.6980000000000004</v>
      </c>
      <c r="Q29" s="19">
        <v>6.6239999999999997</v>
      </c>
      <c r="R29" s="19">
        <v>8.6989999999999998</v>
      </c>
      <c r="S29" s="19">
        <v>12.21237</v>
      </c>
      <c r="T29" s="19">
        <v>8.3449999999999989</v>
      </c>
      <c r="U29" s="19">
        <v>2.52</v>
      </c>
      <c r="V29" s="19">
        <v>27.9131</v>
      </c>
      <c r="W29" s="19">
        <v>7.3040000000000003</v>
      </c>
      <c r="X29" s="19">
        <v>7.9302099999999998</v>
      </c>
      <c r="Y29" s="19">
        <v>10.814</v>
      </c>
      <c r="Z29" s="19">
        <v>5.91</v>
      </c>
      <c r="AA29" s="19">
        <v>16.173999999999999</v>
      </c>
      <c r="AB29" s="19">
        <v>10.010679999999999</v>
      </c>
      <c r="AC29" s="19">
        <v>3.58</v>
      </c>
    </row>
    <row r="30" spans="1:240" ht="20.100000000000001" customHeight="1">
      <c r="A30" s="90" t="s">
        <v>66</v>
      </c>
      <c r="B30" s="96" t="s">
        <v>67</v>
      </c>
      <c r="C30" s="92" t="s">
        <v>68</v>
      </c>
      <c r="D30" s="92"/>
      <c r="E30" s="578">
        <f t="shared" si="1"/>
        <v>0</v>
      </c>
      <c r="F30" s="18">
        <f>SUM(H30:O30)</f>
        <v>0</v>
      </c>
      <c r="G30" s="18">
        <f>F30/F$9*100</f>
        <v>0</v>
      </c>
      <c r="H30" s="19"/>
      <c r="I30" s="19">
        <v>0</v>
      </c>
      <c r="J30" s="19">
        <v>0</v>
      </c>
      <c r="K30" s="19">
        <v>0</v>
      </c>
      <c r="L30" s="19"/>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row>
    <row r="31" spans="1:240" ht="17.25" customHeight="1">
      <c r="A31" s="90" t="s">
        <v>69</v>
      </c>
      <c r="B31" s="96" t="s">
        <v>70</v>
      </c>
      <c r="C31" s="92" t="s">
        <v>71</v>
      </c>
      <c r="D31" s="92"/>
      <c r="E31" s="578">
        <f t="shared" si="1"/>
        <v>0</v>
      </c>
      <c r="F31" s="23">
        <f>SUM(H31:AC31)</f>
        <v>0</v>
      </c>
      <c r="G31" s="18">
        <f>F31/F$9*100</f>
        <v>0</v>
      </c>
      <c r="H31" s="19"/>
      <c r="I31" s="19"/>
      <c r="J31" s="19"/>
      <c r="K31" s="19"/>
      <c r="L31" s="19"/>
      <c r="M31" s="19"/>
      <c r="N31" s="19"/>
      <c r="O31" s="19"/>
      <c r="P31" s="19"/>
      <c r="Q31" s="19"/>
      <c r="R31" s="19"/>
      <c r="S31" s="19"/>
      <c r="T31" s="19"/>
      <c r="U31" s="19"/>
      <c r="V31" s="19"/>
      <c r="W31" s="19"/>
      <c r="X31" s="19"/>
      <c r="Y31" s="19"/>
      <c r="Z31" s="19"/>
      <c r="AA31" s="19"/>
      <c r="AB31" s="19"/>
      <c r="AC31" s="19"/>
    </row>
    <row r="32" spans="1:240" s="550" customFormat="1" ht="19.5" customHeight="1">
      <c r="A32" s="510" t="s">
        <v>72</v>
      </c>
      <c r="B32" s="525" t="s">
        <v>73</v>
      </c>
      <c r="C32" s="512" t="s">
        <v>74</v>
      </c>
      <c r="D32" s="513">
        <v>5104.46</v>
      </c>
      <c r="E32" s="575">
        <f t="shared" si="1"/>
        <v>-2293.7040510000002</v>
      </c>
      <c r="F32" s="526">
        <f>SUM(F34:F43)+SUM(F61:F74)</f>
        <v>2810.7559489999999</v>
      </c>
      <c r="G32" s="514">
        <f>F32/F$7*100</f>
        <v>93.8802513376843</v>
      </c>
      <c r="H32" s="526"/>
      <c r="I32" s="526">
        <f t="shared" ref="I32:AC32" si="7">SUM(I34:I43)+SUM(I61:I74)</f>
        <v>29.912729999999996</v>
      </c>
      <c r="J32" s="526">
        <f t="shared" si="7"/>
        <v>157.56890299999776</v>
      </c>
      <c r="K32" s="526">
        <f t="shared" si="7"/>
        <v>152.39912000000018</v>
      </c>
      <c r="L32" s="526"/>
      <c r="M32" s="526">
        <f t="shared" si="7"/>
        <v>165.25643599999998</v>
      </c>
      <c r="N32" s="526">
        <f t="shared" si="7"/>
        <v>220.03591599999959</v>
      </c>
      <c r="O32" s="526">
        <f t="shared" si="7"/>
        <v>67.115971000000002</v>
      </c>
      <c r="P32" s="526">
        <f t="shared" si="7"/>
        <v>79.195261000001295</v>
      </c>
      <c r="Q32" s="526">
        <f t="shared" si="7"/>
        <v>162.261213</v>
      </c>
      <c r="R32" s="526">
        <f t="shared" si="7"/>
        <v>172.40168799999998</v>
      </c>
      <c r="S32" s="526">
        <f t="shared" si="7"/>
        <v>245.8756750000006</v>
      </c>
      <c r="T32" s="526">
        <f t="shared" si="7"/>
        <v>192.51222000000027</v>
      </c>
      <c r="U32" s="526">
        <f t="shared" si="7"/>
        <v>46.805135999999919</v>
      </c>
      <c r="V32" s="526">
        <f t="shared" si="7"/>
        <v>262.34300400000188</v>
      </c>
      <c r="W32" s="526">
        <f t="shared" si="7"/>
        <v>151.94728499999974</v>
      </c>
      <c r="X32" s="526">
        <f t="shared" si="7"/>
        <v>144.15081600000002</v>
      </c>
      <c r="Y32" s="526">
        <f t="shared" si="7"/>
        <v>117.1175609999992</v>
      </c>
      <c r="Z32" s="526">
        <f t="shared" si="7"/>
        <v>66.895772999999977</v>
      </c>
      <c r="AA32" s="526">
        <f t="shared" si="7"/>
        <v>193.85071500000001</v>
      </c>
      <c r="AB32" s="526">
        <f t="shared" si="7"/>
        <v>144.01388299999977</v>
      </c>
      <c r="AC32" s="526">
        <f t="shared" si="7"/>
        <v>39.09664299999983</v>
      </c>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row>
    <row r="33" spans="1:240" s="53" customFormat="1" ht="18" customHeight="1">
      <c r="A33" s="87"/>
      <c r="B33" s="88" t="s">
        <v>75</v>
      </c>
      <c r="C33" s="89"/>
      <c r="D33" s="89"/>
      <c r="E33" s="408">
        <f t="shared" si="1"/>
        <v>0</v>
      </c>
      <c r="F33" s="23"/>
      <c r="G33" s="23"/>
      <c r="H33" s="24"/>
      <c r="I33" s="24"/>
      <c r="J33" s="24"/>
      <c r="K33" s="24"/>
      <c r="L33" s="24"/>
      <c r="M33" s="24"/>
      <c r="N33" s="24"/>
      <c r="O33" s="24"/>
      <c r="P33" s="24"/>
      <c r="Q33" s="24"/>
      <c r="R33" s="24"/>
      <c r="S33" s="24"/>
      <c r="T33" s="24"/>
      <c r="U33" s="24"/>
      <c r="V33" s="24"/>
      <c r="W33" s="24"/>
      <c r="X33" s="24"/>
      <c r="Y33" s="24"/>
      <c r="Z33" s="24"/>
      <c r="AA33" s="24"/>
      <c r="AB33" s="24"/>
      <c r="AC33" s="24"/>
    </row>
    <row r="34" spans="1:240" s="557" customFormat="1" ht="17.25" customHeight="1">
      <c r="A34" s="558" t="s">
        <v>76</v>
      </c>
      <c r="B34" s="559" t="s">
        <v>77</v>
      </c>
      <c r="C34" s="560" t="s">
        <v>78</v>
      </c>
      <c r="D34" s="561">
        <v>254.19</v>
      </c>
      <c r="E34" s="579">
        <f t="shared" si="1"/>
        <v>-254.19</v>
      </c>
      <c r="F34" s="555">
        <f t="shared" ref="F34:F43" si="8">SUM(H34:AC34)</f>
        <v>0</v>
      </c>
      <c r="G34" s="562">
        <f>F34/F$32*100</f>
        <v>0</v>
      </c>
      <c r="H34" s="563"/>
      <c r="I34" s="563"/>
      <c r="J34" s="563"/>
      <c r="K34" s="563"/>
      <c r="L34" s="563"/>
      <c r="M34" s="563"/>
      <c r="N34" s="563"/>
      <c r="O34" s="563"/>
      <c r="P34" s="563"/>
      <c r="Q34" s="563"/>
      <c r="R34" s="563"/>
      <c r="S34" s="563"/>
      <c r="T34" s="563"/>
      <c r="U34" s="563"/>
      <c r="V34" s="563"/>
      <c r="W34" s="563"/>
      <c r="X34" s="563"/>
      <c r="Y34" s="563"/>
      <c r="Z34" s="563"/>
      <c r="AA34" s="563"/>
      <c r="AB34" s="563"/>
      <c r="AC34" s="563"/>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row>
    <row r="35" spans="1:240" s="557" customFormat="1" ht="17.25" customHeight="1">
      <c r="A35" s="558" t="s">
        <v>79</v>
      </c>
      <c r="B35" s="559" t="s">
        <v>80</v>
      </c>
      <c r="C35" s="560" t="s">
        <v>81</v>
      </c>
      <c r="D35" s="561">
        <v>8.7500000000000018</v>
      </c>
      <c r="E35" s="579">
        <f t="shared" si="1"/>
        <v>-8.7500000000000018</v>
      </c>
      <c r="F35" s="555">
        <f t="shared" si="8"/>
        <v>0</v>
      </c>
      <c r="G35" s="562">
        <f t="shared" ref="G35:G43" si="9">F35/F$32*100</f>
        <v>0</v>
      </c>
      <c r="H35" s="563"/>
      <c r="I35" s="563"/>
      <c r="J35" s="563"/>
      <c r="K35" s="563"/>
      <c r="L35" s="563"/>
      <c r="M35" s="563"/>
      <c r="N35" s="563"/>
      <c r="O35" s="563"/>
      <c r="P35" s="563"/>
      <c r="Q35" s="563"/>
      <c r="R35" s="563"/>
      <c r="S35" s="563"/>
      <c r="T35" s="563"/>
      <c r="U35" s="563"/>
      <c r="V35" s="563"/>
      <c r="W35" s="563"/>
      <c r="X35" s="563"/>
      <c r="Y35" s="563"/>
      <c r="Z35" s="563"/>
      <c r="AA35" s="563"/>
      <c r="AB35" s="563"/>
      <c r="AC35" s="563"/>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row>
    <row r="36" spans="1:240" ht="17.25" customHeight="1">
      <c r="A36" s="90" t="s">
        <v>82</v>
      </c>
      <c r="B36" s="96" t="s">
        <v>83</v>
      </c>
      <c r="C36" s="92" t="s">
        <v>84</v>
      </c>
      <c r="D36" s="92"/>
      <c r="E36" s="578">
        <f t="shared" si="1"/>
        <v>0</v>
      </c>
      <c r="F36" s="23">
        <f t="shared" si="8"/>
        <v>0</v>
      </c>
      <c r="G36" s="18">
        <f t="shared" si="9"/>
        <v>0</v>
      </c>
      <c r="H36" s="19"/>
      <c r="I36" s="19">
        <v>0</v>
      </c>
      <c r="J36" s="19">
        <v>0</v>
      </c>
      <c r="K36" s="19">
        <v>0</v>
      </c>
      <c r="L36" s="19"/>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row>
    <row r="37" spans="1:240" ht="17.25" customHeight="1">
      <c r="A37" s="90"/>
      <c r="B37" s="91" t="s">
        <v>86</v>
      </c>
      <c r="C37" s="92" t="s">
        <v>87</v>
      </c>
      <c r="D37" s="92"/>
      <c r="E37" s="578">
        <f t="shared" si="1"/>
        <v>0</v>
      </c>
      <c r="F37" s="23">
        <f t="shared" si="8"/>
        <v>0</v>
      </c>
      <c r="G37" s="18">
        <f t="shared" si="9"/>
        <v>0</v>
      </c>
      <c r="H37" s="19"/>
      <c r="I37" s="19">
        <v>0</v>
      </c>
      <c r="J37" s="19">
        <v>0</v>
      </c>
      <c r="K37" s="19">
        <v>0</v>
      </c>
      <c r="L37" s="19"/>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19">
        <v>0</v>
      </c>
    </row>
    <row r="38" spans="1:240" s="557" customFormat="1" ht="17.25" customHeight="1">
      <c r="A38" s="558" t="s">
        <v>85</v>
      </c>
      <c r="B38" s="559" t="s">
        <v>88</v>
      </c>
      <c r="C38" s="560" t="s">
        <v>89</v>
      </c>
      <c r="D38" s="561">
        <v>60</v>
      </c>
      <c r="E38" s="579">
        <f t="shared" si="1"/>
        <v>0</v>
      </c>
      <c r="F38" s="555">
        <f t="shared" si="8"/>
        <v>60</v>
      </c>
      <c r="G38" s="562">
        <f t="shared" si="9"/>
        <v>2.1346570491595536</v>
      </c>
      <c r="H38" s="563"/>
      <c r="I38" s="563">
        <v>0</v>
      </c>
      <c r="J38" s="563">
        <v>0</v>
      </c>
      <c r="K38" s="563">
        <v>0</v>
      </c>
      <c r="L38" s="563"/>
      <c r="M38" s="563">
        <v>0</v>
      </c>
      <c r="N38" s="563">
        <v>0</v>
      </c>
      <c r="O38" s="563">
        <v>0</v>
      </c>
      <c r="P38" s="563">
        <v>0</v>
      </c>
      <c r="Q38" s="563">
        <v>0</v>
      </c>
      <c r="R38" s="563">
        <v>0</v>
      </c>
      <c r="S38" s="563">
        <v>0</v>
      </c>
      <c r="T38" s="563">
        <v>60</v>
      </c>
      <c r="U38" s="563">
        <v>0</v>
      </c>
      <c r="V38" s="563">
        <v>0</v>
      </c>
      <c r="W38" s="563">
        <v>0</v>
      </c>
      <c r="X38" s="563">
        <v>0</v>
      </c>
      <c r="Y38" s="563">
        <v>0</v>
      </c>
      <c r="Z38" s="563">
        <v>0</v>
      </c>
      <c r="AA38" s="563">
        <v>0</v>
      </c>
      <c r="AB38" s="563">
        <v>0</v>
      </c>
      <c r="AC38" s="563">
        <v>0</v>
      </c>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row>
    <row r="39" spans="1:240" s="538" customFormat="1" ht="17.25" customHeight="1">
      <c r="A39" s="515" t="s">
        <v>90</v>
      </c>
      <c r="B39" s="522" t="s">
        <v>91</v>
      </c>
      <c r="C39" s="517" t="s">
        <v>92</v>
      </c>
      <c r="D39" s="518">
        <v>50.640000000000008</v>
      </c>
      <c r="E39" s="576">
        <f t="shared" si="1"/>
        <v>-3.7529550000022454</v>
      </c>
      <c r="F39" s="524">
        <f t="shared" si="8"/>
        <v>46.887044999997762</v>
      </c>
      <c r="G39" s="523">
        <f t="shared" si="9"/>
        <v>1.6681293520584402</v>
      </c>
      <c r="H39" s="548"/>
      <c r="I39" s="548">
        <v>0.97869999999999602</v>
      </c>
      <c r="J39" s="548">
        <v>1.4410899999977758</v>
      </c>
      <c r="K39" s="548">
        <v>0.2</v>
      </c>
      <c r="L39" s="548"/>
      <c r="M39" s="548">
        <v>18.601999999999997</v>
      </c>
      <c r="N39" s="548">
        <v>0.92515499999999995</v>
      </c>
      <c r="O39" s="548">
        <v>0.2</v>
      </c>
      <c r="P39" s="548">
        <v>1.0438000000000045</v>
      </c>
      <c r="Q39" s="548">
        <v>0.26399999999999602</v>
      </c>
      <c r="R39" s="548">
        <v>0.87</v>
      </c>
      <c r="S39" s="548">
        <v>5.6912999999999938</v>
      </c>
      <c r="T39" s="548">
        <v>0.52</v>
      </c>
      <c r="U39" s="548">
        <v>0.2</v>
      </c>
      <c r="V39" s="548">
        <v>0.32</v>
      </c>
      <c r="W39" s="548">
        <v>0.2</v>
      </c>
      <c r="X39" s="548">
        <v>0</v>
      </c>
      <c r="Y39" s="548">
        <v>0.13</v>
      </c>
      <c r="Z39" s="548">
        <v>0.5</v>
      </c>
      <c r="AA39" s="548">
        <v>14.5</v>
      </c>
      <c r="AB39" s="548">
        <v>0.30099999999999999</v>
      </c>
      <c r="AC39" s="548">
        <v>0</v>
      </c>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row>
    <row r="40" spans="1:240" s="538" customFormat="1" ht="17.25" customHeight="1">
      <c r="A40" s="515" t="s">
        <v>93</v>
      </c>
      <c r="B40" s="527" t="s">
        <v>94</v>
      </c>
      <c r="C40" s="517" t="s">
        <v>95</v>
      </c>
      <c r="D40" s="518">
        <v>46.97</v>
      </c>
      <c r="E40" s="576">
        <f t="shared" si="1"/>
        <v>-1.0150000000000006</v>
      </c>
      <c r="F40" s="524">
        <f t="shared" si="8"/>
        <v>45.954999999999998</v>
      </c>
      <c r="G40" s="523">
        <f t="shared" si="9"/>
        <v>1.6349694115687878</v>
      </c>
      <c r="H40" s="548"/>
      <c r="I40" s="548">
        <v>0.5</v>
      </c>
      <c r="J40" s="548">
        <v>0.72</v>
      </c>
      <c r="K40" s="548">
        <v>1.5049999999999999</v>
      </c>
      <c r="L40" s="548"/>
      <c r="M40" s="548">
        <v>1.0627409999999951</v>
      </c>
      <c r="N40" s="548">
        <v>3.9484000000000119</v>
      </c>
      <c r="O40" s="548">
        <v>1</v>
      </c>
      <c r="P40" s="548">
        <v>1</v>
      </c>
      <c r="Q40" s="548">
        <v>1.024</v>
      </c>
      <c r="R40" s="548">
        <v>1.42</v>
      </c>
      <c r="S40" s="548">
        <v>6.4359999999999848</v>
      </c>
      <c r="T40" s="548">
        <v>8.0434099999999997</v>
      </c>
      <c r="U40" s="548">
        <v>0.5</v>
      </c>
      <c r="V40" s="548">
        <v>1.8199999999999998</v>
      </c>
      <c r="W40" s="548">
        <v>2.1282800000000002</v>
      </c>
      <c r="X40" s="548">
        <v>0.79400000000000004</v>
      </c>
      <c r="Y40" s="548">
        <v>4.71066900000001</v>
      </c>
      <c r="Z40" s="548">
        <v>1</v>
      </c>
      <c r="AA40" s="548">
        <v>6.8075000000000001</v>
      </c>
      <c r="AB40" s="548">
        <v>1.0349999999999999</v>
      </c>
      <c r="AC40" s="548">
        <v>0.5</v>
      </c>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row>
    <row r="41" spans="1:240" s="538" customFormat="1" ht="17.25" customHeight="1">
      <c r="A41" s="515" t="s">
        <v>96</v>
      </c>
      <c r="B41" s="522" t="s">
        <v>97</v>
      </c>
      <c r="C41" s="517" t="s">
        <v>98</v>
      </c>
      <c r="D41" s="518">
        <v>0.03</v>
      </c>
      <c r="E41" s="576">
        <f t="shared" si="1"/>
        <v>0</v>
      </c>
      <c r="F41" s="524">
        <f t="shared" si="8"/>
        <v>0.03</v>
      </c>
      <c r="G41" s="523">
        <f t="shared" si="9"/>
        <v>1.0673285245797767E-3</v>
      </c>
      <c r="H41" s="548"/>
      <c r="I41" s="548">
        <v>0</v>
      </c>
      <c r="J41" s="548">
        <v>0.03</v>
      </c>
      <c r="K41" s="548">
        <v>0</v>
      </c>
      <c r="L41" s="548"/>
      <c r="M41" s="548">
        <v>0</v>
      </c>
      <c r="N41" s="548">
        <v>0</v>
      </c>
      <c r="O41" s="548">
        <v>0</v>
      </c>
      <c r="P41" s="548">
        <v>0</v>
      </c>
      <c r="Q41" s="548">
        <v>0</v>
      </c>
      <c r="R41" s="548">
        <v>0</v>
      </c>
      <c r="S41" s="548">
        <v>0</v>
      </c>
      <c r="T41" s="548">
        <v>0</v>
      </c>
      <c r="U41" s="548">
        <v>0</v>
      </c>
      <c r="V41" s="548">
        <v>0</v>
      </c>
      <c r="W41" s="548">
        <v>0</v>
      </c>
      <c r="X41" s="548">
        <v>0</v>
      </c>
      <c r="Y41" s="548">
        <v>0</v>
      </c>
      <c r="Z41" s="548">
        <v>0</v>
      </c>
      <c r="AA41" s="548">
        <v>0</v>
      </c>
      <c r="AB41" s="548">
        <v>0</v>
      </c>
      <c r="AC41" s="548">
        <v>0</v>
      </c>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row>
    <row r="42" spans="1:240" s="50" customFormat="1" ht="17.25" customHeight="1">
      <c r="A42" s="90" t="s">
        <v>99</v>
      </c>
      <c r="B42" s="99" t="s">
        <v>100</v>
      </c>
      <c r="C42" s="92" t="s">
        <v>101</v>
      </c>
      <c r="D42" s="92"/>
      <c r="E42" s="578">
        <f>F42-D42</f>
        <v>47.345558000000189</v>
      </c>
      <c r="F42" s="23">
        <f>SUM(H42:AC42)</f>
        <v>47.345558000000189</v>
      </c>
      <c r="G42" s="18">
        <f t="shared" si="9"/>
        <v>1.6844421521848816</v>
      </c>
      <c r="H42" s="100"/>
      <c r="I42" s="100">
        <v>0</v>
      </c>
      <c r="J42" s="100">
        <v>0</v>
      </c>
      <c r="K42" s="100">
        <v>7.554699999999575</v>
      </c>
      <c r="L42" s="100"/>
      <c r="M42" s="100">
        <v>0</v>
      </c>
      <c r="N42" s="100">
        <v>27.061361000000598</v>
      </c>
      <c r="O42" s="100">
        <v>0</v>
      </c>
      <c r="P42" s="100">
        <v>0</v>
      </c>
      <c r="Q42" s="100">
        <v>8.8533970000000171</v>
      </c>
      <c r="R42" s="100">
        <v>0.08</v>
      </c>
      <c r="S42" s="100">
        <v>0</v>
      </c>
      <c r="T42" s="100">
        <v>0</v>
      </c>
      <c r="U42" s="100">
        <v>0</v>
      </c>
      <c r="V42" s="100">
        <v>0</v>
      </c>
      <c r="W42" s="100">
        <v>3.7961</v>
      </c>
      <c r="X42" s="100">
        <v>0</v>
      </c>
      <c r="Y42" s="100">
        <v>0</v>
      </c>
      <c r="Z42" s="100">
        <v>0</v>
      </c>
      <c r="AA42" s="100">
        <v>0</v>
      </c>
      <c r="AB42" s="100">
        <v>0</v>
      </c>
      <c r="AC42" s="100">
        <v>0</v>
      </c>
    </row>
    <row r="43" spans="1:240" s="538" customFormat="1" ht="30" customHeight="1">
      <c r="A43" s="515" t="s">
        <v>102</v>
      </c>
      <c r="B43" s="527" t="s">
        <v>103</v>
      </c>
      <c r="C43" s="517" t="s">
        <v>104</v>
      </c>
      <c r="D43" s="518">
        <v>2300.5306889999988</v>
      </c>
      <c r="E43" s="576">
        <f t="shared" si="1"/>
        <v>-358.36697799999638</v>
      </c>
      <c r="F43" s="524">
        <f t="shared" si="8"/>
        <v>1942.1637110000024</v>
      </c>
      <c r="G43" s="523">
        <f t="shared" si="9"/>
        <v>69.097557605133886</v>
      </c>
      <c r="H43" s="548"/>
      <c r="I43" s="548">
        <f t="shared" ref="I43:AC43" si="10">SUM(I45:I60)</f>
        <v>21.315999999999999</v>
      </c>
      <c r="J43" s="548">
        <f t="shared" si="10"/>
        <v>101.87759399999993</v>
      </c>
      <c r="K43" s="548">
        <f t="shared" si="10"/>
        <v>102.07500000000002</v>
      </c>
      <c r="L43" s="548"/>
      <c r="M43" s="548">
        <f t="shared" si="10"/>
        <v>117.64765799999999</v>
      </c>
      <c r="N43" s="548">
        <f t="shared" si="10"/>
        <v>118.65560999999906</v>
      </c>
      <c r="O43" s="548">
        <f t="shared" si="10"/>
        <v>42.300241000000007</v>
      </c>
      <c r="P43" s="548">
        <f t="shared" si="10"/>
        <v>61.877151000001227</v>
      </c>
      <c r="Q43" s="548">
        <f t="shared" si="10"/>
        <v>113.496166</v>
      </c>
      <c r="R43" s="548">
        <f t="shared" si="10"/>
        <v>144.94151799999989</v>
      </c>
      <c r="S43" s="548">
        <f t="shared" si="10"/>
        <v>199.20729500000033</v>
      </c>
      <c r="T43" s="548">
        <f t="shared" si="10"/>
        <v>85.497790000000379</v>
      </c>
      <c r="U43" s="548">
        <f t="shared" si="10"/>
        <v>37.759136000000005</v>
      </c>
      <c r="V43" s="548">
        <f t="shared" si="10"/>
        <v>168.89357100000279</v>
      </c>
      <c r="W43" s="548">
        <f t="shared" si="10"/>
        <v>110.88811499999971</v>
      </c>
      <c r="X43" s="548">
        <f t="shared" si="10"/>
        <v>117.50934600000002</v>
      </c>
      <c r="Y43" s="548">
        <f t="shared" si="10"/>
        <v>82.113888999999276</v>
      </c>
      <c r="Z43" s="548">
        <f t="shared" si="10"/>
        <v>53.286143000000003</v>
      </c>
      <c r="AA43" s="548">
        <f t="shared" si="10"/>
        <v>104.927705</v>
      </c>
      <c r="AB43" s="548">
        <f t="shared" si="10"/>
        <v>125.78309999999976</v>
      </c>
      <c r="AC43" s="548">
        <f t="shared" si="10"/>
        <v>32.110682999999831</v>
      </c>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c r="HZ43" s="44"/>
      <c r="IA43" s="44"/>
      <c r="IB43" s="44"/>
      <c r="IC43" s="44"/>
      <c r="ID43" s="44"/>
      <c r="IE43" s="44"/>
      <c r="IF43" s="44"/>
    </row>
    <row r="44" spans="1:240" s="53" customFormat="1" ht="18" customHeight="1">
      <c r="A44" s="87"/>
      <c r="B44" s="88" t="s">
        <v>75</v>
      </c>
      <c r="C44" s="89"/>
      <c r="D44" s="89"/>
      <c r="E44" s="408">
        <f t="shared" si="1"/>
        <v>0</v>
      </c>
      <c r="F44" s="23"/>
      <c r="G44" s="23"/>
      <c r="H44" s="24"/>
      <c r="I44" s="24"/>
      <c r="J44" s="24"/>
      <c r="K44" s="24"/>
      <c r="L44" s="24"/>
      <c r="M44" s="24"/>
      <c r="N44" s="24"/>
      <c r="O44" s="24"/>
      <c r="P44" s="24"/>
      <c r="Q44" s="24"/>
      <c r="R44" s="24"/>
      <c r="S44" s="24"/>
      <c r="T44" s="24"/>
      <c r="U44" s="24"/>
      <c r="V44" s="24"/>
      <c r="W44" s="24"/>
      <c r="X44" s="24"/>
      <c r="Y44" s="24"/>
      <c r="Z44" s="24"/>
      <c r="AA44" s="24"/>
      <c r="AB44" s="24"/>
      <c r="AC44" s="24"/>
    </row>
    <row r="45" spans="1:240" s="557" customFormat="1" ht="18" customHeight="1">
      <c r="A45" s="558" t="s">
        <v>105</v>
      </c>
      <c r="B45" s="564" t="s">
        <v>106</v>
      </c>
      <c r="C45" s="560" t="s">
        <v>107</v>
      </c>
      <c r="D45" s="561">
        <v>1767.06</v>
      </c>
      <c r="E45" s="579">
        <f t="shared" si="1"/>
        <v>-234.08148599999686</v>
      </c>
      <c r="F45" s="555">
        <f t="shared" ref="F45:F75" si="11">SUM(H45:AC45)</f>
        <v>1532.9785140000031</v>
      </c>
      <c r="G45" s="562">
        <f>F45/F$43*100</f>
        <v>78.931477574085989</v>
      </c>
      <c r="H45" s="565"/>
      <c r="I45" s="565">
        <v>17.564999999999998</v>
      </c>
      <c r="J45" s="565">
        <v>88.735669999999999</v>
      </c>
      <c r="K45" s="565">
        <v>95.09</v>
      </c>
      <c r="L45" s="565"/>
      <c r="M45" s="565">
        <v>90.83362799999999</v>
      </c>
      <c r="N45" s="565">
        <v>98.738709999998832</v>
      </c>
      <c r="O45" s="565">
        <v>34.994999999999997</v>
      </c>
      <c r="P45" s="565">
        <v>55.044047000001051</v>
      </c>
      <c r="Q45" s="565">
        <v>100.52499999999999</v>
      </c>
      <c r="R45" s="565">
        <v>82.455999999999918</v>
      </c>
      <c r="S45" s="565">
        <v>121.31156500000033</v>
      </c>
      <c r="T45" s="565">
        <v>54.74090000000011</v>
      </c>
      <c r="U45" s="565">
        <v>36.010000000000005</v>
      </c>
      <c r="V45" s="565">
        <v>144.00887100000301</v>
      </c>
      <c r="W45" s="565">
        <v>91.115000000000009</v>
      </c>
      <c r="X45" s="565">
        <v>110.78822299999999</v>
      </c>
      <c r="Y45" s="565">
        <v>68.47600000000007</v>
      </c>
      <c r="Z45" s="565">
        <v>49.77</v>
      </c>
      <c r="AA45" s="565">
        <v>92.159899999999993</v>
      </c>
      <c r="AB45" s="565">
        <v>74.029999999999774</v>
      </c>
      <c r="AC45" s="565">
        <v>26.585000000000001</v>
      </c>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row>
    <row r="46" spans="1:240" s="557" customFormat="1" ht="18" customHeight="1">
      <c r="A46" s="558" t="s">
        <v>105</v>
      </c>
      <c r="B46" s="564" t="s">
        <v>108</v>
      </c>
      <c r="C46" s="560" t="s">
        <v>109</v>
      </c>
      <c r="D46" s="561">
        <v>99.330000000000013</v>
      </c>
      <c r="E46" s="579">
        <f t="shared" si="1"/>
        <v>-11.338534000000024</v>
      </c>
      <c r="F46" s="555">
        <f t="shared" si="11"/>
        <v>87.991465999999988</v>
      </c>
      <c r="G46" s="562">
        <f t="shared" ref="G46:G52" si="12">F46/F$43*100</f>
        <v>4.5305895430768803</v>
      </c>
      <c r="H46" s="565"/>
      <c r="I46" s="565">
        <v>0.13</v>
      </c>
      <c r="J46" s="565">
        <v>3.83366999999993</v>
      </c>
      <c r="K46" s="565">
        <v>1.095</v>
      </c>
      <c r="L46" s="565"/>
      <c r="M46" s="565">
        <v>3.0129999999999999</v>
      </c>
      <c r="N46" s="565">
        <v>13.048560000000222</v>
      </c>
      <c r="O46" s="565">
        <v>2.25</v>
      </c>
      <c r="P46" s="565">
        <v>3.4306350000000001</v>
      </c>
      <c r="Q46" s="565">
        <v>7.9191660000000095</v>
      </c>
      <c r="R46" s="565">
        <v>5.2</v>
      </c>
      <c r="S46" s="565">
        <v>10.8574</v>
      </c>
      <c r="T46" s="565">
        <v>6.8380999999999998</v>
      </c>
      <c r="U46" s="565">
        <v>0.01</v>
      </c>
      <c r="V46" s="565">
        <v>15.277699999999847</v>
      </c>
      <c r="W46" s="565">
        <v>2.638234999999963</v>
      </c>
      <c r="X46" s="565">
        <v>2.254</v>
      </c>
      <c r="Y46" s="565">
        <v>4.1159999999999997</v>
      </c>
      <c r="Z46" s="565">
        <v>0.01</v>
      </c>
      <c r="AA46" s="565">
        <v>5.23</v>
      </c>
      <c r="AB46" s="565">
        <v>0.78500000000000003</v>
      </c>
      <c r="AC46" s="565">
        <v>5.5E-2</v>
      </c>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row>
    <row r="47" spans="1:240" s="557" customFormat="1" ht="18" customHeight="1">
      <c r="A47" s="558" t="s">
        <v>105</v>
      </c>
      <c r="B47" s="564" t="s">
        <v>110</v>
      </c>
      <c r="C47" s="560" t="s">
        <v>111</v>
      </c>
      <c r="D47" s="561">
        <v>6.31</v>
      </c>
      <c r="E47" s="579">
        <f t="shared" si="1"/>
        <v>-3.754928</v>
      </c>
      <c r="F47" s="555">
        <f t="shared" si="11"/>
        <v>2.5550719999999996</v>
      </c>
      <c r="G47" s="562">
        <f t="shared" si="12"/>
        <v>0.13155801364882963</v>
      </c>
      <c r="H47" s="565"/>
      <c r="I47" s="565">
        <v>0.14499999999999999</v>
      </c>
      <c r="J47" s="565">
        <v>0.28000000000000003</v>
      </c>
      <c r="K47" s="565">
        <v>0.12000000000000001</v>
      </c>
      <c r="L47" s="565"/>
      <c r="M47" s="565">
        <v>0.22</v>
      </c>
      <c r="N47" s="565">
        <v>0</v>
      </c>
      <c r="O47" s="565">
        <v>0.05</v>
      </c>
      <c r="P47" s="565">
        <v>0.02</v>
      </c>
      <c r="Q47" s="565">
        <v>0</v>
      </c>
      <c r="R47" s="565">
        <v>0.11883599999999937</v>
      </c>
      <c r="S47" s="565">
        <v>0.124</v>
      </c>
      <c r="T47" s="565">
        <v>0.17399999999999999</v>
      </c>
      <c r="U47" s="565">
        <v>0.26913599999999949</v>
      </c>
      <c r="V47" s="565">
        <v>0.375</v>
      </c>
      <c r="W47" s="565">
        <v>0</v>
      </c>
      <c r="X47" s="565">
        <v>0.15</v>
      </c>
      <c r="Y47" s="565">
        <v>0.1</v>
      </c>
      <c r="Z47" s="565">
        <v>0.14399999999999999</v>
      </c>
      <c r="AA47" s="565">
        <v>1.4E-2</v>
      </c>
      <c r="AB47" s="565">
        <v>0.15110000000000046</v>
      </c>
      <c r="AC47" s="565">
        <v>0.1</v>
      </c>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row>
    <row r="48" spans="1:240" s="557" customFormat="1" ht="18" customHeight="1">
      <c r="A48" s="558" t="s">
        <v>105</v>
      </c>
      <c r="B48" s="564" t="s">
        <v>112</v>
      </c>
      <c r="C48" s="560" t="s">
        <v>113</v>
      </c>
      <c r="D48" s="561">
        <v>7.83</v>
      </c>
      <c r="E48" s="579">
        <f t="shared" si="1"/>
        <v>-3.9500000000000015</v>
      </c>
      <c r="F48" s="555">
        <f t="shared" si="11"/>
        <v>3.8799999999999986</v>
      </c>
      <c r="G48" s="562">
        <f t="shared" si="12"/>
        <v>0.19977718551863075</v>
      </c>
      <c r="H48" s="565"/>
      <c r="I48" s="565">
        <v>8.5000000000000006E-2</v>
      </c>
      <c r="J48" s="565">
        <v>6.6769999999999996E-2</v>
      </c>
      <c r="K48" s="565">
        <v>0.33999999999999997</v>
      </c>
      <c r="L48" s="565"/>
      <c r="M48" s="565">
        <v>0.31153000000000103</v>
      </c>
      <c r="N48" s="565">
        <v>0.39289999999999997</v>
      </c>
      <c r="O48" s="565">
        <v>0.06</v>
      </c>
      <c r="P48" s="565">
        <v>0.08</v>
      </c>
      <c r="Q48" s="565">
        <v>0.08</v>
      </c>
      <c r="R48" s="565">
        <v>0.101181999999997</v>
      </c>
      <c r="S48" s="565">
        <v>4.4073000000000008E-2</v>
      </c>
      <c r="T48" s="565">
        <v>0.22</v>
      </c>
      <c r="U48" s="565">
        <v>0.15000000000000002</v>
      </c>
      <c r="V48" s="565">
        <v>0.23</v>
      </c>
      <c r="W48" s="565">
        <v>0.57999999999999996</v>
      </c>
      <c r="X48" s="565">
        <v>0.233545</v>
      </c>
      <c r="Y48" s="565">
        <v>0.105</v>
      </c>
      <c r="Z48" s="565">
        <v>0.21000000000000002</v>
      </c>
      <c r="AA48" s="565">
        <v>0.12</v>
      </c>
      <c r="AB48" s="565">
        <v>0.27</v>
      </c>
      <c r="AC48" s="565">
        <v>0.2</v>
      </c>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row>
    <row r="49" spans="1:240" s="557" customFormat="1" ht="18" customHeight="1">
      <c r="A49" s="558" t="s">
        <v>105</v>
      </c>
      <c r="B49" s="564" t="s">
        <v>114</v>
      </c>
      <c r="C49" s="560" t="s">
        <v>115</v>
      </c>
      <c r="D49" s="561">
        <v>54.03</v>
      </c>
      <c r="E49" s="579">
        <f t="shared" si="1"/>
        <v>-12.339660000000009</v>
      </c>
      <c r="F49" s="555">
        <f t="shared" si="11"/>
        <v>41.690339999999992</v>
      </c>
      <c r="G49" s="562">
        <f t="shared" si="12"/>
        <v>2.1465924712666995</v>
      </c>
      <c r="H49" s="565"/>
      <c r="I49" s="565">
        <v>1.7010000000000001</v>
      </c>
      <c r="J49" s="565">
        <v>2.9296999999999955</v>
      </c>
      <c r="K49" s="565">
        <v>1.365</v>
      </c>
      <c r="L49" s="565"/>
      <c r="M49" s="565">
        <v>3.9400000000000004</v>
      </c>
      <c r="N49" s="565">
        <v>2.3314399999999997</v>
      </c>
      <c r="O49" s="565">
        <v>1.4400000000000086</v>
      </c>
      <c r="P49" s="565">
        <v>2.2124690000001732</v>
      </c>
      <c r="Q49" s="565">
        <v>1.25</v>
      </c>
      <c r="R49" s="565">
        <v>1.1482000000000001</v>
      </c>
      <c r="S49" s="565">
        <v>3.5230369999999995</v>
      </c>
      <c r="T49" s="565">
        <v>1.865</v>
      </c>
      <c r="U49" s="565">
        <v>0.84</v>
      </c>
      <c r="V49" s="565">
        <v>3.665</v>
      </c>
      <c r="W49" s="565">
        <v>3.4034700000000004</v>
      </c>
      <c r="X49" s="565">
        <v>1.645</v>
      </c>
      <c r="Y49" s="565">
        <v>1.8455999999999999</v>
      </c>
      <c r="Z49" s="565">
        <v>0.85500000000000009</v>
      </c>
      <c r="AA49" s="565">
        <v>2.7149999999999999</v>
      </c>
      <c r="AB49" s="565">
        <v>1.014</v>
      </c>
      <c r="AC49" s="565">
        <v>2.0014239999998207</v>
      </c>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row>
    <row r="50" spans="1:240" s="557" customFormat="1" ht="18" customHeight="1">
      <c r="A50" s="558" t="s">
        <v>105</v>
      </c>
      <c r="B50" s="564" t="s">
        <v>116</v>
      </c>
      <c r="C50" s="560" t="s">
        <v>117</v>
      </c>
      <c r="D50" s="561">
        <v>18</v>
      </c>
      <c r="E50" s="579">
        <f t="shared" si="1"/>
        <v>-3.1585699999999992</v>
      </c>
      <c r="F50" s="555">
        <f t="shared" si="11"/>
        <v>14.841430000000001</v>
      </c>
      <c r="G50" s="562">
        <f t="shared" si="12"/>
        <v>0.76416987486385912</v>
      </c>
      <c r="H50" s="565"/>
      <c r="I50" s="565">
        <v>0.88</v>
      </c>
      <c r="J50" s="565">
        <v>0.30691000000000002</v>
      </c>
      <c r="K50" s="565">
        <v>0.57499999999999996</v>
      </c>
      <c r="L50" s="565"/>
      <c r="M50" s="565">
        <v>0.5</v>
      </c>
      <c r="N50" s="565">
        <v>0.39</v>
      </c>
      <c r="O50" s="565">
        <v>0.5</v>
      </c>
      <c r="P50" s="565">
        <v>0.65</v>
      </c>
      <c r="Q50" s="565">
        <v>0.30499999999999999</v>
      </c>
      <c r="R50" s="565">
        <v>0.82130000000000003</v>
      </c>
      <c r="S50" s="565">
        <v>1.28722</v>
      </c>
      <c r="T50" s="565">
        <v>1.339</v>
      </c>
      <c r="U50" s="565">
        <v>0.08</v>
      </c>
      <c r="V50" s="565">
        <v>0.95</v>
      </c>
      <c r="W50" s="565">
        <v>0.64</v>
      </c>
      <c r="X50" s="565">
        <v>1.54</v>
      </c>
      <c r="Y50" s="565">
        <v>1.45</v>
      </c>
      <c r="Z50" s="565">
        <v>0.49714300000000122</v>
      </c>
      <c r="AA50" s="565">
        <v>1.001857</v>
      </c>
      <c r="AB50" s="565">
        <v>0.47399999999999998</v>
      </c>
      <c r="AC50" s="565">
        <v>0.65400000000000003</v>
      </c>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row>
    <row r="51" spans="1:240" s="557" customFormat="1" ht="18" customHeight="1">
      <c r="A51" s="558" t="s">
        <v>105</v>
      </c>
      <c r="B51" s="564" t="s">
        <v>118</v>
      </c>
      <c r="C51" s="560" t="s">
        <v>119</v>
      </c>
      <c r="D51" s="561">
        <v>175.64</v>
      </c>
      <c r="E51" s="579">
        <f t="shared" si="1"/>
        <v>-2.4879999999999995</v>
      </c>
      <c r="F51" s="555">
        <f t="shared" si="11"/>
        <v>173.15199999999999</v>
      </c>
      <c r="G51" s="562">
        <f t="shared" si="12"/>
        <v>8.9154173265262795</v>
      </c>
      <c r="H51" s="565"/>
      <c r="I51" s="565">
        <v>0.3</v>
      </c>
      <c r="J51" s="565">
        <v>1.0580000000000001</v>
      </c>
      <c r="K51" s="565">
        <v>0.436</v>
      </c>
      <c r="L51" s="565"/>
      <c r="M51" s="565">
        <v>18.470499999999998</v>
      </c>
      <c r="N51" s="565">
        <v>0.55400000000000005</v>
      </c>
      <c r="O51" s="565">
        <v>0.42</v>
      </c>
      <c r="P51" s="565">
        <v>0.44</v>
      </c>
      <c r="Q51" s="565">
        <v>1.1930000000000001</v>
      </c>
      <c r="R51" s="565">
        <v>51.795999999999999</v>
      </c>
      <c r="S51" s="565">
        <v>60.64</v>
      </c>
      <c r="T51" s="565">
        <v>18.810790000000264</v>
      </c>
      <c r="U51" s="565">
        <v>0.2</v>
      </c>
      <c r="V51" s="565">
        <v>0.495</v>
      </c>
      <c r="W51" s="565">
        <v>12.136709999999736</v>
      </c>
      <c r="X51" s="565">
        <v>0.34400000000000319</v>
      </c>
      <c r="Y51" s="565">
        <v>3.4889999999999999</v>
      </c>
      <c r="Z51" s="565">
        <v>0.33000000000000007</v>
      </c>
      <c r="AA51" s="565">
        <v>0.81700000000000006</v>
      </c>
      <c r="AB51" s="565">
        <v>0.23</v>
      </c>
      <c r="AC51" s="565">
        <v>0.9920000000000031</v>
      </c>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row>
    <row r="52" spans="1:240" s="557" customFormat="1" ht="18" customHeight="1">
      <c r="A52" s="558" t="s">
        <v>105</v>
      </c>
      <c r="B52" s="564" t="s">
        <v>120</v>
      </c>
      <c r="C52" s="560" t="s">
        <v>121</v>
      </c>
      <c r="D52" s="561">
        <v>1.4499999999999997</v>
      </c>
      <c r="E52" s="579">
        <f t="shared" si="1"/>
        <v>-0.10999999999999988</v>
      </c>
      <c r="F52" s="555">
        <f t="shared" si="11"/>
        <v>1.3399999999999999</v>
      </c>
      <c r="G52" s="562">
        <f t="shared" si="12"/>
        <v>6.8995213555403417E-2</v>
      </c>
      <c r="H52" s="565"/>
      <c r="I52" s="565">
        <v>0.01</v>
      </c>
      <c r="J52" s="565">
        <v>0.02</v>
      </c>
      <c r="K52" s="565">
        <v>0.05</v>
      </c>
      <c r="L52" s="565"/>
      <c r="M52" s="565">
        <v>2.4E-2</v>
      </c>
      <c r="N52" s="565">
        <v>0</v>
      </c>
      <c r="O52" s="565">
        <v>0.05</v>
      </c>
      <c r="P52" s="565">
        <v>0</v>
      </c>
      <c r="Q52" s="565">
        <v>2.4E-2</v>
      </c>
      <c r="R52" s="565">
        <v>0.01</v>
      </c>
      <c r="S52" s="565">
        <v>0.02</v>
      </c>
      <c r="T52" s="565">
        <v>0.01</v>
      </c>
      <c r="U52" s="565">
        <v>0</v>
      </c>
      <c r="V52" s="565">
        <v>0.04</v>
      </c>
      <c r="W52" s="565">
        <v>0.04</v>
      </c>
      <c r="X52" s="565">
        <v>5.45779999999998E-2</v>
      </c>
      <c r="Y52" s="565">
        <v>0.05</v>
      </c>
      <c r="Z52" s="565">
        <v>0.02</v>
      </c>
      <c r="AA52" s="565">
        <v>0.91742199999999996</v>
      </c>
      <c r="AB52" s="565">
        <v>0</v>
      </c>
      <c r="AC52" s="565">
        <v>0</v>
      </c>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row>
    <row r="53" spans="1:240" ht="18" customHeight="1">
      <c r="A53" s="90" t="s">
        <v>105</v>
      </c>
      <c r="B53" s="98" t="s">
        <v>122</v>
      </c>
      <c r="C53" s="92" t="s">
        <v>123</v>
      </c>
      <c r="D53" s="92"/>
      <c r="E53" s="578">
        <f t="shared" si="1"/>
        <v>0</v>
      </c>
      <c r="F53" s="23">
        <f t="shared" si="11"/>
        <v>0</v>
      </c>
      <c r="G53" s="18"/>
      <c r="H53" s="100"/>
      <c r="I53" s="100">
        <v>0</v>
      </c>
      <c r="J53" s="100">
        <v>0</v>
      </c>
      <c r="K53" s="100">
        <v>0</v>
      </c>
      <c r="L53" s="100"/>
      <c r="M53" s="100">
        <v>0</v>
      </c>
      <c r="N53" s="100">
        <v>0</v>
      </c>
      <c r="O53" s="100">
        <v>0</v>
      </c>
      <c r="P53" s="100">
        <v>0</v>
      </c>
      <c r="Q53" s="100">
        <v>0</v>
      </c>
      <c r="R53" s="100">
        <v>0</v>
      </c>
      <c r="S53" s="100">
        <v>0</v>
      </c>
      <c r="T53" s="100">
        <v>0</v>
      </c>
      <c r="U53" s="100">
        <v>0</v>
      </c>
      <c r="V53" s="100">
        <v>0</v>
      </c>
      <c r="W53" s="100">
        <v>0</v>
      </c>
      <c r="X53" s="100">
        <v>0</v>
      </c>
      <c r="Y53" s="100">
        <v>0</v>
      </c>
      <c r="Z53" s="100">
        <v>0</v>
      </c>
      <c r="AA53" s="100">
        <v>0</v>
      </c>
      <c r="AB53" s="100">
        <v>0</v>
      </c>
      <c r="AC53" s="100">
        <v>0</v>
      </c>
    </row>
    <row r="54" spans="1:240" s="557" customFormat="1" ht="18" customHeight="1">
      <c r="A54" s="558" t="s">
        <v>105</v>
      </c>
      <c r="B54" s="559" t="s">
        <v>124</v>
      </c>
      <c r="C54" s="560" t="s">
        <v>125</v>
      </c>
      <c r="D54" s="561">
        <v>2.19</v>
      </c>
      <c r="E54" s="579">
        <f t="shared" si="1"/>
        <v>-0.20200000000000018</v>
      </c>
      <c r="F54" s="555">
        <f t="shared" si="11"/>
        <v>1.9879999999999998</v>
      </c>
      <c r="G54" s="562">
        <f>F54/F$32*100</f>
        <v>7.0728303562153191E-2</v>
      </c>
      <c r="H54" s="565"/>
      <c r="I54" s="565">
        <v>0</v>
      </c>
      <c r="J54" s="565">
        <v>0.65147399999999978</v>
      </c>
      <c r="K54" s="565">
        <v>8.4000000000000005E-2</v>
      </c>
      <c r="L54" s="565"/>
      <c r="M54" s="565">
        <v>0</v>
      </c>
      <c r="N54" s="565">
        <v>0</v>
      </c>
      <c r="O54" s="565">
        <v>0</v>
      </c>
      <c r="P54" s="565">
        <v>0</v>
      </c>
      <c r="Q54" s="565">
        <v>0</v>
      </c>
      <c r="R54" s="565">
        <v>0</v>
      </c>
      <c r="S54" s="565">
        <v>0</v>
      </c>
      <c r="T54" s="565">
        <v>0</v>
      </c>
      <c r="U54" s="565">
        <v>0</v>
      </c>
      <c r="V54" s="565">
        <v>1</v>
      </c>
      <c r="W54" s="565">
        <v>0</v>
      </c>
      <c r="X54" s="565">
        <v>0</v>
      </c>
      <c r="Y54" s="565">
        <v>0</v>
      </c>
      <c r="Z54" s="565">
        <v>0</v>
      </c>
      <c r="AA54" s="565">
        <v>0.25252599999999997</v>
      </c>
      <c r="AB54" s="565">
        <v>0</v>
      </c>
      <c r="AC54" s="565">
        <v>0</v>
      </c>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row>
    <row r="55" spans="1:240" s="538" customFormat="1" ht="17.25" customHeight="1">
      <c r="A55" s="515" t="s">
        <v>105</v>
      </c>
      <c r="B55" s="528" t="s">
        <v>126</v>
      </c>
      <c r="C55" s="517" t="s">
        <v>127</v>
      </c>
      <c r="D55" s="518">
        <v>78.8</v>
      </c>
      <c r="E55" s="576">
        <f t="shared" si="1"/>
        <v>-1.3048000000000144</v>
      </c>
      <c r="F55" s="524">
        <f t="shared" si="11"/>
        <v>77.495199999999983</v>
      </c>
      <c r="G55" s="523">
        <f>F55/F$32*100</f>
        <v>2.75709458260049</v>
      </c>
      <c r="H55" s="546"/>
      <c r="I55" s="546">
        <v>0.5</v>
      </c>
      <c r="J55" s="546">
        <v>3.7976999999999999</v>
      </c>
      <c r="K55" s="546">
        <v>2.7</v>
      </c>
      <c r="L55" s="546"/>
      <c r="M55" s="546">
        <v>0.33500000000000002</v>
      </c>
      <c r="N55" s="546">
        <v>3.2</v>
      </c>
      <c r="O55" s="546">
        <v>1.5352409999999999</v>
      </c>
      <c r="P55" s="546">
        <v>0</v>
      </c>
      <c r="Q55" s="546">
        <v>2.2000000000000002</v>
      </c>
      <c r="R55" s="546">
        <v>2.9199999999999822</v>
      </c>
      <c r="S55" s="546">
        <v>1.4</v>
      </c>
      <c r="T55" s="546">
        <v>1.5</v>
      </c>
      <c r="U55" s="546">
        <v>0.2</v>
      </c>
      <c r="V55" s="546">
        <v>2.42</v>
      </c>
      <c r="W55" s="546">
        <v>0.1</v>
      </c>
      <c r="X55" s="546">
        <v>0.5</v>
      </c>
      <c r="Y55" s="546">
        <v>1.27</v>
      </c>
      <c r="Z55" s="546">
        <v>1.45</v>
      </c>
      <c r="AA55" s="546">
        <v>1.2</v>
      </c>
      <c r="AB55" s="546">
        <v>48.744</v>
      </c>
      <c r="AC55" s="546">
        <v>1.5232590000000099</v>
      </c>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row>
    <row r="56" spans="1:240" s="567" customFormat="1" ht="17.25" customHeight="1">
      <c r="A56" s="558" t="s">
        <v>105</v>
      </c>
      <c r="B56" s="566" t="s">
        <v>128</v>
      </c>
      <c r="C56" s="560" t="s">
        <v>129</v>
      </c>
      <c r="D56" s="718">
        <v>0.68400000000000005</v>
      </c>
      <c r="E56" s="579">
        <f t="shared" si="1"/>
        <v>-0.68400000000000005</v>
      </c>
      <c r="F56" s="555">
        <f t="shared" si="11"/>
        <v>0</v>
      </c>
      <c r="G56" s="562">
        <f>F56/F$32*100</f>
        <v>0</v>
      </c>
      <c r="H56" s="565"/>
      <c r="I56" s="565">
        <v>0</v>
      </c>
      <c r="J56" s="565">
        <v>0</v>
      </c>
      <c r="K56" s="565">
        <v>0</v>
      </c>
      <c r="L56" s="565"/>
      <c r="M56" s="565">
        <v>0</v>
      </c>
      <c r="N56" s="565">
        <v>0</v>
      </c>
      <c r="O56" s="565">
        <v>0</v>
      </c>
      <c r="P56" s="565">
        <v>0</v>
      </c>
      <c r="Q56" s="565">
        <v>0</v>
      </c>
      <c r="R56" s="565">
        <v>0</v>
      </c>
      <c r="S56" s="565">
        <v>0</v>
      </c>
      <c r="T56" s="565">
        <v>0</v>
      </c>
      <c r="U56" s="565">
        <v>0</v>
      </c>
      <c r="V56" s="565">
        <v>0</v>
      </c>
      <c r="W56" s="565">
        <v>0</v>
      </c>
      <c r="X56" s="565">
        <v>0</v>
      </c>
      <c r="Y56" s="565">
        <v>0</v>
      </c>
      <c r="Z56" s="565">
        <v>0</v>
      </c>
      <c r="AA56" s="565">
        <v>0</v>
      </c>
      <c r="AB56" s="565">
        <v>0</v>
      </c>
      <c r="AC56" s="565">
        <v>0</v>
      </c>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row>
    <row r="57" spans="1:240" s="538" customFormat="1" ht="17.25" customHeight="1">
      <c r="A57" s="515" t="s">
        <v>105</v>
      </c>
      <c r="B57" s="529" t="s">
        <v>304</v>
      </c>
      <c r="C57" s="517" t="s">
        <v>131</v>
      </c>
      <c r="D57" s="518">
        <v>82.79</v>
      </c>
      <c r="E57" s="576">
        <f t="shared" si="1"/>
        <v>-82.79</v>
      </c>
      <c r="F57" s="524">
        <f t="shared" si="11"/>
        <v>0</v>
      </c>
      <c r="G57" s="523">
        <f>F57/F$32*100</f>
        <v>0</v>
      </c>
      <c r="H57" s="546"/>
      <c r="I57" s="546"/>
      <c r="J57" s="546"/>
      <c r="K57" s="546"/>
      <c r="L57" s="546"/>
      <c r="M57" s="546"/>
      <c r="N57" s="546"/>
      <c r="O57" s="546"/>
      <c r="P57" s="546"/>
      <c r="Q57" s="546"/>
      <c r="R57" s="546"/>
      <c r="S57" s="546"/>
      <c r="T57" s="546"/>
      <c r="U57" s="546"/>
      <c r="V57" s="546"/>
      <c r="W57" s="546"/>
      <c r="X57" s="546"/>
      <c r="Y57" s="546"/>
      <c r="Z57" s="546"/>
      <c r="AA57" s="546"/>
      <c r="AB57" s="546"/>
      <c r="AC57" s="546"/>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row>
    <row r="58" spans="1:240" ht="17.25" customHeight="1">
      <c r="A58" s="90" t="s">
        <v>105</v>
      </c>
      <c r="B58" s="98" t="s">
        <v>132</v>
      </c>
      <c r="C58" s="92" t="s">
        <v>133</v>
      </c>
      <c r="D58" s="92"/>
      <c r="E58" s="578">
        <f t="shared" si="1"/>
        <v>0</v>
      </c>
      <c r="F58" s="23">
        <f t="shared" si="11"/>
        <v>0</v>
      </c>
      <c r="G58" s="18">
        <f>F58/F$43*100</f>
        <v>0</v>
      </c>
      <c r="H58" s="100"/>
      <c r="I58" s="100">
        <v>0</v>
      </c>
      <c r="J58" s="100">
        <v>0</v>
      </c>
      <c r="K58" s="100">
        <v>0</v>
      </c>
      <c r="L58" s="100"/>
      <c r="M58" s="100">
        <v>0</v>
      </c>
      <c r="N58" s="100">
        <v>0</v>
      </c>
      <c r="O58" s="100">
        <v>0</v>
      </c>
      <c r="P58" s="100">
        <v>0</v>
      </c>
      <c r="Q58" s="100">
        <v>0</v>
      </c>
      <c r="R58" s="100">
        <v>0</v>
      </c>
      <c r="S58" s="100">
        <v>0</v>
      </c>
      <c r="T58" s="100">
        <v>0</v>
      </c>
      <c r="U58" s="100">
        <v>0</v>
      </c>
      <c r="V58" s="100">
        <v>0</v>
      </c>
      <c r="W58" s="100">
        <v>0</v>
      </c>
      <c r="X58" s="100">
        <v>0</v>
      </c>
      <c r="Y58" s="100">
        <v>0</v>
      </c>
      <c r="Z58" s="100">
        <v>0</v>
      </c>
      <c r="AA58" s="100">
        <v>0</v>
      </c>
      <c r="AB58" s="100">
        <v>0</v>
      </c>
      <c r="AC58" s="100">
        <v>0</v>
      </c>
    </row>
    <row r="59" spans="1:240" ht="17.25" customHeight="1">
      <c r="A59" s="90" t="s">
        <v>105</v>
      </c>
      <c r="B59" s="98" t="s">
        <v>134</v>
      </c>
      <c r="C59" s="92" t="s">
        <v>135</v>
      </c>
      <c r="D59" s="92"/>
      <c r="E59" s="578">
        <f t="shared" si="1"/>
        <v>0.5</v>
      </c>
      <c r="F59" s="23">
        <f t="shared" si="11"/>
        <v>0.5</v>
      </c>
      <c r="G59" s="18">
        <f>F59/F$43*100</f>
        <v>2.5744482669926655E-2</v>
      </c>
      <c r="H59" s="100"/>
      <c r="I59" s="100">
        <v>0</v>
      </c>
      <c r="J59" s="100">
        <v>0</v>
      </c>
      <c r="K59" s="100">
        <v>0</v>
      </c>
      <c r="L59" s="100"/>
      <c r="M59" s="100">
        <v>0</v>
      </c>
      <c r="N59" s="100">
        <v>0</v>
      </c>
      <c r="O59" s="100">
        <v>0</v>
      </c>
      <c r="P59" s="100">
        <v>0</v>
      </c>
      <c r="Q59" s="100">
        <v>0</v>
      </c>
      <c r="R59" s="100">
        <v>0</v>
      </c>
      <c r="S59" s="100">
        <v>0</v>
      </c>
      <c r="T59" s="100">
        <v>0</v>
      </c>
      <c r="U59" s="100">
        <v>0</v>
      </c>
      <c r="V59" s="100">
        <v>0</v>
      </c>
      <c r="W59" s="100">
        <v>0</v>
      </c>
      <c r="X59" s="100">
        <v>0</v>
      </c>
      <c r="Y59" s="100">
        <v>0</v>
      </c>
      <c r="Z59" s="100">
        <v>0</v>
      </c>
      <c r="AA59" s="100">
        <v>0.5</v>
      </c>
      <c r="AB59" s="100">
        <v>0</v>
      </c>
      <c r="AC59" s="100">
        <v>0</v>
      </c>
    </row>
    <row r="60" spans="1:240" ht="17.25" customHeight="1">
      <c r="A60" s="90" t="s">
        <v>105</v>
      </c>
      <c r="B60" s="98" t="s">
        <v>136</v>
      </c>
      <c r="C60" s="92" t="s">
        <v>137</v>
      </c>
      <c r="D60" s="92"/>
      <c r="E60" s="578">
        <f t="shared" si="1"/>
        <v>3.7516889999991969</v>
      </c>
      <c r="F60" s="23">
        <f t="shared" si="11"/>
        <v>3.7516889999991969</v>
      </c>
      <c r="G60" s="18">
        <f>F60/F$43*100</f>
        <v>0.19317058488686756</v>
      </c>
      <c r="H60" s="100"/>
      <c r="I60" s="100">
        <v>0</v>
      </c>
      <c r="J60" s="100">
        <v>0.19769999999999999</v>
      </c>
      <c r="K60" s="100">
        <v>0.22</v>
      </c>
      <c r="L60" s="100"/>
      <c r="M60" s="100">
        <v>0</v>
      </c>
      <c r="N60" s="100">
        <v>0</v>
      </c>
      <c r="O60" s="100">
        <v>1</v>
      </c>
      <c r="P60" s="100">
        <v>0</v>
      </c>
      <c r="Q60" s="100">
        <v>0</v>
      </c>
      <c r="R60" s="100">
        <v>0.37</v>
      </c>
      <c r="S60" s="100">
        <v>0</v>
      </c>
      <c r="T60" s="100">
        <v>0</v>
      </c>
      <c r="U60" s="100">
        <v>0</v>
      </c>
      <c r="V60" s="100">
        <v>0.432</v>
      </c>
      <c r="W60" s="100">
        <v>0.23469999999999985</v>
      </c>
      <c r="X60" s="100">
        <v>0</v>
      </c>
      <c r="Y60" s="100">
        <v>1.212288999999197</v>
      </c>
      <c r="Z60" s="100">
        <v>0</v>
      </c>
      <c r="AA60" s="100">
        <v>0</v>
      </c>
      <c r="AB60" s="100">
        <v>8.5000000000000006E-2</v>
      </c>
      <c r="AC60" s="100">
        <v>0</v>
      </c>
    </row>
    <row r="61" spans="1:240" ht="17.25" customHeight="1">
      <c r="A61" s="90" t="s">
        <v>138</v>
      </c>
      <c r="B61" s="96" t="s">
        <v>139</v>
      </c>
      <c r="C61" s="92" t="s">
        <v>140</v>
      </c>
      <c r="D61" s="92"/>
      <c r="E61" s="578">
        <f t="shared" si="1"/>
        <v>0</v>
      </c>
      <c r="F61" s="23">
        <f t="shared" si="11"/>
        <v>0</v>
      </c>
      <c r="G61" s="18">
        <f t="shared" ref="G61:G74" si="13">F61/F$32*100</f>
        <v>0</v>
      </c>
      <c r="H61" s="100"/>
      <c r="I61" s="100">
        <v>0</v>
      </c>
      <c r="J61" s="100">
        <v>0</v>
      </c>
      <c r="K61" s="100">
        <v>0</v>
      </c>
      <c r="L61" s="100"/>
      <c r="M61" s="100">
        <v>0</v>
      </c>
      <c r="N61" s="100">
        <v>0</v>
      </c>
      <c r="O61" s="100">
        <v>0</v>
      </c>
      <c r="P61" s="100">
        <v>0</v>
      </c>
      <c r="Q61" s="100">
        <v>0</v>
      </c>
      <c r="R61" s="100">
        <v>0</v>
      </c>
      <c r="S61" s="100">
        <v>0</v>
      </c>
      <c r="T61" s="100">
        <v>0</v>
      </c>
      <c r="U61" s="100">
        <v>0</v>
      </c>
      <c r="V61" s="100">
        <v>0</v>
      </c>
      <c r="W61" s="100">
        <v>0</v>
      </c>
      <c r="X61" s="100">
        <v>0</v>
      </c>
      <c r="Y61" s="100">
        <v>0</v>
      </c>
      <c r="Z61" s="100">
        <v>0</v>
      </c>
      <c r="AA61" s="100">
        <v>0</v>
      </c>
      <c r="AB61" s="100">
        <v>0</v>
      </c>
      <c r="AC61" s="100">
        <v>0</v>
      </c>
    </row>
    <row r="62" spans="1:240" s="50" customFormat="1" ht="17.25" customHeight="1">
      <c r="A62" s="90" t="s">
        <v>141</v>
      </c>
      <c r="B62" s="99" t="s">
        <v>142</v>
      </c>
      <c r="C62" s="92" t="s">
        <v>143</v>
      </c>
      <c r="D62" s="92"/>
      <c r="E62" s="578">
        <f t="shared" si="1"/>
        <v>14.701779999999999</v>
      </c>
      <c r="F62" s="23">
        <f t="shared" si="11"/>
        <v>14.701779999999999</v>
      </c>
      <c r="G62" s="18">
        <f t="shared" si="13"/>
        <v>0.52305430520321561</v>
      </c>
      <c r="H62" s="100"/>
      <c r="I62" s="100">
        <v>0.14499999999999999</v>
      </c>
      <c r="J62" s="100">
        <v>0.61912</v>
      </c>
      <c r="K62" s="100">
        <v>0.58550999999999997</v>
      </c>
      <c r="L62" s="100"/>
      <c r="M62" s="100">
        <v>1.2738</v>
      </c>
      <c r="N62" s="100">
        <v>1.1617600000000001</v>
      </c>
      <c r="O62" s="100">
        <v>0.8</v>
      </c>
      <c r="P62" s="100">
        <v>0.55400000000000005</v>
      </c>
      <c r="Q62" s="100">
        <v>0.47</v>
      </c>
      <c r="R62" s="100">
        <v>0.66400000000000003</v>
      </c>
      <c r="S62" s="100">
        <v>0.85399999999999998</v>
      </c>
      <c r="T62" s="100">
        <v>1.198</v>
      </c>
      <c r="U62" s="100">
        <v>0.42059999999999997</v>
      </c>
      <c r="V62" s="100">
        <v>1.0629</v>
      </c>
      <c r="W62" s="100">
        <v>0.98805999999999994</v>
      </c>
      <c r="X62" s="100">
        <v>1.01729</v>
      </c>
      <c r="Y62" s="100">
        <v>0.56085000000000007</v>
      </c>
      <c r="Z62" s="100">
        <v>0.73399999999999999</v>
      </c>
      <c r="AA62" s="100">
        <v>0.92500000000000004</v>
      </c>
      <c r="AB62" s="100">
        <v>0.40119000000000005</v>
      </c>
      <c r="AC62" s="100">
        <v>0.26669999999999999</v>
      </c>
    </row>
    <row r="63" spans="1:240" s="50" customFormat="1" ht="17.25" customHeight="1">
      <c r="A63" s="90" t="s">
        <v>144</v>
      </c>
      <c r="B63" s="99" t="s">
        <v>145</v>
      </c>
      <c r="C63" s="92" t="s">
        <v>146</v>
      </c>
      <c r="D63" s="92"/>
      <c r="E63" s="578">
        <f t="shared" si="1"/>
        <v>6.8633799999999203</v>
      </c>
      <c r="F63" s="23">
        <f t="shared" si="11"/>
        <v>6.8633799999999203</v>
      </c>
      <c r="G63" s="18">
        <f t="shared" si="13"/>
        <v>0.24418270830100877</v>
      </c>
      <c r="H63" s="100"/>
      <c r="I63" s="100">
        <v>0</v>
      </c>
      <c r="J63" s="100">
        <v>1.10022</v>
      </c>
      <c r="K63" s="100">
        <v>0</v>
      </c>
      <c r="L63" s="100"/>
      <c r="M63" s="100">
        <v>0</v>
      </c>
      <c r="N63" s="100">
        <v>4.5521599999999198</v>
      </c>
      <c r="O63" s="100">
        <v>0</v>
      </c>
      <c r="P63" s="100">
        <v>0</v>
      </c>
      <c r="Q63" s="100">
        <v>0</v>
      </c>
      <c r="R63" s="100">
        <v>0</v>
      </c>
      <c r="S63" s="100">
        <v>0</v>
      </c>
      <c r="T63" s="100">
        <v>0</v>
      </c>
      <c r="U63" s="100">
        <v>0</v>
      </c>
      <c r="V63" s="100">
        <v>0.49099999999999999</v>
      </c>
      <c r="W63" s="100">
        <v>7.0000000000000007E-2</v>
      </c>
      <c r="X63" s="100">
        <v>0</v>
      </c>
      <c r="Y63" s="100">
        <v>0.4</v>
      </c>
      <c r="Z63" s="100">
        <v>0</v>
      </c>
      <c r="AA63" s="100">
        <v>0.25</v>
      </c>
      <c r="AB63" s="100">
        <v>0</v>
      </c>
      <c r="AC63" s="100">
        <v>0</v>
      </c>
    </row>
    <row r="64" spans="1:240" s="538" customFormat="1" ht="17.25" customHeight="1">
      <c r="A64" s="515" t="s">
        <v>147</v>
      </c>
      <c r="B64" s="528" t="s">
        <v>148</v>
      </c>
      <c r="C64" s="517" t="s">
        <v>149</v>
      </c>
      <c r="D64" s="518">
        <v>707.07999999999993</v>
      </c>
      <c r="E64" s="576">
        <f t="shared" si="1"/>
        <v>-80.347885000000247</v>
      </c>
      <c r="F64" s="524">
        <f t="shared" si="11"/>
        <v>626.73211499999968</v>
      </c>
      <c r="G64" s="523">
        <f t="shared" si="13"/>
        <v>22.297635453657087</v>
      </c>
      <c r="H64" s="546"/>
      <c r="I64" s="546">
        <v>6.4490300000000005</v>
      </c>
      <c r="J64" s="546">
        <v>50.374879000000064</v>
      </c>
      <c r="K64" s="546">
        <v>39.238910000000594</v>
      </c>
      <c r="L64" s="546"/>
      <c r="M64" s="546">
        <v>25.094729999999998</v>
      </c>
      <c r="N64" s="546">
        <v>63.090770000000006</v>
      </c>
      <c r="O64" s="546">
        <v>22.455729999999999</v>
      </c>
      <c r="P64" s="546">
        <v>14.450310000000059</v>
      </c>
      <c r="Q64" s="546">
        <v>36.889149999999972</v>
      </c>
      <c r="R64" s="546">
        <v>21.694170000000092</v>
      </c>
      <c r="S64" s="546">
        <v>31.707080000000275</v>
      </c>
      <c r="T64" s="546">
        <v>35.895219999999888</v>
      </c>
      <c r="U64" s="546">
        <v>7.5953999999999091</v>
      </c>
      <c r="V64" s="546">
        <v>88.649032999999079</v>
      </c>
      <c r="W64" s="546">
        <v>33.107730000000004</v>
      </c>
      <c r="X64" s="546">
        <v>24.145779999999995</v>
      </c>
      <c r="Y64" s="546">
        <v>28.539199999999923</v>
      </c>
      <c r="Z64" s="546">
        <v>10.865629999999976</v>
      </c>
      <c r="AA64" s="546">
        <v>65.000510000000006</v>
      </c>
      <c r="AB64" s="546">
        <v>15.814593</v>
      </c>
      <c r="AC64" s="546">
        <v>5.6742600000000003</v>
      </c>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c r="HZ64" s="44"/>
      <c r="IA64" s="44"/>
      <c r="IB64" s="44"/>
      <c r="IC64" s="44"/>
      <c r="ID64" s="44"/>
      <c r="IE64" s="44"/>
      <c r="IF64" s="44"/>
    </row>
    <row r="65" spans="1:240" s="567" customFormat="1" ht="17.25" customHeight="1">
      <c r="A65" s="558" t="s">
        <v>150</v>
      </c>
      <c r="B65" s="566" t="s">
        <v>151</v>
      </c>
      <c r="C65" s="560" t="s">
        <v>152</v>
      </c>
      <c r="D65" s="561">
        <v>48.94</v>
      </c>
      <c r="E65" s="579">
        <f t="shared" si="1"/>
        <v>-48.94</v>
      </c>
      <c r="F65" s="555">
        <f t="shared" si="11"/>
        <v>0</v>
      </c>
      <c r="G65" s="562">
        <f t="shared" si="13"/>
        <v>0</v>
      </c>
      <c r="H65" s="565"/>
      <c r="I65" s="565"/>
      <c r="J65" s="565"/>
      <c r="K65" s="565"/>
      <c r="L65" s="565"/>
      <c r="M65" s="565"/>
      <c r="N65" s="565"/>
      <c r="O65" s="565"/>
      <c r="P65" s="565"/>
      <c r="Q65" s="565"/>
      <c r="R65" s="565"/>
      <c r="S65" s="565"/>
      <c r="T65" s="565"/>
      <c r="U65" s="565"/>
      <c r="V65" s="565"/>
      <c r="W65" s="565"/>
      <c r="X65" s="565"/>
      <c r="Y65" s="565"/>
      <c r="Z65" s="565"/>
      <c r="AA65" s="565"/>
      <c r="AB65" s="565"/>
      <c r="AC65" s="565"/>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row>
    <row r="66" spans="1:240" s="547" customFormat="1" ht="17.25" customHeight="1">
      <c r="A66" s="515" t="s">
        <v>153</v>
      </c>
      <c r="B66" s="529" t="s">
        <v>154</v>
      </c>
      <c r="C66" s="517" t="s">
        <v>155</v>
      </c>
      <c r="D66" s="518">
        <v>17.03</v>
      </c>
      <c r="E66" s="576">
        <f t="shared" si="1"/>
        <v>-3.7484930000000016</v>
      </c>
      <c r="F66" s="524">
        <f t="shared" si="11"/>
        <v>13.281507</v>
      </c>
      <c r="G66" s="523">
        <f t="shared" si="13"/>
        <v>0.4725243756835325</v>
      </c>
      <c r="H66" s="546"/>
      <c r="I66" s="546">
        <v>0.51400000000000001</v>
      </c>
      <c r="J66" s="546">
        <v>0.73599999999999999</v>
      </c>
      <c r="K66" s="546">
        <v>0.80999999999999994</v>
      </c>
      <c r="L66" s="546"/>
      <c r="M66" s="546">
        <v>1.3115069999999991</v>
      </c>
      <c r="N66" s="546">
        <v>0.48070000000000002</v>
      </c>
      <c r="O66" s="546">
        <v>0.36</v>
      </c>
      <c r="P66" s="546">
        <v>0.27</v>
      </c>
      <c r="Q66" s="546">
        <v>0.66999999999999993</v>
      </c>
      <c r="R66" s="546">
        <v>1.6719999999999999</v>
      </c>
      <c r="S66" s="546">
        <v>1.4400000000000002</v>
      </c>
      <c r="T66" s="546">
        <v>0.81780000000000008</v>
      </c>
      <c r="U66" s="546">
        <v>0.33</v>
      </c>
      <c r="V66" s="546">
        <v>0.36649999999999999</v>
      </c>
      <c r="W66" s="546">
        <v>0.44399999999999995</v>
      </c>
      <c r="X66" s="546">
        <v>0.48399999999999999</v>
      </c>
      <c r="Y66" s="546">
        <v>0.41500000000000004</v>
      </c>
      <c r="Z66" s="546">
        <v>0.51</v>
      </c>
      <c r="AA66" s="546">
        <v>0.71</v>
      </c>
      <c r="AB66" s="546">
        <v>0.39500000000000002</v>
      </c>
      <c r="AC66" s="546">
        <v>0.54500000000000004</v>
      </c>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row>
    <row r="67" spans="1:240" s="547" customFormat="1" ht="17.25" customHeight="1">
      <c r="A67" s="515" t="s">
        <v>156</v>
      </c>
      <c r="B67" s="529" t="s">
        <v>157</v>
      </c>
      <c r="C67" s="517" t="s">
        <v>158</v>
      </c>
      <c r="D67" s="518">
        <v>1.69</v>
      </c>
      <c r="E67" s="576">
        <f t="shared" si="1"/>
        <v>-1.3266470000000001</v>
      </c>
      <c r="F67" s="524">
        <f t="shared" si="11"/>
        <v>0.36335299999999982</v>
      </c>
      <c r="G67" s="523">
        <f t="shared" si="13"/>
        <v>1.2927234046387846E-2</v>
      </c>
      <c r="H67" s="523"/>
      <c r="I67" s="523">
        <v>0.01</v>
      </c>
      <c r="J67" s="523">
        <v>0</v>
      </c>
      <c r="K67" s="523">
        <v>0</v>
      </c>
      <c r="L67" s="523"/>
      <c r="M67" s="523">
        <v>0.05</v>
      </c>
      <c r="N67" s="523">
        <v>0</v>
      </c>
      <c r="O67" s="523">
        <v>0</v>
      </c>
      <c r="P67" s="523">
        <v>0</v>
      </c>
      <c r="Q67" s="523">
        <v>0</v>
      </c>
      <c r="R67" s="523">
        <v>0</v>
      </c>
      <c r="S67" s="523">
        <v>0</v>
      </c>
      <c r="T67" s="523">
        <v>0</v>
      </c>
      <c r="U67" s="523">
        <v>0</v>
      </c>
      <c r="V67" s="523">
        <v>0</v>
      </c>
      <c r="W67" s="523">
        <v>5.0000000000000001E-3</v>
      </c>
      <c r="X67" s="523">
        <v>3.6399999999999801E-2</v>
      </c>
      <c r="Y67" s="523">
        <v>0.24795300000000001</v>
      </c>
      <c r="Z67" s="523">
        <v>0</v>
      </c>
      <c r="AA67" s="523">
        <v>0</v>
      </c>
      <c r="AB67" s="523">
        <v>1.4E-2</v>
      </c>
      <c r="AC67" s="523">
        <v>0</v>
      </c>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row>
    <row r="68" spans="1:240" s="50" customFormat="1" ht="17.25" customHeight="1">
      <c r="A68" s="90" t="s">
        <v>159</v>
      </c>
      <c r="B68" s="99" t="s">
        <v>160</v>
      </c>
      <c r="C68" s="92" t="s">
        <v>181</v>
      </c>
      <c r="D68" s="92"/>
      <c r="E68" s="578">
        <f t="shared" si="1"/>
        <v>0</v>
      </c>
      <c r="F68" s="23">
        <f t="shared" si="11"/>
        <v>0</v>
      </c>
      <c r="G68" s="18">
        <f t="shared" si="13"/>
        <v>0</v>
      </c>
      <c r="H68" s="100"/>
      <c r="I68" s="100">
        <v>0</v>
      </c>
      <c r="J68" s="100">
        <v>0</v>
      </c>
      <c r="K68" s="100">
        <v>0</v>
      </c>
      <c r="L68" s="100"/>
      <c r="M68" s="100">
        <v>0</v>
      </c>
      <c r="N68" s="100">
        <v>0</v>
      </c>
      <c r="O68" s="100">
        <v>0</v>
      </c>
      <c r="P68" s="100">
        <v>0</v>
      </c>
      <c r="Q68" s="100">
        <v>0</v>
      </c>
      <c r="R68" s="100">
        <v>0</v>
      </c>
      <c r="S68" s="100">
        <v>0</v>
      </c>
      <c r="T68" s="100">
        <v>0</v>
      </c>
      <c r="U68" s="100">
        <v>0</v>
      </c>
      <c r="V68" s="100">
        <v>0</v>
      </c>
      <c r="W68" s="100">
        <v>0</v>
      </c>
      <c r="X68" s="100">
        <v>0</v>
      </c>
      <c r="Y68" s="100">
        <v>0</v>
      </c>
      <c r="Z68" s="100">
        <v>0</v>
      </c>
      <c r="AA68" s="100">
        <v>0</v>
      </c>
      <c r="AB68" s="100">
        <v>0</v>
      </c>
      <c r="AC68" s="100">
        <v>0</v>
      </c>
    </row>
    <row r="69" spans="1:240" s="50" customFormat="1" ht="18" customHeight="1">
      <c r="A69" s="90" t="s">
        <v>161</v>
      </c>
      <c r="B69" s="99" t="s">
        <v>162</v>
      </c>
      <c r="C69" s="92" t="s">
        <v>163</v>
      </c>
      <c r="D69" s="92"/>
      <c r="E69" s="578">
        <f t="shared" si="1"/>
        <v>6.432500000000001</v>
      </c>
      <c r="F69" s="23">
        <f t="shared" si="11"/>
        <v>6.432500000000001</v>
      </c>
      <c r="G69" s="18">
        <f t="shared" si="13"/>
        <v>0.22885302447864714</v>
      </c>
      <c r="H69" s="100"/>
      <c r="I69" s="100">
        <v>0</v>
      </c>
      <c r="J69" s="100">
        <v>0.67</v>
      </c>
      <c r="K69" s="100">
        <v>0.43000000000000005</v>
      </c>
      <c r="L69" s="100"/>
      <c r="M69" s="100">
        <v>0.214</v>
      </c>
      <c r="N69" s="100">
        <v>0.16</v>
      </c>
      <c r="O69" s="100">
        <v>0</v>
      </c>
      <c r="P69" s="100">
        <v>0</v>
      </c>
      <c r="Q69" s="100">
        <v>0.59450000000000003</v>
      </c>
      <c r="R69" s="100">
        <v>1.06</v>
      </c>
      <c r="S69" s="100">
        <v>0.54</v>
      </c>
      <c r="T69" s="100">
        <v>0.54</v>
      </c>
      <c r="U69" s="100">
        <v>0</v>
      </c>
      <c r="V69" s="100">
        <v>0.74</v>
      </c>
      <c r="W69" s="100">
        <v>0.32</v>
      </c>
      <c r="X69" s="100">
        <v>0.16400000000000001</v>
      </c>
      <c r="Y69" s="100">
        <v>0</v>
      </c>
      <c r="Z69" s="100">
        <v>0</v>
      </c>
      <c r="AA69" s="100">
        <v>0.73</v>
      </c>
      <c r="AB69" s="100">
        <v>0.27</v>
      </c>
      <c r="AC69" s="100">
        <v>0</v>
      </c>
    </row>
    <row r="70" spans="1:240" ht="18" customHeight="1">
      <c r="A70" s="90" t="s">
        <v>164</v>
      </c>
      <c r="B70" s="99" t="s">
        <v>165</v>
      </c>
      <c r="C70" s="92" t="s">
        <v>166</v>
      </c>
      <c r="D70" s="92"/>
      <c r="E70" s="578">
        <f t="shared" si="1"/>
        <v>0</v>
      </c>
      <c r="F70" s="23">
        <f t="shared" si="11"/>
        <v>0</v>
      </c>
      <c r="G70" s="18">
        <f t="shared" si="13"/>
        <v>0</v>
      </c>
      <c r="H70" s="100"/>
      <c r="I70" s="100"/>
      <c r="J70" s="100"/>
      <c r="K70" s="100"/>
      <c r="L70" s="100"/>
      <c r="M70" s="100"/>
      <c r="N70" s="100"/>
      <c r="O70" s="100"/>
      <c r="P70" s="100"/>
      <c r="Q70" s="100"/>
      <c r="R70" s="100"/>
      <c r="S70" s="100"/>
      <c r="T70" s="100"/>
      <c r="U70" s="100"/>
      <c r="V70" s="100"/>
      <c r="W70" s="100"/>
      <c r="X70" s="100"/>
      <c r="Y70" s="100"/>
      <c r="Z70" s="100"/>
      <c r="AA70" s="100"/>
      <c r="AB70" s="100"/>
      <c r="AC70" s="100"/>
    </row>
    <row r="71" spans="1:240" ht="18" customHeight="1">
      <c r="A71" s="90" t="s">
        <v>167</v>
      </c>
      <c r="B71" s="99" t="s">
        <v>168</v>
      </c>
      <c r="C71" s="92" t="s">
        <v>169</v>
      </c>
      <c r="D71" s="92"/>
      <c r="E71" s="578">
        <f t="shared" si="1"/>
        <v>0</v>
      </c>
      <c r="F71" s="23">
        <f t="shared" si="11"/>
        <v>0</v>
      </c>
      <c r="G71" s="18">
        <f t="shared" si="13"/>
        <v>0</v>
      </c>
      <c r="H71" s="100"/>
      <c r="I71" s="100"/>
      <c r="J71" s="100"/>
      <c r="K71" s="100"/>
      <c r="L71" s="100"/>
      <c r="M71" s="100"/>
      <c r="N71" s="100"/>
      <c r="O71" s="100"/>
      <c r="P71" s="100"/>
      <c r="Q71" s="100"/>
      <c r="R71" s="100"/>
      <c r="S71" s="100"/>
      <c r="T71" s="100"/>
      <c r="U71" s="100"/>
      <c r="V71" s="100"/>
      <c r="W71" s="100"/>
      <c r="X71" s="100"/>
      <c r="Y71" s="100"/>
      <c r="Z71" s="100"/>
      <c r="AA71" s="100"/>
      <c r="AB71" s="100"/>
      <c r="AC71" s="100"/>
    </row>
    <row r="72" spans="1:240" ht="18" customHeight="1">
      <c r="A72" s="90" t="s">
        <v>170</v>
      </c>
      <c r="B72" s="99" t="s">
        <v>171</v>
      </c>
      <c r="C72" s="92" t="s">
        <v>172</v>
      </c>
      <c r="D72" s="92"/>
      <c r="E72" s="578">
        <f t="shared" ref="E72:E90" si="14">F72-D72</f>
        <v>0</v>
      </c>
      <c r="F72" s="23">
        <f t="shared" si="11"/>
        <v>0</v>
      </c>
      <c r="G72" s="18">
        <f t="shared" si="13"/>
        <v>0</v>
      </c>
      <c r="H72" s="100"/>
      <c r="I72" s="100"/>
      <c r="J72" s="100"/>
      <c r="K72" s="100"/>
      <c r="L72" s="100"/>
      <c r="M72" s="100"/>
      <c r="N72" s="100"/>
      <c r="O72" s="100"/>
      <c r="P72" s="100"/>
      <c r="Q72" s="100"/>
      <c r="R72" s="100"/>
      <c r="S72" s="100"/>
      <c r="T72" s="100"/>
      <c r="U72" s="100"/>
      <c r="V72" s="100"/>
      <c r="W72" s="100"/>
      <c r="X72" s="100"/>
      <c r="Y72" s="100"/>
      <c r="Z72" s="100"/>
      <c r="AA72" s="100"/>
      <c r="AB72" s="100"/>
      <c r="AC72" s="100"/>
    </row>
    <row r="73" spans="1:240" ht="18" customHeight="1">
      <c r="A73" s="90" t="s">
        <v>173</v>
      </c>
      <c r="B73" s="99" t="s">
        <v>174</v>
      </c>
      <c r="C73" s="92" t="s">
        <v>175</v>
      </c>
      <c r="D73" s="92"/>
      <c r="E73" s="578">
        <f t="shared" si="14"/>
        <v>0</v>
      </c>
      <c r="F73" s="23">
        <f t="shared" si="11"/>
        <v>0</v>
      </c>
      <c r="G73" s="18">
        <f t="shared" si="13"/>
        <v>0</v>
      </c>
      <c r="H73" s="100"/>
      <c r="I73" s="100"/>
      <c r="J73" s="100"/>
      <c r="K73" s="100"/>
      <c r="L73" s="100"/>
      <c r="M73" s="100"/>
      <c r="N73" s="100"/>
      <c r="O73" s="100"/>
      <c r="P73" s="100"/>
      <c r="Q73" s="100"/>
      <c r="R73" s="100"/>
      <c r="S73" s="100"/>
      <c r="T73" s="100"/>
      <c r="U73" s="100"/>
      <c r="V73" s="100"/>
      <c r="W73" s="100"/>
      <c r="X73" s="100"/>
      <c r="Y73" s="100"/>
      <c r="Z73" s="100"/>
      <c r="AA73" s="100"/>
      <c r="AB73" s="100"/>
      <c r="AC73" s="100"/>
    </row>
    <row r="74" spans="1:240" ht="18" customHeight="1">
      <c r="A74" s="90" t="s">
        <v>176</v>
      </c>
      <c r="B74" s="99" t="s">
        <v>177</v>
      </c>
      <c r="C74" s="92" t="s">
        <v>178</v>
      </c>
      <c r="D74" s="92"/>
      <c r="E74" s="578">
        <f t="shared" si="14"/>
        <v>0</v>
      </c>
      <c r="F74" s="23">
        <f t="shared" si="11"/>
        <v>0</v>
      </c>
      <c r="G74" s="18">
        <f t="shared" si="13"/>
        <v>0</v>
      </c>
      <c r="H74" s="100"/>
      <c r="I74" s="100"/>
      <c r="J74" s="100"/>
      <c r="K74" s="100"/>
      <c r="L74" s="100"/>
      <c r="M74" s="100"/>
      <c r="N74" s="100"/>
      <c r="O74" s="100"/>
      <c r="P74" s="100"/>
      <c r="Q74" s="100"/>
      <c r="R74" s="100"/>
      <c r="S74" s="100"/>
      <c r="T74" s="100"/>
      <c r="U74" s="100"/>
      <c r="V74" s="100"/>
      <c r="W74" s="100"/>
      <c r="X74" s="100"/>
      <c r="Y74" s="100"/>
      <c r="Z74" s="100"/>
      <c r="AA74" s="100"/>
      <c r="AB74" s="100"/>
      <c r="AC74" s="100"/>
    </row>
    <row r="75" spans="1:240" s="574" customFormat="1" ht="18" customHeight="1">
      <c r="A75" s="568">
        <v>3</v>
      </c>
      <c r="B75" s="569" t="s">
        <v>179</v>
      </c>
      <c r="C75" s="570" t="s">
        <v>180</v>
      </c>
      <c r="D75" s="571">
        <v>731.22</v>
      </c>
      <c r="E75" s="580">
        <f t="shared" si="14"/>
        <v>-731.22</v>
      </c>
      <c r="F75" s="572">
        <f t="shared" si="11"/>
        <v>0</v>
      </c>
      <c r="G75" s="572">
        <f>F75/F$7*100</f>
        <v>0</v>
      </c>
      <c r="H75" s="573"/>
      <c r="I75" s="573"/>
      <c r="J75" s="573"/>
      <c r="K75" s="573"/>
      <c r="L75" s="573"/>
      <c r="M75" s="573"/>
      <c r="N75" s="573"/>
      <c r="O75" s="573"/>
      <c r="P75" s="573"/>
      <c r="Q75" s="573"/>
      <c r="R75" s="573"/>
      <c r="S75" s="573"/>
      <c r="T75" s="573"/>
      <c r="U75" s="573"/>
      <c r="V75" s="573"/>
      <c r="W75" s="573"/>
      <c r="X75" s="573"/>
      <c r="Y75" s="573"/>
      <c r="Z75" s="573"/>
      <c r="AA75" s="573"/>
      <c r="AB75" s="573"/>
      <c r="AC75" s="57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row>
    <row r="76" spans="1:240" ht="21" customHeight="1">
      <c r="A76" s="106" t="s">
        <v>213</v>
      </c>
      <c r="B76" s="97" t="s">
        <v>214</v>
      </c>
      <c r="C76" s="81"/>
      <c r="D76" s="81"/>
      <c r="E76" s="80">
        <f t="shared" si="14"/>
        <v>0</v>
      </c>
      <c r="F76" s="14"/>
      <c r="G76" s="13"/>
      <c r="H76" s="107"/>
      <c r="I76" s="107"/>
      <c r="J76" s="107"/>
      <c r="K76" s="107"/>
      <c r="L76" s="107"/>
      <c r="M76" s="107"/>
      <c r="N76" s="107"/>
      <c r="O76" s="107"/>
      <c r="P76" s="107"/>
      <c r="Q76" s="107"/>
      <c r="R76" s="107"/>
      <c r="S76" s="107"/>
      <c r="T76" s="107"/>
      <c r="U76" s="107"/>
      <c r="V76" s="107"/>
      <c r="W76" s="107"/>
      <c r="X76" s="107"/>
      <c r="Y76" s="107"/>
      <c r="Z76" s="107"/>
      <c r="AA76" s="107"/>
      <c r="AB76" s="107"/>
      <c r="AC76" s="107"/>
    </row>
    <row r="77" spans="1:240" ht="21" customHeight="1">
      <c r="A77" s="106">
        <v>1</v>
      </c>
      <c r="B77" s="97" t="s">
        <v>310</v>
      </c>
      <c r="C77" s="81" t="s">
        <v>215</v>
      </c>
      <c r="D77" s="81"/>
      <c r="E77" s="80">
        <f t="shared" si="14"/>
        <v>0</v>
      </c>
      <c r="F77" s="13">
        <f>SUM(H77:O77)</f>
        <v>0</v>
      </c>
      <c r="G77" s="13">
        <f>F77/F$7*100</f>
        <v>0</v>
      </c>
      <c r="H77" s="107"/>
      <c r="I77" s="107">
        <v>0</v>
      </c>
      <c r="J77" s="107">
        <v>0</v>
      </c>
      <c r="K77" s="107">
        <v>0</v>
      </c>
      <c r="L77" s="107"/>
      <c r="M77" s="107">
        <v>0</v>
      </c>
      <c r="N77" s="107">
        <v>0</v>
      </c>
      <c r="O77" s="107">
        <v>0</v>
      </c>
      <c r="P77" s="107">
        <v>0</v>
      </c>
      <c r="Q77" s="107">
        <v>0</v>
      </c>
      <c r="R77" s="107">
        <v>0</v>
      </c>
      <c r="S77" s="107">
        <v>0</v>
      </c>
      <c r="T77" s="107">
        <v>0</v>
      </c>
      <c r="U77" s="107">
        <v>0</v>
      </c>
      <c r="V77" s="107">
        <v>0</v>
      </c>
      <c r="W77" s="107">
        <v>0</v>
      </c>
      <c r="X77" s="107">
        <v>0</v>
      </c>
      <c r="Y77" s="107">
        <v>0</v>
      </c>
      <c r="Z77" s="107">
        <v>0</v>
      </c>
      <c r="AA77" s="107">
        <v>0</v>
      </c>
      <c r="AB77" s="107">
        <v>0</v>
      </c>
      <c r="AC77" s="107">
        <v>0</v>
      </c>
    </row>
    <row r="78" spans="1:240" ht="21" customHeight="1">
      <c r="A78" s="106">
        <v>2</v>
      </c>
      <c r="B78" s="97" t="s">
        <v>216</v>
      </c>
      <c r="C78" s="81" t="s">
        <v>217</v>
      </c>
      <c r="D78" s="81"/>
      <c r="E78" s="80">
        <f t="shared" si="14"/>
        <v>0</v>
      </c>
      <c r="F78" s="13"/>
      <c r="G78" s="13"/>
      <c r="H78" s="107"/>
      <c r="I78" s="107"/>
      <c r="J78" s="107"/>
      <c r="K78" s="107"/>
      <c r="L78" s="107"/>
      <c r="M78" s="107"/>
      <c r="N78" s="107"/>
      <c r="O78" s="107"/>
      <c r="P78" s="107"/>
      <c r="Q78" s="107"/>
      <c r="R78" s="107"/>
      <c r="S78" s="107"/>
      <c r="T78" s="107"/>
      <c r="U78" s="107"/>
      <c r="V78" s="107"/>
      <c r="W78" s="107"/>
      <c r="X78" s="107"/>
      <c r="Y78" s="107"/>
      <c r="Z78" s="107"/>
      <c r="AA78" s="107"/>
      <c r="AB78" s="107"/>
      <c r="AC78" s="107"/>
    </row>
    <row r="79" spans="1:240" s="538" customFormat="1" ht="21" customHeight="1">
      <c r="A79" s="531">
        <v>3</v>
      </c>
      <c r="B79" s="532" t="s">
        <v>218</v>
      </c>
      <c r="C79" s="533" t="s">
        <v>219</v>
      </c>
      <c r="D79" s="534">
        <v>2847.1957000000002</v>
      </c>
      <c r="E79" s="535">
        <f t="shared" si="14"/>
        <v>-2847.1957000000002</v>
      </c>
      <c r="F79" s="536">
        <f t="shared" ref="F79:F89" si="15">SUM(H79:AC79)</f>
        <v>0</v>
      </c>
      <c r="G79" s="536">
        <f t="shared" ref="G79:G89" si="16">F79/F$7*100</f>
        <v>0</v>
      </c>
      <c r="H79" s="537"/>
      <c r="I79" s="537"/>
      <c r="J79" s="537"/>
      <c r="K79" s="537"/>
      <c r="L79" s="537"/>
      <c r="M79" s="537"/>
      <c r="N79" s="537"/>
      <c r="O79" s="537"/>
      <c r="P79" s="537"/>
      <c r="Q79" s="537"/>
      <c r="R79" s="537"/>
      <c r="S79" s="537"/>
      <c r="T79" s="537"/>
      <c r="U79" s="537"/>
      <c r="V79" s="537"/>
      <c r="W79" s="537"/>
      <c r="X79" s="537"/>
      <c r="Y79" s="537"/>
      <c r="Z79" s="537"/>
      <c r="AA79" s="537"/>
      <c r="AB79" s="537"/>
      <c r="AC79" s="537"/>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c r="GZ79" s="44"/>
      <c r="HA79" s="44"/>
      <c r="HB79" s="44"/>
      <c r="HC79" s="44"/>
      <c r="HD79" s="44"/>
      <c r="HE79" s="44"/>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c r="ID79" s="44"/>
      <c r="IE79" s="44"/>
      <c r="IF79" s="44"/>
    </row>
    <row r="80" spans="1:240" s="543" customFormat="1" ht="49.5" customHeight="1">
      <c r="A80" s="539">
        <v>4</v>
      </c>
      <c r="B80" s="540" t="s">
        <v>220</v>
      </c>
      <c r="C80" s="541" t="s">
        <v>221</v>
      </c>
      <c r="D80" s="534">
        <v>3530.7849999999999</v>
      </c>
      <c r="E80" s="535">
        <f t="shared" si="14"/>
        <v>-3530.7849999999999</v>
      </c>
      <c r="F80" s="536">
        <f t="shared" si="15"/>
        <v>0</v>
      </c>
      <c r="G80" s="536">
        <f t="shared" si="16"/>
        <v>0</v>
      </c>
      <c r="H80" s="542"/>
      <c r="I80" s="542">
        <f t="shared" ref="I80:AC80" si="17">I12+I16</f>
        <v>0</v>
      </c>
      <c r="J80" s="542">
        <f t="shared" si="17"/>
        <v>0</v>
      </c>
      <c r="K80" s="542">
        <f t="shared" si="17"/>
        <v>0</v>
      </c>
      <c r="L80" s="542"/>
      <c r="M80" s="542">
        <f t="shared" si="17"/>
        <v>0</v>
      </c>
      <c r="N80" s="542">
        <f t="shared" si="17"/>
        <v>0</v>
      </c>
      <c r="O80" s="542">
        <f t="shared" si="17"/>
        <v>0</v>
      </c>
      <c r="P80" s="542">
        <f t="shared" si="17"/>
        <v>0</v>
      </c>
      <c r="Q80" s="542">
        <f t="shared" si="17"/>
        <v>0</v>
      </c>
      <c r="R80" s="542">
        <f t="shared" si="17"/>
        <v>0</v>
      </c>
      <c r="S80" s="542">
        <f t="shared" si="17"/>
        <v>0</v>
      </c>
      <c r="T80" s="542">
        <f t="shared" si="17"/>
        <v>0</v>
      </c>
      <c r="U80" s="542">
        <f t="shared" si="17"/>
        <v>0</v>
      </c>
      <c r="V80" s="542">
        <f t="shared" si="17"/>
        <v>0</v>
      </c>
      <c r="W80" s="542">
        <f t="shared" si="17"/>
        <v>0</v>
      </c>
      <c r="X80" s="542">
        <f t="shared" si="17"/>
        <v>0</v>
      </c>
      <c r="Y80" s="542">
        <f t="shared" si="17"/>
        <v>0</v>
      </c>
      <c r="Z80" s="542">
        <f t="shared" si="17"/>
        <v>0</v>
      </c>
      <c r="AA80" s="542">
        <f t="shared" si="17"/>
        <v>0</v>
      </c>
      <c r="AB80" s="542">
        <f t="shared" si="17"/>
        <v>0</v>
      </c>
      <c r="AC80" s="542">
        <f t="shared" si="17"/>
        <v>0</v>
      </c>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112"/>
      <c r="EY80" s="112"/>
      <c r="EZ80" s="112"/>
      <c r="FA80" s="112"/>
      <c r="FB80" s="112"/>
      <c r="FC80" s="112"/>
      <c r="FD80" s="112"/>
      <c r="FE80" s="112"/>
      <c r="FF80" s="112"/>
      <c r="FG80" s="112"/>
      <c r="FH80" s="112"/>
      <c r="FI80" s="112"/>
      <c r="FJ80" s="112"/>
      <c r="FK80" s="112"/>
      <c r="FL80" s="112"/>
      <c r="FM80" s="112"/>
      <c r="FN80" s="112"/>
      <c r="FO80" s="112"/>
      <c r="FP80" s="112"/>
      <c r="FQ80" s="112"/>
      <c r="FR80" s="112"/>
      <c r="FS80" s="112"/>
      <c r="FT80" s="112"/>
      <c r="FU80" s="112"/>
      <c r="FV80" s="112"/>
      <c r="FW80" s="112"/>
      <c r="FX80" s="112"/>
      <c r="FY80" s="112"/>
      <c r="FZ80" s="112"/>
      <c r="GA80" s="112"/>
      <c r="GB80" s="112"/>
      <c r="GC80" s="112"/>
      <c r="GD80" s="112"/>
      <c r="GE80" s="112"/>
      <c r="GF80" s="112"/>
      <c r="GG80" s="112"/>
      <c r="GH80" s="112"/>
      <c r="GI80" s="112"/>
      <c r="GJ80" s="112"/>
      <c r="GK80" s="112"/>
      <c r="GL80" s="112"/>
      <c r="GM80" s="112"/>
      <c r="GN80" s="112"/>
      <c r="GO80" s="112"/>
      <c r="GP80" s="112"/>
      <c r="GQ80" s="112"/>
      <c r="GR80" s="112"/>
      <c r="GS80" s="112"/>
      <c r="GT80" s="112"/>
      <c r="GU80" s="112"/>
      <c r="GV80" s="112"/>
      <c r="GW80" s="112"/>
      <c r="GX80" s="112"/>
      <c r="GY80" s="112"/>
      <c r="GZ80" s="112"/>
      <c r="HA80" s="112"/>
      <c r="HB80" s="112"/>
      <c r="HC80" s="112"/>
      <c r="HD80" s="112"/>
      <c r="HE80" s="112"/>
      <c r="HF80" s="112"/>
      <c r="HG80" s="112"/>
      <c r="HH80" s="112"/>
      <c r="HI80" s="112"/>
      <c r="HJ80" s="112"/>
      <c r="HK80" s="112"/>
      <c r="HL80" s="112"/>
      <c r="HM80" s="112"/>
      <c r="HN80" s="112"/>
      <c r="HO80" s="112"/>
      <c r="HP80" s="112"/>
      <c r="HQ80" s="112"/>
      <c r="HR80" s="112"/>
      <c r="HS80" s="112"/>
      <c r="HT80" s="112"/>
      <c r="HU80" s="112"/>
      <c r="HV80" s="112"/>
      <c r="HW80" s="112"/>
      <c r="HX80" s="112"/>
      <c r="HY80" s="112"/>
      <c r="HZ80" s="112"/>
      <c r="IA80" s="112"/>
      <c r="IB80" s="112"/>
      <c r="IC80" s="112"/>
      <c r="ID80" s="112"/>
      <c r="IE80" s="112"/>
      <c r="IF80" s="112"/>
    </row>
    <row r="81" spans="1:240" s="545" customFormat="1" ht="37.5" customHeight="1">
      <c r="A81" s="539">
        <v>5</v>
      </c>
      <c r="B81" s="544" t="s">
        <v>222</v>
      </c>
      <c r="C81" s="541" t="s">
        <v>223</v>
      </c>
      <c r="D81" s="534">
        <v>84359.1</v>
      </c>
      <c r="E81" s="535">
        <f t="shared" si="14"/>
        <v>-84359.1</v>
      </c>
      <c r="F81" s="536">
        <f t="shared" si="15"/>
        <v>0</v>
      </c>
      <c r="G81" s="536">
        <f t="shared" si="16"/>
        <v>0</v>
      </c>
      <c r="H81" s="542"/>
      <c r="I81" s="542">
        <f t="shared" ref="I81:AC81" si="18">I17+I21+I25</f>
        <v>0</v>
      </c>
      <c r="J81" s="542">
        <f t="shared" si="18"/>
        <v>0</v>
      </c>
      <c r="K81" s="542">
        <f t="shared" si="18"/>
        <v>0</v>
      </c>
      <c r="L81" s="542"/>
      <c r="M81" s="542">
        <f t="shared" si="18"/>
        <v>0</v>
      </c>
      <c r="N81" s="542">
        <f t="shared" si="18"/>
        <v>0</v>
      </c>
      <c r="O81" s="542">
        <f t="shared" si="18"/>
        <v>0</v>
      </c>
      <c r="P81" s="542">
        <f t="shared" si="18"/>
        <v>0</v>
      </c>
      <c r="Q81" s="542">
        <f t="shared" si="18"/>
        <v>0</v>
      </c>
      <c r="R81" s="542">
        <f t="shared" si="18"/>
        <v>0</v>
      </c>
      <c r="S81" s="542">
        <f t="shared" si="18"/>
        <v>0</v>
      </c>
      <c r="T81" s="542">
        <f t="shared" si="18"/>
        <v>0</v>
      </c>
      <c r="U81" s="542">
        <f t="shared" si="18"/>
        <v>0</v>
      </c>
      <c r="V81" s="542">
        <f t="shared" si="18"/>
        <v>0</v>
      </c>
      <c r="W81" s="542">
        <f t="shared" si="18"/>
        <v>0</v>
      </c>
      <c r="X81" s="542">
        <f t="shared" si="18"/>
        <v>0</v>
      </c>
      <c r="Y81" s="542">
        <f t="shared" si="18"/>
        <v>0</v>
      </c>
      <c r="Z81" s="542">
        <f t="shared" si="18"/>
        <v>0</v>
      </c>
      <c r="AA81" s="542">
        <f t="shared" si="18"/>
        <v>0</v>
      </c>
      <c r="AB81" s="542">
        <f t="shared" si="18"/>
        <v>0</v>
      </c>
      <c r="AC81" s="542">
        <f t="shared" si="18"/>
        <v>0</v>
      </c>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row>
    <row r="82" spans="1:240" s="545" customFormat="1" ht="21" customHeight="1">
      <c r="A82" s="539">
        <v>6</v>
      </c>
      <c r="B82" s="544" t="s">
        <v>224</v>
      </c>
      <c r="C82" s="541" t="s">
        <v>225</v>
      </c>
      <c r="D82" s="534">
        <v>91.99</v>
      </c>
      <c r="E82" s="535">
        <f t="shared" si="14"/>
        <v>-0.20199999999999818</v>
      </c>
      <c r="F82" s="536">
        <f t="shared" si="15"/>
        <v>91.787999999999997</v>
      </c>
      <c r="G82" s="536">
        <f t="shared" si="16"/>
        <v>3.0657519422307433</v>
      </c>
      <c r="H82" s="542"/>
      <c r="I82" s="542">
        <f t="shared" ref="I82:R82" si="19">I54</f>
        <v>0</v>
      </c>
      <c r="J82" s="542">
        <f t="shared" si="19"/>
        <v>0.65147399999999978</v>
      </c>
      <c r="K82" s="542">
        <f t="shared" si="19"/>
        <v>8.4000000000000005E-2</v>
      </c>
      <c r="L82" s="542"/>
      <c r="M82" s="542">
        <f t="shared" si="19"/>
        <v>0</v>
      </c>
      <c r="N82" s="542">
        <f t="shared" si="19"/>
        <v>0</v>
      </c>
      <c r="O82" s="542">
        <f t="shared" si="19"/>
        <v>0</v>
      </c>
      <c r="P82" s="542">
        <f t="shared" si="19"/>
        <v>0</v>
      </c>
      <c r="Q82" s="542">
        <f t="shared" si="19"/>
        <v>0</v>
      </c>
      <c r="R82" s="542">
        <f t="shared" si="19"/>
        <v>0</v>
      </c>
      <c r="S82" s="542">
        <f>S54+4.8</f>
        <v>4.8</v>
      </c>
      <c r="T82" s="542">
        <f t="shared" ref="T82:Z82" si="20">T54</f>
        <v>0</v>
      </c>
      <c r="U82" s="542">
        <f t="shared" si="20"/>
        <v>0</v>
      </c>
      <c r="V82" s="542">
        <f t="shared" si="20"/>
        <v>1</v>
      </c>
      <c r="W82" s="542">
        <f t="shared" si="20"/>
        <v>0</v>
      </c>
      <c r="X82" s="542">
        <f t="shared" si="20"/>
        <v>0</v>
      </c>
      <c r="Y82" s="542">
        <f t="shared" si="20"/>
        <v>0</v>
      </c>
      <c r="Z82" s="542">
        <f t="shared" si="20"/>
        <v>0</v>
      </c>
      <c r="AA82" s="542">
        <f>AA54+85</f>
        <v>85.252526000000003</v>
      </c>
      <c r="AB82" s="542">
        <f>AB54</f>
        <v>0</v>
      </c>
      <c r="AC82" s="542">
        <f>AC54</f>
        <v>0</v>
      </c>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row>
    <row r="83" spans="1:240" s="114" customFormat="1" ht="25.5" customHeight="1">
      <c r="A83" s="108">
        <v>7</v>
      </c>
      <c r="B83" s="113" t="s">
        <v>226</v>
      </c>
      <c r="C83" s="110" t="s">
        <v>227</v>
      </c>
      <c r="D83" s="110"/>
      <c r="E83" s="80">
        <f t="shared" si="14"/>
        <v>0</v>
      </c>
      <c r="F83" s="13">
        <f t="shared" si="15"/>
        <v>0</v>
      </c>
      <c r="G83" s="13">
        <f t="shared" si="16"/>
        <v>0</v>
      </c>
      <c r="H83" s="111"/>
      <c r="I83" s="86"/>
      <c r="J83" s="111"/>
      <c r="K83" s="111"/>
      <c r="L83" s="111"/>
      <c r="M83" s="111"/>
      <c r="N83" s="111"/>
      <c r="O83" s="111"/>
      <c r="P83" s="111"/>
      <c r="Q83" s="111"/>
      <c r="R83" s="111"/>
      <c r="S83" s="111"/>
      <c r="T83" s="111"/>
      <c r="U83" s="111"/>
      <c r="V83" s="111"/>
      <c r="W83" s="111"/>
      <c r="X83" s="111"/>
      <c r="Y83" s="111"/>
      <c r="Z83" s="111"/>
      <c r="AA83" s="111"/>
      <c r="AB83" s="111"/>
      <c r="AC83" s="111"/>
    </row>
    <row r="84" spans="1:240" s="545" customFormat="1" ht="35.25" customHeight="1">
      <c r="A84" s="539">
        <v>8</v>
      </c>
      <c r="B84" s="544" t="s">
        <v>228</v>
      </c>
      <c r="C84" s="541" t="s">
        <v>229</v>
      </c>
      <c r="D84" s="534">
        <v>60</v>
      </c>
      <c r="E84" s="535">
        <f t="shared" si="14"/>
        <v>0</v>
      </c>
      <c r="F84" s="536">
        <f t="shared" si="15"/>
        <v>60</v>
      </c>
      <c r="G84" s="536">
        <f t="shared" si="16"/>
        <v>2.0040214029485837</v>
      </c>
      <c r="H84" s="542"/>
      <c r="I84" s="542">
        <f t="shared" ref="I84:AC84" si="21">I36+I38</f>
        <v>0</v>
      </c>
      <c r="J84" s="542">
        <f t="shared" si="21"/>
        <v>0</v>
      </c>
      <c r="K84" s="542">
        <f t="shared" si="21"/>
        <v>0</v>
      </c>
      <c r="L84" s="542"/>
      <c r="M84" s="542">
        <f t="shared" si="21"/>
        <v>0</v>
      </c>
      <c r="N84" s="542">
        <f t="shared" si="21"/>
        <v>0</v>
      </c>
      <c r="O84" s="542">
        <f t="shared" si="21"/>
        <v>0</v>
      </c>
      <c r="P84" s="542">
        <f t="shared" si="21"/>
        <v>0</v>
      </c>
      <c r="Q84" s="542">
        <f t="shared" si="21"/>
        <v>0</v>
      </c>
      <c r="R84" s="542">
        <f t="shared" si="21"/>
        <v>0</v>
      </c>
      <c r="S84" s="542">
        <f t="shared" si="21"/>
        <v>0</v>
      </c>
      <c r="T84" s="542">
        <f t="shared" si="21"/>
        <v>60</v>
      </c>
      <c r="U84" s="542">
        <f t="shared" si="21"/>
        <v>0</v>
      </c>
      <c r="V84" s="542">
        <f t="shared" si="21"/>
        <v>0</v>
      </c>
      <c r="W84" s="542">
        <f t="shared" si="21"/>
        <v>0</v>
      </c>
      <c r="X84" s="542">
        <f t="shared" si="21"/>
        <v>0</v>
      </c>
      <c r="Y84" s="542">
        <f t="shared" si="21"/>
        <v>0</v>
      </c>
      <c r="Z84" s="542">
        <f t="shared" si="21"/>
        <v>0</v>
      </c>
      <c r="AA84" s="542">
        <f t="shared" si="21"/>
        <v>0</v>
      </c>
      <c r="AB84" s="542">
        <f t="shared" si="21"/>
        <v>0</v>
      </c>
      <c r="AC84" s="542">
        <f t="shared" si="21"/>
        <v>0</v>
      </c>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row>
    <row r="85" spans="1:240" s="545" customFormat="1" ht="21" customHeight="1">
      <c r="A85" s="539">
        <v>9</v>
      </c>
      <c r="B85" s="544" t="s">
        <v>230</v>
      </c>
      <c r="C85" s="541" t="s">
        <v>231</v>
      </c>
      <c r="D85" s="534">
        <v>53.76</v>
      </c>
      <c r="E85" s="535">
        <f t="shared" si="14"/>
        <v>-53.76</v>
      </c>
      <c r="F85" s="536">
        <f t="shared" si="15"/>
        <v>0</v>
      </c>
      <c r="G85" s="536">
        <f t="shared" si="16"/>
        <v>0</v>
      </c>
      <c r="H85" s="542"/>
      <c r="I85" s="542">
        <f>'KĐT(có KĐT mới)'!I7</f>
        <v>0</v>
      </c>
      <c r="J85" s="542">
        <f>'KĐT(có KĐT mới)'!J7</f>
        <v>0</v>
      </c>
      <c r="K85" s="542">
        <f>'KĐT(có KĐT mới)'!K7</f>
        <v>0</v>
      </c>
      <c r="L85" s="542"/>
      <c r="M85" s="542">
        <f>'KĐT(có KĐT mới)'!M7</f>
        <v>0</v>
      </c>
      <c r="N85" s="542">
        <f>'KĐT(có KĐT mới)'!N7</f>
        <v>0</v>
      </c>
      <c r="O85" s="542">
        <f>'KĐT(có KĐT mới)'!O7</f>
        <v>0</v>
      </c>
      <c r="P85" s="542">
        <f>'KĐT(có KĐT mới)'!P7</f>
        <v>0</v>
      </c>
      <c r="Q85" s="542">
        <f>'KĐT(có KĐT mới)'!Q7</f>
        <v>0</v>
      </c>
      <c r="R85" s="542">
        <f>'KĐT(có KĐT mới)'!R7</f>
        <v>0</v>
      </c>
      <c r="S85" s="542">
        <f>'KĐT(có KĐT mới)'!S7</f>
        <v>0</v>
      </c>
      <c r="T85" s="542">
        <f>'KĐT(có KĐT mới)'!T7</f>
        <v>0</v>
      </c>
      <c r="U85" s="542">
        <f>'KĐT(có KĐT mới)'!U7</f>
        <v>0</v>
      </c>
      <c r="V85" s="542">
        <f>'KĐT(có KĐT mới)'!V7</f>
        <v>0</v>
      </c>
      <c r="W85" s="542">
        <f>'KĐT(có KĐT mới)'!W7</f>
        <v>0</v>
      </c>
      <c r="X85" s="542">
        <f>'KĐT(có KĐT mới)'!X7</f>
        <v>0</v>
      </c>
      <c r="Y85" s="542">
        <f>'KĐT(có KĐT mới)'!Y7</f>
        <v>0</v>
      </c>
      <c r="Z85" s="542">
        <f>'KĐT(có KĐT mới)'!Z7</f>
        <v>0</v>
      </c>
      <c r="AA85" s="542">
        <f>'KĐT(có KĐT mới)'!AA7</f>
        <v>0</v>
      </c>
      <c r="AB85" s="542">
        <f>'KĐT(có KĐT mới)'!AB7</f>
        <v>0</v>
      </c>
      <c r="AC85" s="542">
        <f>'KĐT(có KĐT mới)'!AC7</f>
        <v>0</v>
      </c>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row>
    <row r="86" spans="1:240" s="545" customFormat="1" ht="21" customHeight="1">
      <c r="A86" s="539">
        <v>10</v>
      </c>
      <c r="B86" s="544" t="s">
        <v>232</v>
      </c>
      <c r="C86" s="541" t="s">
        <v>233</v>
      </c>
      <c r="D86" s="534">
        <v>50.640000000000008</v>
      </c>
      <c r="E86" s="535">
        <f t="shared" si="14"/>
        <v>-3.7529550000022454</v>
      </c>
      <c r="F86" s="536">
        <f t="shared" si="15"/>
        <v>46.887044999997762</v>
      </c>
      <c r="G86" s="536">
        <f t="shared" si="16"/>
        <v>1.5660440283501484</v>
      </c>
      <c r="H86" s="542"/>
      <c r="I86" s="542">
        <f t="shared" ref="I86:AC86" si="22">I39</f>
        <v>0.97869999999999602</v>
      </c>
      <c r="J86" s="542">
        <f t="shared" si="22"/>
        <v>1.4410899999977758</v>
      </c>
      <c r="K86" s="542">
        <f t="shared" si="22"/>
        <v>0.2</v>
      </c>
      <c r="L86" s="542"/>
      <c r="M86" s="542">
        <f t="shared" si="22"/>
        <v>18.601999999999997</v>
      </c>
      <c r="N86" s="542">
        <f t="shared" si="22"/>
        <v>0.92515499999999995</v>
      </c>
      <c r="O86" s="542">
        <f t="shared" si="22"/>
        <v>0.2</v>
      </c>
      <c r="P86" s="542">
        <f t="shared" si="22"/>
        <v>1.0438000000000045</v>
      </c>
      <c r="Q86" s="542">
        <f t="shared" si="22"/>
        <v>0.26399999999999602</v>
      </c>
      <c r="R86" s="542">
        <f t="shared" si="22"/>
        <v>0.87</v>
      </c>
      <c r="S86" s="542">
        <f t="shared" si="22"/>
        <v>5.6912999999999938</v>
      </c>
      <c r="T86" s="542">
        <f t="shared" si="22"/>
        <v>0.52</v>
      </c>
      <c r="U86" s="542">
        <f t="shared" si="22"/>
        <v>0.2</v>
      </c>
      <c r="V86" s="542">
        <f t="shared" si="22"/>
        <v>0.32</v>
      </c>
      <c r="W86" s="542">
        <f t="shared" si="22"/>
        <v>0.2</v>
      </c>
      <c r="X86" s="542">
        <f t="shared" si="22"/>
        <v>0</v>
      </c>
      <c r="Y86" s="542">
        <f t="shared" si="22"/>
        <v>0.13</v>
      </c>
      <c r="Z86" s="542">
        <f t="shared" si="22"/>
        <v>0.5</v>
      </c>
      <c r="AA86" s="542">
        <f t="shared" si="22"/>
        <v>14.5</v>
      </c>
      <c r="AB86" s="542">
        <f t="shared" si="22"/>
        <v>0.30099999999999999</v>
      </c>
      <c r="AC86" s="542">
        <f t="shared" si="22"/>
        <v>0</v>
      </c>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row>
    <row r="87" spans="1:240" s="114" customFormat="1" ht="21" customHeight="1">
      <c r="A87" s="108">
        <v>11</v>
      </c>
      <c r="B87" s="113" t="s">
        <v>234</v>
      </c>
      <c r="C87" s="110" t="s">
        <v>235</v>
      </c>
      <c r="D87" s="110"/>
      <c r="E87" s="80">
        <f t="shared" si="14"/>
        <v>0</v>
      </c>
      <c r="F87" s="13">
        <f t="shared" si="15"/>
        <v>0</v>
      </c>
      <c r="G87" s="13">
        <f t="shared" si="16"/>
        <v>0</v>
      </c>
      <c r="H87" s="111"/>
      <c r="I87" s="111">
        <v>0</v>
      </c>
      <c r="J87" s="111">
        <v>0</v>
      </c>
      <c r="K87" s="111">
        <v>0</v>
      </c>
      <c r="L87" s="111"/>
      <c r="M87" s="111"/>
      <c r="N87" s="111"/>
      <c r="O87" s="111"/>
      <c r="P87" s="111"/>
      <c r="Q87" s="111"/>
      <c r="R87" s="111"/>
      <c r="S87" s="111"/>
      <c r="T87" s="111"/>
      <c r="U87" s="111"/>
      <c r="V87" s="111"/>
      <c r="W87" s="111"/>
      <c r="X87" s="111"/>
      <c r="Y87" s="111"/>
      <c r="Z87" s="111"/>
      <c r="AA87" s="111"/>
      <c r="AB87" s="111"/>
      <c r="AC87" s="111"/>
    </row>
    <row r="88" spans="1:240" s="545" customFormat="1" ht="21" customHeight="1">
      <c r="A88" s="539">
        <v>12</v>
      </c>
      <c r="B88" s="544" t="s">
        <v>236</v>
      </c>
      <c r="C88" s="541" t="s">
        <v>237</v>
      </c>
      <c r="D88" s="534">
        <v>2993.9800000000005</v>
      </c>
      <c r="E88" s="535">
        <f t="shared" si="14"/>
        <v>0</v>
      </c>
      <c r="F88" s="536">
        <f t="shared" si="15"/>
        <v>2993.98</v>
      </c>
      <c r="G88" s="536">
        <f t="shared" si="16"/>
        <v>100.00000000000003</v>
      </c>
      <c r="H88" s="542"/>
      <c r="I88" s="542">
        <f>'dân cư nông thôn'!I7</f>
        <v>31.337729999999997</v>
      </c>
      <c r="J88" s="542">
        <f>'dân cư nông thôn'!J7</f>
        <v>172.07874899999763</v>
      </c>
      <c r="K88" s="542">
        <f>'dân cư nông thôn'!K7</f>
        <v>159.69412000000017</v>
      </c>
      <c r="L88" s="542"/>
      <c r="M88" s="542">
        <f>'dân cư nông thôn'!M7</f>
        <v>171.11243599999997</v>
      </c>
      <c r="N88" s="542">
        <f>'dân cư nông thôn'!N7</f>
        <v>234.64476099999959</v>
      </c>
      <c r="O88" s="542">
        <f>'dân cư nông thôn'!O7</f>
        <v>73.910971000000004</v>
      </c>
      <c r="P88" s="542">
        <f>'dân cư nông thôn'!P7</f>
        <v>83.893261000001303</v>
      </c>
      <c r="Q88" s="542">
        <f>'dân cư nông thôn'!Q7</f>
        <v>168.88521299999999</v>
      </c>
      <c r="R88" s="542">
        <f>'dân cư nông thôn'!R7</f>
        <v>181.10068799999999</v>
      </c>
      <c r="S88" s="542">
        <f>'dân cư nông thôn'!S7</f>
        <v>258.08804500000059</v>
      </c>
      <c r="T88" s="542">
        <f>'dân cư nông thôn'!T7</f>
        <v>200.85722000000027</v>
      </c>
      <c r="U88" s="542">
        <f>'dân cư nông thôn'!U7</f>
        <v>49.325135999999922</v>
      </c>
      <c r="V88" s="542">
        <f>'dân cư nông thôn'!V7</f>
        <v>290.25610400000187</v>
      </c>
      <c r="W88" s="542">
        <f>'dân cư nông thôn'!W7</f>
        <v>159.25128499999974</v>
      </c>
      <c r="X88" s="542">
        <f>'dân cư nông thôn'!X7</f>
        <v>152.08102600000001</v>
      </c>
      <c r="Y88" s="542">
        <f>'dân cư nông thôn'!Y7</f>
        <v>127.93156099999919</v>
      </c>
      <c r="Z88" s="542">
        <f>'dân cư nông thôn'!Z7</f>
        <v>72.805772999999974</v>
      </c>
      <c r="AA88" s="542">
        <f>'dân cư nông thôn'!AA7</f>
        <v>210.02471500000001</v>
      </c>
      <c r="AB88" s="542">
        <f>'dân cư nông thôn'!AB7</f>
        <v>154.02456299999977</v>
      </c>
      <c r="AC88" s="542">
        <f>'dân cư nông thôn'!AC7</f>
        <v>42.676642999999828</v>
      </c>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row>
    <row r="89" spans="1:240" s="114" customFormat="1" ht="36" customHeight="1">
      <c r="A89" s="108">
        <v>13</v>
      </c>
      <c r="B89" s="113" t="s">
        <v>238</v>
      </c>
      <c r="C89" s="110" t="s">
        <v>239</v>
      </c>
      <c r="D89" s="110"/>
      <c r="E89" s="80">
        <f t="shared" si="14"/>
        <v>720.06267300000025</v>
      </c>
      <c r="F89" s="13">
        <f t="shared" si="15"/>
        <v>720.06267300000025</v>
      </c>
      <c r="G89" s="13">
        <f t="shared" si="16"/>
        <v>24.050350135939464</v>
      </c>
      <c r="H89" s="111"/>
      <c r="I89" s="111">
        <f>I64+I40+I41+I42</f>
        <v>6.9490300000000005</v>
      </c>
      <c r="J89" s="111">
        <f t="shared" ref="J89:AC89" si="23">J64+J40+J41+J42</f>
        <v>51.124879000000064</v>
      </c>
      <c r="K89" s="111">
        <f t="shared" si="23"/>
        <v>48.298610000000174</v>
      </c>
      <c r="L89" s="111"/>
      <c r="M89" s="111">
        <f t="shared" si="23"/>
        <v>26.157470999999994</v>
      </c>
      <c r="N89" s="111">
        <f t="shared" si="23"/>
        <v>94.100531000000615</v>
      </c>
      <c r="O89" s="111">
        <f t="shared" si="23"/>
        <v>23.455729999999999</v>
      </c>
      <c r="P89" s="111">
        <f t="shared" si="23"/>
        <v>15.450310000000059</v>
      </c>
      <c r="Q89" s="111">
        <f t="shared" si="23"/>
        <v>46.766546999999989</v>
      </c>
      <c r="R89" s="111">
        <f t="shared" si="23"/>
        <v>23.194170000000092</v>
      </c>
      <c r="S89" s="111">
        <f t="shared" si="23"/>
        <v>38.143080000000261</v>
      </c>
      <c r="T89" s="111">
        <f t="shared" si="23"/>
        <v>43.93862999999989</v>
      </c>
      <c r="U89" s="111">
        <f t="shared" si="23"/>
        <v>8.0953999999999091</v>
      </c>
      <c r="V89" s="111">
        <f t="shared" si="23"/>
        <v>90.469032999999072</v>
      </c>
      <c r="W89" s="111">
        <f t="shared" si="23"/>
        <v>39.03211000000001</v>
      </c>
      <c r="X89" s="111">
        <f t="shared" si="23"/>
        <v>24.939779999999995</v>
      </c>
      <c r="Y89" s="111">
        <f t="shared" si="23"/>
        <v>33.249868999999933</v>
      </c>
      <c r="Z89" s="111">
        <f t="shared" si="23"/>
        <v>11.865629999999976</v>
      </c>
      <c r="AA89" s="111">
        <f t="shared" si="23"/>
        <v>71.80801000000001</v>
      </c>
      <c r="AB89" s="111">
        <f t="shared" si="23"/>
        <v>16.849592999999999</v>
      </c>
      <c r="AC89" s="111">
        <f t="shared" si="23"/>
        <v>6.1742600000000003</v>
      </c>
    </row>
    <row r="90" spans="1:240" ht="24" customHeight="1">
      <c r="B90" s="115" t="s">
        <v>240</v>
      </c>
      <c r="E90" s="80">
        <f t="shared" si="14"/>
        <v>0</v>
      </c>
    </row>
    <row r="91" spans="1:240" ht="18" customHeight="1"/>
    <row r="92" spans="1:240" ht="18" customHeight="1"/>
  </sheetData>
  <mergeCells count="11">
    <mergeCell ref="A1:B1"/>
    <mergeCell ref="A4:A5"/>
    <mergeCell ref="B4:B5"/>
    <mergeCell ref="C4:C5"/>
    <mergeCell ref="D4:D5"/>
    <mergeCell ref="E4:E5"/>
    <mergeCell ref="A2:AC2"/>
    <mergeCell ref="M3:AC3"/>
    <mergeCell ref="F4:F5"/>
    <mergeCell ref="G4:G5"/>
    <mergeCell ref="H4:AC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2"/>
  <sheetViews>
    <sheetView showZeros="0" workbookViewId="0">
      <selection activeCell="A4" sqref="A1:XFD1048576"/>
    </sheetView>
  </sheetViews>
  <sheetFormatPr defaultColWidth="6.88671875" defaultRowHeight="13.8"/>
  <cols>
    <col min="1" max="1" width="5.5546875" style="121" customWidth="1"/>
    <col min="2" max="2" width="43" style="120" customWidth="1"/>
    <col min="3" max="3" width="6.44140625" style="120" customWidth="1"/>
    <col min="4" max="4" width="12.6640625" style="120" customWidth="1"/>
    <col min="5" max="5" width="9.5546875" style="120" customWidth="1"/>
    <col min="6" max="9" width="9.109375" style="120" customWidth="1"/>
    <col min="10" max="11" width="9.44140625" style="120" customWidth="1"/>
    <col min="12" max="12" width="8.44140625" style="120" customWidth="1"/>
    <col min="13" max="254" width="6.88671875" style="120"/>
    <col min="255" max="255" width="5.5546875" style="120" customWidth="1"/>
    <col min="256" max="256" width="33.109375" style="120" customWidth="1"/>
    <col min="257" max="257" width="6.5546875" style="120" customWidth="1"/>
    <col min="258" max="258" width="8.44140625" style="120" customWidth="1"/>
    <col min="259" max="266" width="9.109375" style="120" customWidth="1"/>
    <col min="267" max="510" width="6.88671875" style="120"/>
    <col min="511" max="511" width="5.5546875" style="120" customWidth="1"/>
    <col min="512" max="512" width="33.109375" style="120" customWidth="1"/>
    <col min="513" max="513" width="6.5546875" style="120" customWidth="1"/>
    <col min="514" max="514" width="8.44140625" style="120" customWidth="1"/>
    <col min="515" max="522" width="9.109375" style="120" customWidth="1"/>
    <col min="523" max="766" width="6.88671875" style="120"/>
    <col min="767" max="767" width="5.5546875" style="120" customWidth="1"/>
    <col min="768" max="768" width="33.109375" style="120" customWidth="1"/>
    <col min="769" max="769" width="6.5546875" style="120" customWidth="1"/>
    <col min="770" max="770" width="8.44140625" style="120" customWidth="1"/>
    <col min="771" max="778" width="9.109375" style="120" customWidth="1"/>
    <col min="779" max="1022" width="6.88671875" style="120"/>
    <col min="1023" max="1023" width="5.5546875" style="120" customWidth="1"/>
    <col min="1024" max="1024" width="33.109375" style="120" customWidth="1"/>
    <col min="1025" max="1025" width="6.5546875" style="120" customWidth="1"/>
    <col min="1026" max="1026" width="8.44140625" style="120" customWidth="1"/>
    <col min="1027" max="1034" width="9.109375" style="120" customWidth="1"/>
    <col min="1035" max="1278" width="6.88671875" style="120"/>
    <col min="1279" max="1279" width="5.5546875" style="120" customWidth="1"/>
    <col min="1280" max="1280" width="33.109375" style="120" customWidth="1"/>
    <col min="1281" max="1281" width="6.5546875" style="120" customWidth="1"/>
    <col min="1282" max="1282" width="8.44140625" style="120" customWidth="1"/>
    <col min="1283" max="1290" width="9.109375" style="120" customWidth="1"/>
    <col min="1291" max="1534" width="6.88671875" style="120"/>
    <col min="1535" max="1535" width="5.5546875" style="120" customWidth="1"/>
    <col min="1536" max="1536" width="33.109375" style="120" customWidth="1"/>
    <col min="1537" max="1537" width="6.5546875" style="120" customWidth="1"/>
    <col min="1538" max="1538" width="8.44140625" style="120" customWidth="1"/>
    <col min="1539" max="1546" width="9.109375" style="120" customWidth="1"/>
    <col min="1547" max="1790" width="6.88671875" style="120"/>
    <col min="1791" max="1791" width="5.5546875" style="120" customWidth="1"/>
    <col min="1792" max="1792" width="33.109375" style="120" customWidth="1"/>
    <col min="1793" max="1793" width="6.5546875" style="120" customWidth="1"/>
    <col min="1794" max="1794" width="8.44140625" style="120" customWidth="1"/>
    <col min="1795" max="1802" width="9.109375" style="120" customWidth="1"/>
    <col min="1803" max="2046" width="6.88671875" style="120"/>
    <col min="2047" max="2047" width="5.5546875" style="120" customWidth="1"/>
    <col min="2048" max="2048" width="33.109375" style="120" customWidth="1"/>
    <col min="2049" max="2049" width="6.5546875" style="120" customWidth="1"/>
    <col min="2050" max="2050" width="8.44140625" style="120" customWidth="1"/>
    <col min="2051" max="2058" width="9.109375" style="120" customWidth="1"/>
    <col min="2059" max="2302" width="6.88671875" style="120"/>
    <col min="2303" max="2303" width="5.5546875" style="120" customWidth="1"/>
    <col min="2304" max="2304" width="33.109375" style="120" customWidth="1"/>
    <col min="2305" max="2305" width="6.5546875" style="120" customWidth="1"/>
    <col min="2306" max="2306" width="8.44140625" style="120" customWidth="1"/>
    <col min="2307" max="2314" width="9.109375" style="120" customWidth="1"/>
    <col min="2315" max="2558" width="6.88671875" style="120"/>
    <col min="2559" max="2559" width="5.5546875" style="120" customWidth="1"/>
    <col min="2560" max="2560" width="33.109375" style="120" customWidth="1"/>
    <col min="2561" max="2561" width="6.5546875" style="120" customWidth="1"/>
    <col min="2562" max="2562" width="8.44140625" style="120" customWidth="1"/>
    <col min="2563" max="2570" width="9.109375" style="120" customWidth="1"/>
    <col min="2571" max="2814" width="6.88671875" style="120"/>
    <col min="2815" max="2815" width="5.5546875" style="120" customWidth="1"/>
    <col min="2816" max="2816" width="33.109375" style="120" customWidth="1"/>
    <col min="2817" max="2817" width="6.5546875" style="120" customWidth="1"/>
    <col min="2818" max="2818" width="8.44140625" style="120" customWidth="1"/>
    <col min="2819" max="2826" width="9.109375" style="120" customWidth="1"/>
    <col min="2827" max="3070" width="6.88671875" style="120"/>
    <col min="3071" max="3071" width="5.5546875" style="120" customWidth="1"/>
    <col min="3072" max="3072" width="33.109375" style="120" customWidth="1"/>
    <col min="3073" max="3073" width="6.5546875" style="120" customWidth="1"/>
    <col min="3074" max="3074" width="8.44140625" style="120" customWidth="1"/>
    <col min="3075" max="3082" width="9.109375" style="120" customWidth="1"/>
    <col min="3083" max="3326" width="6.88671875" style="120"/>
    <col min="3327" max="3327" width="5.5546875" style="120" customWidth="1"/>
    <col min="3328" max="3328" width="33.109375" style="120" customWidth="1"/>
    <col min="3329" max="3329" width="6.5546875" style="120" customWidth="1"/>
    <col min="3330" max="3330" width="8.44140625" style="120" customWidth="1"/>
    <col min="3331" max="3338" width="9.109375" style="120" customWidth="1"/>
    <col min="3339" max="3582" width="6.88671875" style="120"/>
    <col min="3583" max="3583" width="5.5546875" style="120" customWidth="1"/>
    <col min="3584" max="3584" width="33.109375" style="120" customWidth="1"/>
    <col min="3585" max="3585" width="6.5546875" style="120" customWidth="1"/>
    <col min="3586" max="3586" width="8.44140625" style="120" customWidth="1"/>
    <col min="3587" max="3594" width="9.109375" style="120" customWidth="1"/>
    <col min="3595" max="3838" width="6.88671875" style="120"/>
    <col min="3839" max="3839" width="5.5546875" style="120" customWidth="1"/>
    <col min="3840" max="3840" width="33.109375" style="120" customWidth="1"/>
    <col min="3841" max="3841" width="6.5546875" style="120" customWidth="1"/>
    <col min="3842" max="3842" width="8.44140625" style="120" customWidth="1"/>
    <col min="3843" max="3850" width="9.109375" style="120" customWidth="1"/>
    <col min="3851" max="4094" width="6.88671875" style="120"/>
    <col min="4095" max="4095" width="5.5546875" style="120" customWidth="1"/>
    <col min="4096" max="4096" width="33.109375" style="120" customWidth="1"/>
    <col min="4097" max="4097" width="6.5546875" style="120" customWidth="1"/>
    <col min="4098" max="4098" width="8.44140625" style="120" customWidth="1"/>
    <col min="4099" max="4106" width="9.109375" style="120" customWidth="1"/>
    <col min="4107" max="4350" width="6.88671875" style="120"/>
    <col min="4351" max="4351" width="5.5546875" style="120" customWidth="1"/>
    <col min="4352" max="4352" width="33.109375" style="120" customWidth="1"/>
    <col min="4353" max="4353" width="6.5546875" style="120" customWidth="1"/>
    <col min="4354" max="4354" width="8.44140625" style="120" customWidth="1"/>
    <col min="4355" max="4362" width="9.109375" style="120" customWidth="1"/>
    <col min="4363" max="4606" width="6.88671875" style="120"/>
    <col min="4607" max="4607" width="5.5546875" style="120" customWidth="1"/>
    <col min="4608" max="4608" width="33.109375" style="120" customWidth="1"/>
    <col min="4609" max="4609" width="6.5546875" style="120" customWidth="1"/>
    <col min="4610" max="4610" width="8.44140625" style="120" customWidth="1"/>
    <col min="4611" max="4618" width="9.109375" style="120" customWidth="1"/>
    <col min="4619" max="4862" width="6.88671875" style="120"/>
    <col min="4863" max="4863" width="5.5546875" style="120" customWidth="1"/>
    <col min="4864" max="4864" width="33.109375" style="120" customWidth="1"/>
    <col min="4865" max="4865" width="6.5546875" style="120" customWidth="1"/>
    <col min="4866" max="4866" width="8.44140625" style="120" customWidth="1"/>
    <col min="4867" max="4874" width="9.109375" style="120" customWidth="1"/>
    <col min="4875" max="5118" width="6.88671875" style="120"/>
    <col min="5119" max="5119" width="5.5546875" style="120" customWidth="1"/>
    <col min="5120" max="5120" width="33.109375" style="120" customWidth="1"/>
    <col min="5121" max="5121" width="6.5546875" style="120" customWidth="1"/>
    <col min="5122" max="5122" width="8.44140625" style="120" customWidth="1"/>
    <col min="5123" max="5130" width="9.109375" style="120" customWidth="1"/>
    <col min="5131" max="5374" width="6.88671875" style="120"/>
    <col min="5375" max="5375" width="5.5546875" style="120" customWidth="1"/>
    <col min="5376" max="5376" width="33.109375" style="120" customWidth="1"/>
    <col min="5377" max="5377" width="6.5546875" style="120" customWidth="1"/>
    <col min="5378" max="5378" width="8.44140625" style="120" customWidth="1"/>
    <col min="5379" max="5386" width="9.109375" style="120" customWidth="1"/>
    <col min="5387" max="5630" width="6.88671875" style="120"/>
    <col min="5631" max="5631" width="5.5546875" style="120" customWidth="1"/>
    <col min="5632" max="5632" width="33.109375" style="120" customWidth="1"/>
    <col min="5633" max="5633" width="6.5546875" style="120" customWidth="1"/>
    <col min="5634" max="5634" width="8.44140625" style="120" customWidth="1"/>
    <col min="5635" max="5642" width="9.109375" style="120" customWidth="1"/>
    <col min="5643" max="5886" width="6.88671875" style="120"/>
    <col min="5887" max="5887" width="5.5546875" style="120" customWidth="1"/>
    <col min="5888" max="5888" width="33.109375" style="120" customWidth="1"/>
    <col min="5889" max="5889" width="6.5546875" style="120" customWidth="1"/>
    <col min="5890" max="5890" width="8.44140625" style="120" customWidth="1"/>
    <col min="5891" max="5898" width="9.109375" style="120" customWidth="1"/>
    <col min="5899" max="6142" width="6.88671875" style="120"/>
    <col min="6143" max="6143" width="5.5546875" style="120" customWidth="1"/>
    <col min="6144" max="6144" width="33.109375" style="120" customWidth="1"/>
    <col min="6145" max="6145" width="6.5546875" style="120" customWidth="1"/>
    <col min="6146" max="6146" width="8.44140625" style="120" customWidth="1"/>
    <col min="6147" max="6154" width="9.109375" style="120" customWidth="1"/>
    <col min="6155" max="6398" width="6.88671875" style="120"/>
    <col min="6399" max="6399" width="5.5546875" style="120" customWidth="1"/>
    <col min="6400" max="6400" width="33.109375" style="120" customWidth="1"/>
    <col min="6401" max="6401" width="6.5546875" style="120" customWidth="1"/>
    <col min="6402" max="6402" width="8.44140625" style="120" customWidth="1"/>
    <col min="6403" max="6410" width="9.109375" style="120" customWidth="1"/>
    <col min="6411" max="6654" width="6.88671875" style="120"/>
    <col min="6655" max="6655" width="5.5546875" style="120" customWidth="1"/>
    <col min="6656" max="6656" width="33.109375" style="120" customWidth="1"/>
    <col min="6657" max="6657" width="6.5546875" style="120" customWidth="1"/>
    <col min="6658" max="6658" width="8.44140625" style="120" customWidth="1"/>
    <col min="6659" max="6666" width="9.109375" style="120" customWidth="1"/>
    <col min="6667" max="6910" width="6.88671875" style="120"/>
    <col min="6911" max="6911" width="5.5546875" style="120" customWidth="1"/>
    <col min="6912" max="6912" width="33.109375" style="120" customWidth="1"/>
    <col min="6913" max="6913" width="6.5546875" style="120" customWidth="1"/>
    <col min="6914" max="6914" width="8.44140625" style="120" customWidth="1"/>
    <col min="6915" max="6922" width="9.109375" style="120" customWidth="1"/>
    <col min="6923" max="7166" width="6.88671875" style="120"/>
    <col min="7167" max="7167" width="5.5546875" style="120" customWidth="1"/>
    <col min="7168" max="7168" width="33.109375" style="120" customWidth="1"/>
    <col min="7169" max="7169" width="6.5546875" style="120" customWidth="1"/>
    <col min="7170" max="7170" width="8.44140625" style="120" customWidth="1"/>
    <col min="7171" max="7178" width="9.109375" style="120" customWidth="1"/>
    <col min="7179" max="7422" width="6.88671875" style="120"/>
    <col min="7423" max="7423" width="5.5546875" style="120" customWidth="1"/>
    <col min="7424" max="7424" width="33.109375" style="120" customWidth="1"/>
    <col min="7425" max="7425" width="6.5546875" style="120" customWidth="1"/>
    <col min="7426" max="7426" width="8.44140625" style="120" customWidth="1"/>
    <col min="7427" max="7434" width="9.109375" style="120" customWidth="1"/>
    <col min="7435" max="7678" width="6.88671875" style="120"/>
    <col min="7679" max="7679" width="5.5546875" style="120" customWidth="1"/>
    <col min="7680" max="7680" width="33.109375" style="120" customWidth="1"/>
    <col min="7681" max="7681" width="6.5546875" style="120" customWidth="1"/>
    <col min="7682" max="7682" width="8.44140625" style="120" customWidth="1"/>
    <col min="7683" max="7690" width="9.109375" style="120" customWidth="1"/>
    <col min="7691" max="7934" width="6.88671875" style="120"/>
    <col min="7935" max="7935" width="5.5546875" style="120" customWidth="1"/>
    <col min="7936" max="7936" width="33.109375" style="120" customWidth="1"/>
    <col min="7937" max="7937" width="6.5546875" style="120" customWidth="1"/>
    <col min="7938" max="7938" width="8.44140625" style="120" customWidth="1"/>
    <col min="7939" max="7946" width="9.109375" style="120" customWidth="1"/>
    <col min="7947" max="8190" width="6.88671875" style="120"/>
    <col min="8191" max="8191" width="5.5546875" style="120" customWidth="1"/>
    <col min="8192" max="8192" width="33.109375" style="120" customWidth="1"/>
    <col min="8193" max="8193" width="6.5546875" style="120" customWidth="1"/>
    <col min="8194" max="8194" width="8.44140625" style="120" customWidth="1"/>
    <col min="8195" max="8202" width="9.109375" style="120" customWidth="1"/>
    <col min="8203" max="8446" width="6.88671875" style="120"/>
    <col min="8447" max="8447" width="5.5546875" style="120" customWidth="1"/>
    <col min="8448" max="8448" width="33.109375" style="120" customWidth="1"/>
    <col min="8449" max="8449" width="6.5546875" style="120" customWidth="1"/>
    <col min="8450" max="8450" width="8.44140625" style="120" customWidth="1"/>
    <col min="8451" max="8458" width="9.109375" style="120" customWidth="1"/>
    <col min="8459" max="8702" width="6.88671875" style="120"/>
    <col min="8703" max="8703" width="5.5546875" style="120" customWidth="1"/>
    <col min="8704" max="8704" width="33.109375" style="120" customWidth="1"/>
    <col min="8705" max="8705" width="6.5546875" style="120" customWidth="1"/>
    <col min="8706" max="8706" width="8.44140625" style="120" customWidth="1"/>
    <col min="8707" max="8714" width="9.109375" style="120" customWidth="1"/>
    <col min="8715" max="8958" width="6.88671875" style="120"/>
    <col min="8959" max="8959" width="5.5546875" style="120" customWidth="1"/>
    <col min="8960" max="8960" width="33.109375" style="120" customWidth="1"/>
    <col min="8961" max="8961" width="6.5546875" style="120" customWidth="1"/>
    <col min="8962" max="8962" width="8.44140625" style="120" customWidth="1"/>
    <col min="8963" max="8970" width="9.109375" style="120" customWidth="1"/>
    <col min="8971" max="9214" width="6.88671875" style="120"/>
    <col min="9215" max="9215" width="5.5546875" style="120" customWidth="1"/>
    <col min="9216" max="9216" width="33.109375" style="120" customWidth="1"/>
    <col min="9217" max="9217" width="6.5546875" style="120" customWidth="1"/>
    <col min="9218" max="9218" width="8.44140625" style="120" customWidth="1"/>
    <col min="9219" max="9226" width="9.109375" style="120" customWidth="1"/>
    <col min="9227" max="9470" width="6.88671875" style="120"/>
    <col min="9471" max="9471" width="5.5546875" style="120" customWidth="1"/>
    <col min="9472" max="9472" width="33.109375" style="120" customWidth="1"/>
    <col min="9473" max="9473" width="6.5546875" style="120" customWidth="1"/>
    <col min="9474" max="9474" width="8.44140625" style="120" customWidth="1"/>
    <col min="9475" max="9482" width="9.109375" style="120" customWidth="1"/>
    <col min="9483" max="9726" width="6.88671875" style="120"/>
    <col min="9727" max="9727" width="5.5546875" style="120" customWidth="1"/>
    <col min="9728" max="9728" width="33.109375" style="120" customWidth="1"/>
    <col min="9729" max="9729" width="6.5546875" style="120" customWidth="1"/>
    <col min="9730" max="9730" width="8.44140625" style="120" customWidth="1"/>
    <col min="9731" max="9738" width="9.109375" style="120" customWidth="1"/>
    <col min="9739" max="9982" width="6.88671875" style="120"/>
    <col min="9983" max="9983" width="5.5546875" style="120" customWidth="1"/>
    <col min="9984" max="9984" width="33.109375" style="120" customWidth="1"/>
    <col min="9985" max="9985" width="6.5546875" style="120" customWidth="1"/>
    <col min="9986" max="9986" width="8.44140625" style="120" customWidth="1"/>
    <col min="9987" max="9994" width="9.109375" style="120" customWidth="1"/>
    <col min="9995" max="10238" width="6.88671875" style="120"/>
    <col min="10239" max="10239" width="5.5546875" style="120" customWidth="1"/>
    <col min="10240" max="10240" width="33.109375" style="120" customWidth="1"/>
    <col min="10241" max="10241" width="6.5546875" style="120" customWidth="1"/>
    <col min="10242" max="10242" width="8.44140625" style="120" customWidth="1"/>
    <col min="10243" max="10250" width="9.109375" style="120" customWidth="1"/>
    <col min="10251" max="10494" width="6.88671875" style="120"/>
    <col min="10495" max="10495" width="5.5546875" style="120" customWidth="1"/>
    <col min="10496" max="10496" width="33.109375" style="120" customWidth="1"/>
    <col min="10497" max="10497" width="6.5546875" style="120" customWidth="1"/>
    <col min="10498" max="10498" width="8.44140625" style="120" customWidth="1"/>
    <col min="10499" max="10506" width="9.109375" style="120" customWidth="1"/>
    <col min="10507" max="10750" width="6.88671875" style="120"/>
    <col min="10751" max="10751" width="5.5546875" style="120" customWidth="1"/>
    <col min="10752" max="10752" width="33.109375" style="120" customWidth="1"/>
    <col min="10753" max="10753" width="6.5546875" style="120" customWidth="1"/>
    <col min="10754" max="10754" width="8.44140625" style="120" customWidth="1"/>
    <col min="10755" max="10762" width="9.109375" style="120" customWidth="1"/>
    <col min="10763" max="11006" width="6.88671875" style="120"/>
    <col min="11007" max="11007" width="5.5546875" style="120" customWidth="1"/>
    <col min="11008" max="11008" width="33.109375" style="120" customWidth="1"/>
    <col min="11009" max="11009" width="6.5546875" style="120" customWidth="1"/>
    <col min="11010" max="11010" width="8.44140625" style="120" customWidth="1"/>
    <col min="11011" max="11018" width="9.109375" style="120" customWidth="1"/>
    <col min="11019" max="11262" width="6.88671875" style="120"/>
    <col min="11263" max="11263" width="5.5546875" style="120" customWidth="1"/>
    <col min="11264" max="11264" width="33.109375" style="120" customWidth="1"/>
    <col min="11265" max="11265" width="6.5546875" style="120" customWidth="1"/>
    <col min="11266" max="11266" width="8.44140625" style="120" customWidth="1"/>
    <col min="11267" max="11274" width="9.109375" style="120" customWidth="1"/>
    <col min="11275" max="11518" width="6.88671875" style="120"/>
    <col min="11519" max="11519" width="5.5546875" style="120" customWidth="1"/>
    <col min="11520" max="11520" width="33.109375" style="120" customWidth="1"/>
    <col min="11521" max="11521" width="6.5546875" style="120" customWidth="1"/>
    <col min="11522" max="11522" width="8.44140625" style="120" customWidth="1"/>
    <col min="11523" max="11530" width="9.109375" style="120" customWidth="1"/>
    <col min="11531" max="11774" width="6.88671875" style="120"/>
    <col min="11775" max="11775" width="5.5546875" style="120" customWidth="1"/>
    <col min="11776" max="11776" width="33.109375" style="120" customWidth="1"/>
    <col min="11777" max="11777" width="6.5546875" style="120" customWidth="1"/>
    <col min="11778" max="11778" width="8.44140625" style="120" customWidth="1"/>
    <col min="11779" max="11786" width="9.109375" style="120" customWidth="1"/>
    <col min="11787" max="12030" width="6.88671875" style="120"/>
    <col min="12031" max="12031" width="5.5546875" style="120" customWidth="1"/>
    <col min="12032" max="12032" width="33.109375" style="120" customWidth="1"/>
    <col min="12033" max="12033" width="6.5546875" style="120" customWidth="1"/>
    <col min="12034" max="12034" width="8.44140625" style="120" customWidth="1"/>
    <col min="12035" max="12042" width="9.109375" style="120" customWidth="1"/>
    <col min="12043" max="12286" width="6.88671875" style="120"/>
    <col min="12287" max="12287" width="5.5546875" style="120" customWidth="1"/>
    <col min="12288" max="12288" width="33.109375" style="120" customWidth="1"/>
    <col min="12289" max="12289" width="6.5546875" style="120" customWidth="1"/>
    <col min="12290" max="12290" width="8.44140625" style="120" customWidth="1"/>
    <col min="12291" max="12298" width="9.109375" style="120" customWidth="1"/>
    <col min="12299" max="12542" width="6.88671875" style="120"/>
    <col min="12543" max="12543" width="5.5546875" style="120" customWidth="1"/>
    <col min="12544" max="12544" width="33.109375" style="120" customWidth="1"/>
    <col min="12545" max="12545" width="6.5546875" style="120" customWidth="1"/>
    <col min="12546" max="12546" width="8.44140625" style="120" customWidth="1"/>
    <col min="12547" max="12554" width="9.109375" style="120" customWidth="1"/>
    <col min="12555" max="12798" width="6.88671875" style="120"/>
    <col min="12799" max="12799" width="5.5546875" style="120" customWidth="1"/>
    <col min="12800" max="12800" width="33.109375" style="120" customWidth="1"/>
    <col min="12801" max="12801" width="6.5546875" style="120" customWidth="1"/>
    <col min="12802" max="12802" width="8.44140625" style="120" customWidth="1"/>
    <col min="12803" max="12810" width="9.109375" style="120" customWidth="1"/>
    <col min="12811" max="13054" width="6.88671875" style="120"/>
    <col min="13055" max="13055" width="5.5546875" style="120" customWidth="1"/>
    <col min="13056" max="13056" width="33.109375" style="120" customWidth="1"/>
    <col min="13057" max="13057" width="6.5546875" style="120" customWidth="1"/>
    <col min="13058" max="13058" width="8.44140625" style="120" customWidth="1"/>
    <col min="13059" max="13066" width="9.109375" style="120" customWidth="1"/>
    <col min="13067" max="13310" width="6.88671875" style="120"/>
    <col min="13311" max="13311" width="5.5546875" style="120" customWidth="1"/>
    <col min="13312" max="13312" width="33.109375" style="120" customWidth="1"/>
    <col min="13313" max="13313" width="6.5546875" style="120" customWidth="1"/>
    <col min="13314" max="13314" width="8.44140625" style="120" customWidth="1"/>
    <col min="13315" max="13322" width="9.109375" style="120" customWidth="1"/>
    <col min="13323" max="13566" width="6.88671875" style="120"/>
    <col min="13567" max="13567" width="5.5546875" style="120" customWidth="1"/>
    <col min="13568" max="13568" width="33.109375" style="120" customWidth="1"/>
    <col min="13569" max="13569" width="6.5546875" style="120" customWidth="1"/>
    <col min="13570" max="13570" width="8.44140625" style="120" customWidth="1"/>
    <col min="13571" max="13578" width="9.109375" style="120" customWidth="1"/>
    <col min="13579" max="13822" width="6.88671875" style="120"/>
    <col min="13823" max="13823" width="5.5546875" style="120" customWidth="1"/>
    <col min="13824" max="13824" width="33.109375" style="120" customWidth="1"/>
    <col min="13825" max="13825" width="6.5546875" style="120" customWidth="1"/>
    <col min="13826" max="13826" width="8.44140625" style="120" customWidth="1"/>
    <col min="13827" max="13834" width="9.109375" style="120" customWidth="1"/>
    <col min="13835" max="14078" width="6.88671875" style="120"/>
    <col min="14079" max="14079" width="5.5546875" style="120" customWidth="1"/>
    <col min="14080" max="14080" width="33.109375" style="120" customWidth="1"/>
    <col min="14081" max="14081" width="6.5546875" style="120" customWidth="1"/>
    <col min="14082" max="14082" width="8.44140625" style="120" customWidth="1"/>
    <col min="14083" max="14090" width="9.109375" style="120" customWidth="1"/>
    <col min="14091" max="14334" width="6.88671875" style="120"/>
    <col min="14335" max="14335" width="5.5546875" style="120" customWidth="1"/>
    <col min="14336" max="14336" width="33.109375" style="120" customWidth="1"/>
    <col min="14337" max="14337" width="6.5546875" style="120" customWidth="1"/>
    <col min="14338" max="14338" width="8.44140625" style="120" customWidth="1"/>
    <col min="14339" max="14346" width="9.109375" style="120" customWidth="1"/>
    <col min="14347" max="14590" width="6.88671875" style="120"/>
    <col min="14591" max="14591" width="5.5546875" style="120" customWidth="1"/>
    <col min="14592" max="14592" width="33.109375" style="120" customWidth="1"/>
    <col min="14593" max="14593" width="6.5546875" style="120" customWidth="1"/>
    <col min="14594" max="14594" width="8.44140625" style="120" customWidth="1"/>
    <col min="14595" max="14602" width="9.109375" style="120" customWidth="1"/>
    <col min="14603" max="14846" width="6.88671875" style="120"/>
    <col min="14847" max="14847" width="5.5546875" style="120" customWidth="1"/>
    <col min="14848" max="14848" width="33.109375" style="120" customWidth="1"/>
    <col min="14849" max="14849" width="6.5546875" style="120" customWidth="1"/>
    <col min="14850" max="14850" width="8.44140625" style="120" customWidth="1"/>
    <col min="14851" max="14858" width="9.109375" style="120" customWidth="1"/>
    <col min="14859" max="15102" width="6.88671875" style="120"/>
    <col min="15103" max="15103" width="5.5546875" style="120" customWidth="1"/>
    <col min="15104" max="15104" width="33.109375" style="120" customWidth="1"/>
    <col min="15105" max="15105" width="6.5546875" style="120" customWidth="1"/>
    <col min="15106" max="15106" width="8.44140625" style="120" customWidth="1"/>
    <col min="15107" max="15114" width="9.109375" style="120" customWidth="1"/>
    <col min="15115" max="15358" width="6.88671875" style="120"/>
    <col min="15359" max="15359" width="5.5546875" style="120" customWidth="1"/>
    <col min="15360" max="15360" width="33.109375" style="120" customWidth="1"/>
    <col min="15361" max="15361" width="6.5546875" style="120" customWidth="1"/>
    <col min="15362" max="15362" width="8.44140625" style="120" customWidth="1"/>
    <col min="15363" max="15370" width="9.109375" style="120" customWidth="1"/>
    <col min="15371" max="15614" width="6.88671875" style="120"/>
    <col min="15615" max="15615" width="5.5546875" style="120" customWidth="1"/>
    <col min="15616" max="15616" width="33.109375" style="120" customWidth="1"/>
    <col min="15617" max="15617" width="6.5546875" style="120" customWidth="1"/>
    <col min="15618" max="15618" width="8.44140625" style="120" customWidth="1"/>
    <col min="15619" max="15626" width="9.109375" style="120" customWidth="1"/>
    <col min="15627" max="15870" width="6.88671875" style="120"/>
    <col min="15871" max="15871" width="5.5546875" style="120" customWidth="1"/>
    <col min="15872" max="15872" width="33.109375" style="120" customWidth="1"/>
    <col min="15873" max="15873" width="6.5546875" style="120" customWidth="1"/>
    <col min="15874" max="15874" width="8.44140625" style="120" customWidth="1"/>
    <col min="15875" max="15882" width="9.109375" style="120" customWidth="1"/>
    <col min="15883" max="16126" width="6.88671875" style="120"/>
    <col min="16127" max="16127" width="5.5546875" style="120" customWidth="1"/>
    <col min="16128" max="16128" width="33.109375" style="120" customWidth="1"/>
    <col min="16129" max="16129" width="6.5546875" style="120" customWidth="1"/>
    <col min="16130" max="16130" width="8.44140625" style="120" customWidth="1"/>
    <col min="16131" max="16138" width="9.109375" style="120" customWidth="1"/>
    <col min="16139" max="16384" width="6.88671875" style="120"/>
  </cols>
  <sheetData>
    <row r="1" spans="1:26" ht="17.100000000000001" customHeight="1">
      <c r="A1" s="943" t="s">
        <v>189</v>
      </c>
      <c r="B1" s="943"/>
      <c r="C1" s="121"/>
      <c r="D1" s="121"/>
    </row>
    <row r="2" spans="1:26" ht="17.100000000000001" customHeight="1">
      <c r="A2" s="942" t="s">
        <v>666</v>
      </c>
      <c r="B2" s="942"/>
      <c r="C2" s="942"/>
      <c r="D2" s="942"/>
      <c r="E2" s="942"/>
      <c r="F2" s="942"/>
      <c r="G2" s="942"/>
      <c r="H2" s="942"/>
      <c r="I2" s="942"/>
      <c r="J2" s="942"/>
      <c r="K2" s="942"/>
      <c r="L2" s="942"/>
      <c r="M2" s="942"/>
      <c r="N2" s="942"/>
      <c r="O2" s="942"/>
      <c r="P2" s="942"/>
      <c r="Q2" s="942"/>
      <c r="R2" s="942"/>
      <c r="S2" s="942"/>
      <c r="T2" s="942"/>
      <c r="U2" s="942"/>
      <c r="V2" s="942"/>
      <c r="W2" s="942"/>
      <c r="X2" s="942"/>
      <c r="Y2" s="942"/>
      <c r="Z2" s="942"/>
    </row>
    <row r="3" spans="1:26" ht="17.100000000000001" customHeight="1">
      <c r="B3" s="122"/>
      <c r="C3" s="186"/>
      <c r="D3" s="123"/>
      <c r="J3" s="928" t="s">
        <v>1</v>
      </c>
      <c r="K3" s="928"/>
      <c r="L3" s="928"/>
      <c r="M3" s="928"/>
      <c r="N3" s="928"/>
      <c r="O3" s="928"/>
      <c r="P3" s="928"/>
      <c r="Q3" s="928"/>
      <c r="R3" s="928"/>
      <c r="S3" s="928"/>
      <c r="T3" s="928"/>
      <c r="U3" s="928"/>
      <c r="V3" s="928"/>
      <c r="W3" s="928"/>
      <c r="X3" s="928"/>
      <c r="Y3" s="928"/>
      <c r="Z3" s="928"/>
    </row>
    <row r="4" spans="1:26" ht="17.100000000000001" customHeight="1">
      <c r="A4" s="944" t="s">
        <v>2</v>
      </c>
      <c r="B4" s="945" t="s">
        <v>194</v>
      </c>
      <c r="C4" s="945" t="s">
        <v>4</v>
      </c>
      <c r="D4" s="945" t="s">
        <v>279</v>
      </c>
      <c r="E4" s="945" t="s">
        <v>7</v>
      </c>
      <c r="F4" s="945"/>
      <c r="G4" s="945"/>
      <c r="H4" s="945"/>
      <c r="I4" s="945"/>
      <c r="J4" s="945"/>
      <c r="K4" s="945"/>
      <c r="L4" s="945"/>
      <c r="M4" s="945"/>
      <c r="N4" s="945"/>
      <c r="O4" s="945"/>
      <c r="P4" s="945"/>
      <c r="Q4" s="945"/>
      <c r="R4" s="945"/>
      <c r="S4" s="945"/>
      <c r="T4" s="945"/>
      <c r="U4" s="945"/>
      <c r="V4" s="945"/>
      <c r="W4" s="945"/>
      <c r="X4" s="945"/>
      <c r="Y4" s="945"/>
      <c r="Z4" s="945"/>
    </row>
    <row r="5" spans="1:26" ht="39.6">
      <c r="A5" s="944"/>
      <c r="B5" s="945"/>
      <c r="C5" s="945"/>
      <c r="D5" s="945"/>
      <c r="E5" s="425" t="s">
        <v>531</v>
      </c>
      <c r="F5" s="425" t="s">
        <v>532</v>
      </c>
      <c r="G5" s="425" t="s">
        <v>533</v>
      </c>
      <c r="H5" s="425" t="s">
        <v>534</v>
      </c>
      <c r="I5" s="425" t="s">
        <v>535</v>
      </c>
      <c r="J5" s="425" t="s">
        <v>536</v>
      </c>
      <c r="K5" s="425" t="s">
        <v>537</v>
      </c>
      <c r="L5" s="425" t="s">
        <v>538</v>
      </c>
      <c r="M5" s="425" t="s">
        <v>517</v>
      </c>
      <c r="N5" s="425" t="s">
        <v>518</v>
      </c>
      <c r="O5" s="425" t="s">
        <v>519</v>
      </c>
      <c r="P5" s="425" t="s">
        <v>520</v>
      </c>
      <c r="Q5" s="425" t="s">
        <v>521</v>
      </c>
      <c r="R5" s="425" t="s">
        <v>522</v>
      </c>
      <c r="S5" s="425" t="s">
        <v>523</v>
      </c>
      <c r="T5" s="425" t="s">
        <v>524</v>
      </c>
      <c r="U5" s="425" t="s">
        <v>525</v>
      </c>
      <c r="V5" s="425" t="s">
        <v>526</v>
      </c>
      <c r="W5" s="425" t="s">
        <v>527</v>
      </c>
      <c r="X5" s="425" t="s">
        <v>528</v>
      </c>
      <c r="Y5" s="425" t="s">
        <v>529</v>
      </c>
      <c r="Z5" s="425" t="s">
        <v>530</v>
      </c>
    </row>
    <row r="6" spans="1:26" s="188" customFormat="1" ht="24.75" customHeight="1">
      <c r="A6" s="187" t="s">
        <v>197</v>
      </c>
      <c r="B6" s="187">
        <v>-2</v>
      </c>
      <c r="C6" s="187" t="s">
        <v>208</v>
      </c>
      <c r="D6" s="187" t="s">
        <v>551</v>
      </c>
      <c r="E6" s="187" t="s">
        <v>280</v>
      </c>
      <c r="F6" s="187" t="s">
        <v>281</v>
      </c>
      <c r="G6" s="187" t="s">
        <v>282</v>
      </c>
      <c r="H6" s="187" t="s">
        <v>283</v>
      </c>
      <c r="I6" s="187" t="s">
        <v>284</v>
      </c>
      <c r="J6" s="187" t="s">
        <v>285</v>
      </c>
      <c r="K6" s="187" t="s">
        <v>286</v>
      </c>
      <c r="L6" s="187" t="s">
        <v>287</v>
      </c>
      <c r="M6" s="427"/>
      <c r="N6" s="427"/>
      <c r="O6" s="427"/>
      <c r="P6" s="427"/>
      <c r="Q6" s="427"/>
      <c r="R6" s="427"/>
      <c r="S6" s="427"/>
      <c r="T6" s="427"/>
      <c r="U6" s="427"/>
      <c r="V6" s="427"/>
      <c r="W6" s="427"/>
      <c r="X6" s="427"/>
      <c r="Y6" s="427"/>
      <c r="Z6" s="427"/>
    </row>
    <row r="7" spans="1:26" ht="17.100000000000001" customHeight="1">
      <c r="A7" s="80"/>
      <c r="B7" s="81" t="s">
        <v>17</v>
      </c>
      <c r="C7" s="80"/>
      <c r="D7" s="163">
        <f>D8+D31</f>
        <v>0.94519700000001661</v>
      </c>
      <c r="E7" s="48">
        <f>E8+E31</f>
        <v>0</v>
      </c>
      <c r="F7" s="48">
        <f t="shared" ref="F7:Z7" si="0">F8+F31</f>
        <v>0</v>
      </c>
      <c r="G7" s="48">
        <f t="shared" si="0"/>
        <v>0</v>
      </c>
      <c r="H7" s="48">
        <f t="shared" si="0"/>
        <v>0.79</v>
      </c>
      <c r="I7" s="48">
        <f t="shared" si="0"/>
        <v>0</v>
      </c>
      <c r="J7" s="48">
        <f t="shared" si="0"/>
        <v>0</v>
      </c>
      <c r="K7" s="48">
        <f t="shared" si="0"/>
        <v>0</v>
      </c>
      <c r="L7" s="48">
        <f t="shared" si="0"/>
        <v>0</v>
      </c>
      <c r="M7" s="48">
        <f t="shared" si="0"/>
        <v>0</v>
      </c>
      <c r="N7" s="48">
        <f t="shared" si="0"/>
        <v>5.0197000000016499E-2</v>
      </c>
      <c r="O7" s="48">
        <f t="shared" si="0"/>
        <v>0</v>
      </c>
      <c r="P7" s="48">
        <f t="shared" si="0"/>
        <v>0</v>
      </c>
      <c r="Q7" s="48">
        <f t="shared" si="0"/>
        <v>0</v>
      </c>
      <c r="R7" s="48">
        <f t="shared" si="0"/>
        <v>0</v>
      </c>
      <c r="S7" s="48">
        <f t="shared" si="0"/>
        <v>0.10500000000000001</v>
      </c>
      <c r="T7" s="48">
        <f t="shared" si="0"/>
        <v>0</v>
      </c>
      <c r="U7" s="48">
        <f t="shared" si="0"/>
        <v>0</v>
      </c>
      <c r="V7" s="48">
        <f t="shared" si="0"/>
        <v>0</v>
      </c>
      <c r="W7" s="48">
        <f t="shared" si="0"/>
        <v>0</v>
      </c>
      <c r="X7" s="48">
        <f t="shared" si="0"/>
        <v>0</v>
      </c>
      <c r="Y7" s="48">
        <f t="shared" si="0"/>
        <v>0</v>
      </c>
      <c r="Z7" s="48">
        <f t="shared" si="0"/>
        <v>0</v>
      </c>
    </row>
    <row r="8" spans="1:26" s="141" customFormat="1" ht="17.100000000000001" customHeight="1">
      <c r="A8" s="83" t="s">
        <v>18</v>
      </c>
      <c r="B8" s="84" t="s">
        <v>19</v>
      </c>
      <c r="C8" s="85" t="s">
        <v>20</v>
      </c>
      <c r="D8" s="167">
        <f>D10+D14+D15+D16+D20+D24+D28+D30</f>
        <v>0</v>
      </c>
      <c r="E8" s="65">
        <f t="shared" ref="E8:Z8" si="1">E10+E14+E15+E16+E20+E24+E28+E29+E30+E13</f>
        <v>0</v>
      </c>
      <c r="F8" s="65">
        <f t="shared" si="1"/>
        <v>0</v>
      </c>
      <c r="G8" s="65">
        <f t="shared" si="1"/>
        <v>0</v>
      </c>
      <c r="H8" s="65">
        <f t="shared" si="1"/>
        <v>0</v>
      </c>
      <c r="I8" s="65">
        <f t="shared" si="1"/>
        <v>0</v>
      </c>
      <c r="J8" s="65">
        <f t="shared" si="1"/>
        <v>0</v>
      </c>
      <c r="K8" s="65">
        <f t="shared" si="1"/>
        <v>0</v>
      </c>
      <c r="L8" s="65">
        <f t="shared" si="1"/>
        <v>0</v>
      </c>
      <c r="M8" s="65">
        <f t="shared" si="1"/>
        <v>0</v>
      </c>
      <c r="N8" s="65">
        <f t="shared" si="1"/>
        <v>0</v>
      </c>
      <c r="O8" s="65">
        <f t="shared" si="1"/>
        <v>0</v>
      </c>
      <c r="P8" s="65">
        <f t="shared" si="1"/>
        <v>0</v>
      </c>
      <c r="Q8" s="65">
        <f t="shared" si="1"/>
        <v>0</v>
      </c>
      <c r="R8" s="65">
        <f t="shared" si="1"/>
        <v>0</v>
      </c>
      <c r="S8" s="65">
        <f t="shared" si="1"/>
        <v>0</v>
      </c>
      <c r="T8" s="65">
        <f t="shared" si="1"/>
        <v>0</v>
      </c>
      <c r="U8" s="65">
        <f t="shared" si="1"/>
        <v>0</v>
      </c>
      <c r="V8" s="65">
        <f t="shared" si="1"/>
        <v>0</v>
      </c>
      <c r="W8" s="65">
        <f t="shared" si="1"/>
        <v>0</v>
      </c>
      <c r="X8" s="65">
        <f t="shared" si="1"/>
        <v>0</v>
      </c>
      <c r="Y8" s="65">
        <f t="shared" si="1"/>
        <v>0</v>
      </c>
      <c r="Z8" s="65">
        <f t="shared" si="1"/>
        <v>0</v>
      </c>
    </row>
    <row r="9" spans="1:26" s="141" customFormat="1" ht="17.100000000000001" customHeight="1">
      <c r="A9" s="87"/>
      <c r="B9" s="88" t="s">
        <v>75</v>
      </c>
      <c r="C9" s="89"/>
      <c r="D9" s="172"/>
      <c r="E9" s="54"/>
      <c r="F9" s="54"/>
      <c r="G9" s="54"/>
      <c r="H9" s="54"/>
      <c r="I9" s="54"/>
      <c r="J9" s="54"/>
      <c r="K9" s="54"/>
      <c r="L9" s="54"/>
      <c r="M9" s="54"/>
      <c r="N9" s="54"/>
      <c r="O9" s="54"/>
      <c r="P9" s="54"/>
      <c r="Q9" s="54"/>
      <c r="R9" s="54"/>
      <c r="S9" s="54"/>
      <c r="T9" s="54"/>
      <c r="U9" s="54"/>
      <c r="V9" s="54"/>
      <c r="W9" s="54"/>
      <c r="X9" s="54"/>
      <c r="Y9" s="54"/>
      <c r="Z9" s="54"/>
    </row>
    <row r="10" spans="1:26" ht="17.100000000000001" customHeight="1">
      <c r="A10" s="90" t="s">
        <v>21</v>
      </c>
      <c r="B10" s="91" t="s">
        <v>291</v>
      </c>
      <c r="C10" s="92" t="s">
        <v>23</v>
      </c>
      <c r="D10" s="176">
        <f>D11+D12+D13</f>
        <v>0</v>
      </c>
      <c r="E10" s="52">
        <f t="shared" ref="E10:Z10" si="2">E11+E12+E13</f>
        <v>0</v>
      </c>
      <c r="F10" s="52">
        <f t="shared" si="2"/>
        <v>0</v>
      </c>
      <c r="G10" s="52">
        <f t="shared" si="2"/>
        <v>0</v>
      </c>
      <c r="H10" s="52">
        <f t="shared" si="2"/>
        <v>0</v>
      </c>
      <c r="I10" s="52">
        <f t="shared" si="2"/>
        <v>0</v>
      </c>
      <c r="J10" s="52">
        <f t="shared" si="2"/>
        <v>0</v>
      </c>
      <c r="K10" s="52">
        <f t="shared" si="2"/>
        <v>0</v>
      </c>
      <c r="L10" s="52">
        <f t="shared" si="2"/>
        <v>0</v>
      </c>
      <c r="M10" s="52">
        <f t="shared" si="2"/>
        <v>0</v>
      </c>
      <c r="N10" s="52">
        <f t="shared" si="2"/>
        <v>0</v>
      </c>
      <c r="O10" s="52">
        <f t="shared" si="2"/>
        <v>0</v>
      </c>
      <c r="P10" s="52">
        <f t="shared" si="2"/>
        <v>0</v>
      </c>
      <c r="Q10" s="52">
        <f t="shared" si="2"/>
        <v>0</v>
      </c>
      <c r="R10" s="52">
        <f t="shared" si="2"/>
        <v>0</v>
      </c>
      <c r="S10" s="52">
        <f t="shared" si="2"/>
        <v>0</v>
      </c>
      <c r="T10" s="52">
        <f t="shared" si="2"/>
        <v>0</v>
      </c>
      <c r="U10" s="52">
        <f t="shared" si="2"/>
        <v>0</v>
      </c>
      <c r="V10" s="52">
        <f t="shared" si="2"/>
        <v>0</v>
      </c>
      <c r="W10" s="52">
        <f t="shared" si="2"/>
        <v>0</v>
      </c>
      <c r="X10" s="52">
        <f t="shared" si="2"/>
        <v>0</v>
      </c>
      <c r="Y10" s="52">
        <f t="shared" si="2"/>
        <v>0</v>
      </c>
      <c r="Z10" s="52">
        <f t="shared" si="2"/>
        <v>0</v>
      </c>
    </row>
    <row r="11" spans="1:26" s="141" customFormat="1" ht="17.100000000000001" customHeight="1">
      <c r="A11" s="87"/>
      <c r="B11" s="93" t="s">
        <v>24</v>
      </c>
      <c r="C11" s="89" t="s">
        <v>25</v>
      </c>
      <c r="D11" s="172">
        <f>SUM(E11:Z11)</f>
        <v>0</v>
      </c>
      <c r="E11" s="66">
        <v>0</v>
      </c>
      <c r="F11" s="66">
        <v>0</v>
      </c>
      <c r="G11" s="66">
        <v>0</v>
      </c>
      <c r="H11" s="66">
        <v>0</v>
      </c>
      <c r="I11" s="66">
        <v>0</v>
      </c>
      <c r="J11" s="66">
        <v>0</v>
      </c>
      <c r="K11" s="66">
        <v>0</v>
      </c>
      <c r="L11" s="66">
        <v>0</v>
      </c>
      <c r="M11" s="66">
        <v>0</v>
      </c>
      <c r="N11" s="66">
        <v>0</v>
      </c>
      <c r="O11" s="66">
        <v>0</v>
      </c>
      <c r="P11" s="66">
        <v>0</v>
      </c>
      <c r="Q11" s="66">
        <v>0</v>
      </c>
      <c r="R11" s="66">
        <v>0</v>
      </c>
      <c r="S11" s="66">
        <v>0</v>
      </c>
      <c r="T11" s="66">
        <v>0</v>
      </c>
      <c r="U11" s="66">
        <v>0</v>
      </c>
      <c r="V11" s="66">
        <v>0</v>
      </c>
      <c r="W11" s="66">
        <v>0</v>
      </c>
      <c r="X11" s="66">
        <v>0</v>
      </c>
      <c r="Y11" s="66">
        <v>0</v>
      </c>
      <c r="Z11" s="66">
        <v>0</v>
      </c>
    </row>
    <row r="12" spans="1:26" ht="17.100000000000001" customHeight="1">
      <c r="A12" s="87"/>
      <c r="B12" s="94" t="s">
        <v>26</v>
      </c>
      <c r="C12" s="89" t="s">
        <v>27</v>
      </c>
      <c r="D12" s="172">
        <f t="shared" ref="D12:D30" si="3">SUM(E12:Z12)</f>
        <v>0</v>
      </c>
      <c r="E12" s="66">
        <v>0</v>
      </c>
      <c r="F12" s="66">
        <v>0</v>
      </c>
      <c r="G12" s="66">
        <v>0</v>
      </c>
      <c r="H12" s="66">
        <v>0</v>
      </c>
      <c r="I12" s="66">
        <v>0</v>
      </c>
      <c r="J12" s="66">
        <v>0</v>
      </c>
      <c r="K12" s="66">
        <v>0</v>
      </c>
      <c r="L12" s="66">
        <v>0</v>
      </c>
      <c r="M12" s="66">
        <v>0</v>
      </c>
      <c r="N12" s="66">
        <v>0</v>
      </c>
      <c r="O12" s="66">
        <v>0</v>
      </c>
      <c r="P12" s="66">
        <v>0</v>
      </c>
      <c r="Q12" s="66">
        <v>0</v>
      </c>
      <c r="R12" s="66">
        <v>0</v>
      </c>
      <c r="S12" s="66">
        <v>0</v>
      </c>
      <c r="T12" s="66">
        <v>0</v>
      </c>
      <c r="U12" s="66">
        <v>0</v>
      </c>
      <c r="V12" s="66">
        <v>0</v>
      </c>
      <c r="W12" s="66">
        <v>0</v>
      </c>
      <c r="X12" s="66">
        <v>0</v>
      </c>
      <c r="Y12" s="66">
        <v>0</v>
      </c>
      <c r="Z12" s="66">
        <v>0</v>
      </c>
    </row>
    <row r="13" spans="1:26" ht="17.100000000000001" customHeight="1">
      <c r="A13" s="87"/>
      <c r="B13" s="95" t="s">
        <v>28</v>
      </c>
      <c r="C13" s="89" t="s">
        <v>29</v>
      </c>
      <c r="D13" s="172">
        <f t="shared" si="3"/>
        <v>0</v>
      </c>
      <c r="E13" s="66">
        <v>0</v>
      </c>
      <c r="F13" s="66">
        <v>0</v>
      </c>
      <c r="G13" s="66">
        <v>0</v>
      </c>
      <c r="H13" s="66">
        <v>0</v>
      </c>
      <c r="I13" s="66">
        <v>0</v>
      </c>
      <c r="J13" s="66">
        <v>0</v>
      </c>
      <c r="K13" s="66">
        <v>0</v>
      </c>
      <c r="L13" s="66">
        <v>0</v>
      </c>
      <c r="M13" s="66">
        <v>0</v>
      </c>
      <c r="N13" s="66">
        <v>0</v>
      </c>
      <c r="O13" s="66">
        <v>0</v>
      </c>
      <c r="P13" s="66">
        <v>0</v>
      </c>
      <c r="Q13" s="66">
        <v>0</v>
      </c>
      <c r="R13" s="66">
        <v>0</v>
      </c>
      <c r="S13" s="66">
        <v>0</v>
      </c>
      <c r="T13" s="66">
        <v>0</v>
      </c>
      <c r="U13" s="66">
        <v>0</v>
      </c>
      <c r="V13" s="66">
        <v>0</v>
      </c>
      <c r="W13" s="66">
        <v>0</v>
      </c>
      <c r="X13" s="66">
        <v>0</v>
      </c>
      <c r="Y13" s="66">
        <v>0</v>
      </c>
      <c r="Z13" s="66">
        <v>0</v>
      </c>
    </row>
    <row r="14" spans="1:26" ht="17.100000000000001" customHeight="1">
      <c r="A14" s="90" t="s">
        <v>30</v>
      </c>
      <c r="B14" s="96" t="s">
        <v>31</v>
      </c>
      <c r="C14" s="92" t="s">
        <v>32</v>
      </c>
      <c r="D14" s="172">
        <f t="shared" si="3"/>
        <v>0</v>
      </c>
      <c r="E14" s="52">
        <v>0</v>
      </c>
      <c r="F14" s="52">
        <v>0</v>
      </c>
      <c r="G14" s="52">
        <v>0</v>
      </c>
      <c r="H14" s="52">
        <v>0</v>
      </c>
      <c r="I14" s="52">
        <v>0</v>
      </c>
      <c r="J14" s="52">
        <v>0</v>
      </c>
      <c r="K14" s="52">
        <v>0</v>
      </c>
      <c r="L14" s="52">
        <v>0</v>
      </c>
      <c r="M14" s="52">
        <v>0</v>
      </c>
      <c r="N14" s="52">
        <v>0</v>
      </c>
      <c r="O14" s="52">
        <v>0</v>
      </c>
      <c r="P14" s="52">
        <v>0</v>
      </c>
      <c r="Q14" s="52">
        <v>0</v>
      </c>
      <c r="R14" s="52">
        <v>0</v>
      </c>
      <c r="S14" s="52">
        <v>0</v>
      </c>
      <c r="T14" s="52">
        <v>0</v>
      </c>
      <c r="U14" s="52">
        <v>0</v>
      </c>
      <c r="V14" s="52">
        <v>0</v>
      </c>
      <c r="W14" s="52">
        <v>0</v>
      </c>
      <c r="X14" s="52">
        <v>0</v>
      </c>
      <c r="Y14" s="52">
        <v>0</v>
      </c>
      <c r="Z14" s="52">
        <v>0</v>
      </c>
    </row>
    <row r="15" spans="1:26" ht="17.100000000000001" customHeight="1">
      <c r="A15" s="90" t="s">
        <v>33</v>
      </c>
      <c r="B15" s="96" t="s">
        <v>34</v>
      </c>
      <c r="C15" s="92" t="s">
        <v>35</v>
      </c>
      <c r="D15" s="172">
        <f t="shared" si="3"/>
        <v>0</v>
      </c>
      <c r="E15" s="52">
        <v>0</v>
      </c>
      <c r="F15" s="52">
        <v>0</v>
      </c>
      <c r="G15" s="52">
        <v>0</v>
      </c>
      <c r="H15" s="52">
        <v>0</v>
      </c>
      <c r="I15" s="52">
        <v>0</v>
      </c>
      <c r="J15" s="52">
        <v>0</v>
      </c>
      <c r="K15" s="52">
        <v>0</v>
      </c>
      <c r="L15" s="52">
        <v>0</v>
      </c>
      <c r="M15" s="52">
        <v>0</v>
      </c>
      <c r="N15" s="52">
        <v>0</v>
      </c>
      <c r="O15" s="52">
        <v>0</v>
      </c>
      <c r="P15" s="52">
        <v>0</v>
      </c>
      <c r="Q15" s="52">
        <v>0</v>
      </c>
      <c r="R15" s="52">
        <v>0</v>
      </c>
      <c r="S15" s="52">
        <v>0</v>
      </c>
      <c r="T15" s="52">
        <v>0</v>
      </c>
      <c r="U15" s="52">
        <v>0</v>
      </c>
      <c r="V15" s="52">
        <v>0</v>
      </c>
      <c r="W15" s="52">
        <v>0</v>
      </c>
      <c r="X15" s="52">
        <v>0</v>
      </c>
      <c r="Y15" s="52">
        <v>0</v>
      </c>
      <c r="Z15" s="52">
        <v>0</v>
      </c>
    </row>
    <row r="16" spans="1:26" ht="17.100000000000001" customHeight="1">
      <c r="A16" s="90" t="s">
        <v>36</v>
      </c>
      <c r="B16" s="91" t="s">
        <v>37</v>
      </c>
      <c r="C16" s="92" t="s">
        <v>38</v>
      </c>
      <c r="D16" s="172">
        <f t="shared" si="3"/>
        <v>0</v>
      </c>
      <c r="E16" s="52">
        <f>E17+E18+E19</f>
        <v>0</v>
      </c>
      <c r="F16" s="52">
        <f t="shared" ref="F16:Z16" si="4">F17+F18+F19</f>
        <v>0</v>
      </c>
      <c r="G16" s="52">
        <f t="shared" si="4"/>
        <v>0</v>
      </c>
      <c r="H16" s="52">
        <f t="shared" si="4"/>
        <v>0</v>
      </c>
      <c r="I16" s="52">
        <f t="shared" si="4"/>
        <v>0</v>
      </c>
      <c r="J16" s="52">
        <f t="shared" si="4"/>
        <v>0</v>
      </c>
      <c r="K16" s="52">
        <f t="shared" si="4"/>
        <v>0</v>
      </c>
      <c r="L16" s="52">
        <f t="shared" si="4"/>
        <v>0</v>
      </c>
      <c r="M16" s="52">
        <f t="shared" si="4"/>
        <v>0</v>
      </c>
      <c r="N16" s="52">
        <f t="shared" si="4"/>
        <v>0</v>
      </c>
      <c r="O16" s="52">
        <f t="shared" si="4"/>
        <v>0</v>
      </c>
      <c r="P16" s="52">
        <f t="shared" si="4"/>
        <v>0</v>
      </c>
      <c r="Q16" s="52">
        <f t="shared" si="4"/>
        <v>0</v>
      </c>
      <c r="R16" s="52">
        <f t="shared" si="4"/>
        <v>0</v>
      </c>
      <c r="S16" s="52">
        <f t="shared" si="4"/>
        <v>0</v>
      </c>
      <c r="T16" s="52">
        <f t="shared" si="4"/>
        <v>0</v>
      </c>
      <c r="U16" s="52">
        <f t="shared" si="4"/>
        <v>0</v>
      </c>
      <c r="V16" s="52">
        <f t="shared" si="4"/>
        <v>0</v>
      </c>
      <c r="W16" s="52">
        <f t="shared" si="4"/>
        <v>0</v>
      </c>
      <c r="X16" s="52">
        <f t="shared" si="4"/>
        <v>0</v>
      </c>
      <c r="Y16" s="52">
        <f t="shared" si="4"/>
        <v>0</v>
      </c>
      <c r="Z16" s="52">
        <f t="shared" si="4"/>
        <v>0</v>
      </c>
    </row>
    <row r="17" spans="1:26" ht="17.100000000000001" customHeight="1">
      <c r="A17" s="87"/>
      <c r="B17" s="95" t="s">
        <v>39</v>
      </c>
      <c r="C17" s="89" t="s">
        <v>40</v>
      </c>
      <c r="D17" s="172">
        <f t="shared" si="3"/>
        <v>0</v>
      </c>
      <c r="E17" s="66">
        <v>0</v>
      </c>
      <c r="F17" s="66">
        <v>0</v>
      </c>
      <c r="G17" s="66">
        <v>0</v>
      </c>
      <c r="H17" s="66">
        <v>0</v>
      </c>
      <c r="I17" s="66">
        <v>0</v>
      </c>
      <c r="J17" s="66">
        <v>0</v>
      </c>
      <c r="K17" s="66">
        <v>0</v>
      </c>
      <c r="L17" s="66">
        <v>0</v>
      </c>
      <c r="M17" s="66">
        <v>0</v>
      </c>
      <c r="N17" s="66">
        <v>0</v>
      </c>
      <c r="O17" s="66">
        <v>0</v>
      </c>
      <c r="P17" s="66">
        <v>0</v>
      </c>
      <c r="Q17" s="66">
        <v>0</v>
      </c>
      <c r="R17" s="66">
        <v>0</v>
      </c>
      <c r="S17" s="66">
        <v>0</v>
      </c>
      <c r="T17" s="66">
        <v>0</v>
      </c>
      <c r="U17" s="66">
        <v>0</v>
      </c>
      <c r="V17" s="66">
        <v>0</v>
      </c>
      <c r="W17" s="66">
        <v>0</v>
      </c>
      <c r="X17" s="66">
        <v>0</v>
      </c>
      <c r="Y17" s="66">
        <v>0</v>
      </c>
      <c r="Z17" s="66">
        <v>0</v>
      </c>
    </row>
    <row r="18" spans="1:26" ht="17.100000000000001" customHeight="1">
      <c r="A18" s="87"/>
      <c r="B18" s="95" t="s">
        <v>41</v>
      </c>
      <c r="C18" s="89" t="s">
        <v>42</v>
      </c>
      <c r="D18" s="172">
        <f t="shared" si="3"/>
        <v>0</v>
      </c>
      <c r="E18" s="66">
        <v>0</v>
      </c>
      <c r="F18" s="66">
        <v>0</v>
      </c>
      <c r="G18" s="66">
        <v>0</v>
      </c>
      <c r="H18" s="66">
        <v>0</v>
      </c>
      <c r="I18" s="66">
        <v>0</v>
      </c>
      <c r="J18" s="66">
        <v>0</v>
      </c>
      <c r="K18" s="66">
        <v>0</v>
      </c>
      <c r="L18" s="66">
        <v>0</v>
      </c>
      <c r="M18" s="66">
        <v>0</v>
      </c>
      <c r="N18" s="66">
        <v>0</v>
      </c>
      <c r="O18" s="66">
        <v>0</v>
      </c>
      <c r="P18" s="66">
        <v>0</v>
      </c>
      <c r="Q18" s="66">
        <v>0</v>
      </c>
      <c r="R18" s="66">
        <v>0</v>
      </c>
      <c r="S18" s="66">
        <v>0</v>
      </c>
      <c r="T18" s="66">
        <v>0</v>
      </c>
      <c r="U18" s="66">
        <v>0</v>
      </c>
      <c r="V18" s="66">
        <v>0</v>
      </c>
      <c r="W18" s="66">
        <v>0</v>
      </c>
      <c r="X18" s="66">
        <v>0</v>
      </c>
      <c r="Y18" s="66">
        <v>0</v>
      </c>
      <c r="Z18" s="66">
        <v>0</v>
      </c>
    </row>
    <row r="19" spans="1:26" ht="17.100000000000001" customHeight="1">
      <c r="A19" s="87"/>
      <c r="B19" s="95" t="s">
        <v>43</v>
      </c>
      <c r="C19" s="89" t="s">
        <v>44</v>
      </c>
      <c r="D19" s="172">
        <f t="shared" si="3"/>
        <v>0</v>
      </c>
      <c r="E19" s="66">
        <v>0</v>
      </c>
      <c r="F19" s="66">
        <v>0</v>
      </c>
      <c r="G19" s="66">
        <v>0</v>
      </c>
      <c r="H19" s="66">
        <v>0</v>
      </c>
      <c r="I19" s="66">
        <v>0</v>
      </c>
      <c r="J19" s="66">
        <v>0</v>
      </c>
      <c r="K19" s="66">
        <v>0</v>
      </c>
      <c r="L19" s="66">
        <v>0</v>
      </c>
      <c r="M19" s="66">
        <v>0</v>
      </c>
      <c r="N19" s="66">
        <v>0</v>
      </c>
      <c r="O19" s="66">
        <v>0</v>
      </c>
      <c r="P19" s="66">
        <v>0</v>
      </c>
      <c r="Q19" s="66">
        <v>0</v>
      </c>
      <c r="R19" s="66">
        <v>0</v>
      </c>
      <c r="S19" s="66">
        <v>0</v>
      </c>
      <c r="T19" s="66">
        <v>0</v>
      </c>
      <c r="U19" s="66">
        <v>0</v>
      </c>
      <c r="V19" s="66">
        <v>0</v>
      </c>
      <c r="W19" s="66">
        <v>0</v>
      </c>
      <c r="X19" s="66">
        <v>0</v>
      </c>
      <c r="Y19" s="66">
        <v>0</v>
      </c>
      <c r="Z19" s="66">
        <v>0</v>
      </c>
    </row>
    <row r="20" spans="1:26" ht="17.100000000000001" customHeight="1">
      <c r="A20" s="90" t="s">
        <v>45</v>
      </c>
      <c r="B20" s="91" t="s">
        <v>46</v>
      </c>
      <c r="C20" s="92" t="s">
        <v>47</v>
      </c>
      <c r="D20" s="172">
        <f t="shared" si="3"/>
        <v>0</v>
      </c>
      <c r="E20" s="52">
        <f>E21+E22+E23</f>
        <v>0</v>
      </c>
      <c r="F20" s="52">
        <f t="shared" ref="F20:Z20" si="5">F21+F22+F23</f>
        <v>0</v>
      </c>
      <c r="G20" s="52">
        <f t="shared" si="5"/>
        <v>0</v>
      </c>
      <c r="H20" s="52">
        <f t="shared" si="5"/>
        <v>0</v>
      </c>
      <c r="I20" s="52">
        <f t="shared" si="5"/>
        <v>0</v>
      </c>
      <c r="J20" s="52">
        <f t="shared" si="5"/>
        <v>0</v>
      </c>
      <c r="K20" s="52">
        <f t="shared" si="5"/>
        <v>0</v>
      </c>
      <c r="L20" s="52">
        <f t="shared" si="5"/>
        <v>0</v>
      </c>
      <c r="M20" s="52">
        <f t="shared" si="5"/>
        <v>0</v>
      </c>
      <c r="N20" s="52">
        <f t="shared" si="5"/>
        <v>0</v>
      </c>
      <c r="O20" s="52">
        <f t="shared" si="5"/>
        <v>0</v>
      </c>
      <c r="P20" s="52">
        <f t="shared" si="5"/>
        <v>0</v>
      </c>
      <c r="Q20" s="52">
        <f t="shared" si="5"/>
        <v>0</v>
      </c>
      <c r="R20" s="52">
        <f t="shared" si="5"/>
        <v>0</v>
      </c>
      <c r="S20" s="52">
        <f t="shared" si="5"/>
        <v>0</v>
      </c>
      <c r="T20" s="52">
        <f t="shared" si="5"/>
        <v>0</v>
      </c>
      <c r="U20" s="52">
        <f t="shared" si="5"/>
        <v>0</v>
      </c>
      <c r="V20" s="52">
        <f t="shared" si="5"/>
        <v>0</v>
      </c>
      <c r="W20" s="52">
        <f t="shared" si="5"/>
        <v>0</v>
      </c>
      <c r="X20" s="52">
        <f t="shared" si="5"/>
        <v>0</v>
      </c>
      <c r="Y20" s="52">
        <f t="shared" si="5"/>
        <v>0</v>
      </c>
      <c r="Z20" s="52">
        <f t="shared" si="5"/>
        <v>0</v>
      </c>
    </row>
    <row r="21" spans="1:26" ht="17.100000000000001" customHeight="1">
      <c r="A21" s="87"/>
      <c r="B21" s="95" t="s">
        <v>48</v>
      </c>
      <c r="C21" s="89" t="s">
        <v>49</v>
      </c>
      <c r="D21" s="172">
        <f t="shared" si="3"/>
        <v>0</v>
      </c>
      <c r="E21" s="66">
        <v>0</v>
      </c>
      <c r="F21" s="66">
        <v>0</v>
      </c>
      <c r="G21" s="66">
        <v>0</v>
      </c>
      <c r="H21" s="66">
        <v>0</v>
      </c>
      <c r="I21" s="66">
        <v>0</v>
      </c>
      <c r="J21" s="66">
        <v>0</v>
      </c>
      <c r="K21" s="66">
        <v>0</v>
      </c>
      <c r="L21" s="66">
        <v>0</v>
      </c>
      <c r="M21" s="66">
        <v>0</v>
      </c>
      <c r="N21" s="66">
        <v>0</v>
      </c>
      <c r="O21" s="66">
        <v>0</v>
      </c>
      <c r="P21" s="66">
        <v>0</v>
      </c>
      <c r="Q21" s="66">
        <v>0</v>
      </c>
      <c r="R21" s="66">
        <v>0</v>
      </c>
      <c r="S21" s="66">
        <v>0</v>
      </c>
      <c r="T21" s="66">
        <v>0</v>
      </c>
      <c r="U21" s="66">
        <v>0</v>
      </c>
      <c r="V21" s="66">
        <v>0</v>
      </c>
      <c r="W21" s="66">
        <v>0</v>
      </c>
      <c r="X21" s="66">
        <v>0</v>
      </c>
      <c r="Y21" s="66">
        <v>0</v>
      </c>
      <c r="Z21" s="66">
        <v>0</v>
      </c>
    </row>
    <row r="22" spans="1:26" ht="17.100000000000001" customHeight="1">
      <c r="A22" s="87"/>
      <c r="B22" s="95" t="s">
        <v>50</v>
      </c>
      <c r="C22" s="89" t="s">
        <v>51</v>
      </c>
      <c r="D22" s="172">
        <f t="shared" si="3"/>
        <v>0</v>
      </c>
      <c r="E22" s="66">
        <v>0</v>
      </c>
      <c r="F22" s="66">
        <v>0</v>
      </c>
      <c r="G22" s="66">
        <v>0</v>
      </c>
      <c r="H22" s="66">
        <v>0</v>
      </c>
      <c r="I22" s="66">
        <v>0</v>
      </c>
      <c r="J22" s="66">
        <v>0</v>
      </c>
      <c r="K22" s="66">
        <v>0</v>
      </c>
      <c r="L22" s="66">
        <v>0</v>
      </c>
      <c r="M22" s="66">
        <v>0</v>
      </c>
      <c r="N22" s="66">
        <v>0</v>
      </c>
      <c r="O22" s="66">
        <v>0</v>
      </c>
      <c r="P22" s="66">
        <v>0</v>
      </c>
      <c r="Q22" s="66">
        <v>0</v>
      </c>
      <c r="R22" s="66">
        <v>0</v>
      </c>
      <c r="S22" s="66">
        <v>0</v>
      </c>
      <c r="T22" s="66">
        <v>0</v>
      </c>
      <c r="U22" s="66">
        <v>0</v>
      </c>
      <c r="V22" s="66">
        <v>0</v>
      </c>
      <c r="W22" s="66">
        <v>0</v>
      </c>
      <c r="X22" s="66">
        <v>0</v>
      </c>
      <c r="Y22" s="66">
        <v>0</v>
      </c>
      <c r="Z22" s="66">
        <v>0</v>
      </c>
    </row>
    <row r="23" spans="1:26" ht="17.100000000000001" customHeight="1">
      <c r="A23" s="87"/>
      <c r="B23" s="95" t="s">
        <v>52</v>
      </c>
      <c r="C23" s="89" t="s">
        <v>53</v>
      </c>
      <c r="D23" s="172">
        <f t="shared" si="3"/>
        <v>0</v>
      </c>
      <c r="E23" s="66">
        <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row>
    <row r="24" spans="1:26" ht="17.100000000000001" customHeight="1">
      <c r="A24" s="90" t="s">
        <v>54</v>
      </c>
      <c r="B24" s="91" t="s">
        <v>55</v>
      </c>
      <c r="C24" s="92" t="s">
        <v>56</v>
      </c>
      <c r="D24" s="172">
        <f t="shared" si="3"/>
        <v>0</v>
      </c>
      <c r="E24" s="52">
        <f>E25+E26+E27</f>
        <v>0</v>
      </c>
      <c r="F24" s="52">
        <f t="shared" ref="F24:Z24" si="6">F25+F26+F27</f>
        <v>0</v>
      </c>
      <c r="G24" s="52">
        <f t="shared" si="6"/>
        <v>0</v>
      </c>
      <c r="H24" s="52">
        <f t="shared" si="6"/>
        <v>0</v>
      </c>
      <c r="I24" s="52">
        <f t="shared" si="6"/>
        <v>0</v>
      </c>
      <c r="J24" s="52">
        <f t="shared" si="6"/>
        <v>0</v>
      </c>
      <c r="K24" s="52">
        <f t="shared" si="6"/>
        <v>0</v>
      </c>
      <c r="L24" s="52">
        <f t="shared" si="6"/>
        <v>0</v>
      </c>
      <c r="M24" s="52">
        <f t="shared" si="6"/>
        <v>0</v>
      </c>
      <c r="N24" s="52">
        <f t="shared" si="6"/>
        <v>0</v>
      </c>
      <c r="O24" s="52">
        <f t="shared" si="6"/>
        <v>0</v>
      </c>
      <c r="P24" s="52">
        <f t="shared" si="6"/>
        <v>0</v>
      </c>
      <c r="Q24" s="52">
        <f t="shared" si="6"/>
        <v>0</v>
      </c>
      <c r="R24" s="52">
        <f t="shared" si="6"/>
        <v>0</v>
      </c>
      <c r="S24" s="52">
        <f t="shared" si="6"/>
        <v>0</v>
      </c>
      <c r="T24" s="52">
        <f t="shared" si="6"/>
        <v>0</v>
      </c>
      <c r="U24" s="52">
        <f t="shared" si="6"/>
        <v>0</v>
      </c>
      <c r="V24" s="52">
        <f t="shared" si="6"/>
        <v>0</v>
      </c>
      <c r="W24" s="52">
        <f t="shared" si="6"/>
        <v>0</v>
      </c>
      <c r="X24" s="52">
        <f t="shared" si="6"/>
        <v>0</v>
      </c>
      <c r="Y24" s="52">
        <f t="shared" si="6"/>
        <v>0</v>
      </c>
      <c r="Z24" s="52">
        <f t="shared" si="6"/>
        <v>0</v>
      </c>
    </row>
    <row r="25" spans="1:26" ht="30" customHeight="1">
      <c r="A25" s="87"/>
      <c r="B25" s="88" t="s">
        <v>199</v>
      </c>
      <c r="C25" s="89" t="s">
        <v>58</v>
      </c>
      <c r="D25" s="172">
        <f t="shared" si="3"/>
        <v>0</v>
      </c>
      <c r="E25" s="66">
        <v>0</v>
      </c>
      <c r="F25" s="66">
        <v>0</v>
      </c>
      <c r="G25" s="66">
        <v>0</v>
      </c>
      <c r="H25" s="66">
        <v>0</v>
      </c>
      <c r="I25" s="66">
        <v>0</v>
      </c>
      <c r="J25" s="66">
        <v>0</v>
      </c>
      <c r="K25" s="66">
        <v>0</v>
      </c>
      <c r="L25" s="66">
        <v>0</v>
      </c>
      <c r="M25" s="66">
        <v>0</v>
      </c>
      <c r="N25" s="66">
        <v>0</v>
      </c>
      <c r="O25" s="66">
        <v>0</v>
      </c>
      <c r="P25" s="66">
        <v>0</v>
      </c>
      <c r="Q25" s="66">
        <v>0</v>
      </c>
      <c r="R25" s="66">
        <v>0</v>
      </c>
      <c r="S25" s="66">
        <v>0</v>
      </c>
      <c r="T25" s="66">
        <v>0</v>
      </c>
      <c r="U25" s="66">
        <v>0</v>
      </c>
      <c r="V25" s="66">
        <v>0</v>
      </c>
      <c r="W25" s="66">
        <v>0</v>
      </c>
      <c r="X25" s="66">
        <v>0</v>
      </c>
      <c r="Y25" s="66">
        <v>0</v>
      </c>
      <c r="Z25" s="66">
        <v>0</v>
      </c>
    </row>
    <row r="26" spans="1:26" ht="17.100000000000001" customHeight="1">
      <c r="A26" s="87"/>
      <c r="B26" s="95" t="s">
        <v>59</v>
      </c>
      <c r="C26" s="89" t="s">
        <v>60</v>
      </c>
      <c r="D26" s="172">
        <f t="shared" si="3"/>
        <v>0</v>
      </c>
      <c r="E26" s="66">
        <v>0</v>
      </c>
      <c r="F26" s="66">
        <v>0</v>
      </c>
      <c r="G26" s="66">
        <v>0</v>
      </c>
      <c r="H26" s="66">
        <v>0</v>
      </c>
      <c r="I26" s="66">
        <v>0</v>
      </c>
      <c r="J26" s="66">
        <v>0</v>
      </c>
      <c r="K26" s="66">
        <v>0</v>
      </c>
      <c r="L26" s="66">
        <v>0</v>
      </c>
      <c r="M26" s="66">
        <v>0</v>
      </c>
      <c r="N26" s="66">
        <v>0</v>
      </c>
      <c r="O26" s="66">
        <v>0</v>
      </c>
      <c r="P26" s="66">
        <v>0</v>
      </c>
      <c r="Q26" s="66">
        <v>0</v>
      </c>
      <c r="R26" s="66">
        <v>0</v>
      </c>
      <c r="S26" s="66">
        <v>0</v>
      </c>
      <c r="T26" s="66">
        <v>0</v>
      </c>
      <c r="U26" s="66">
        <v>0</v>
      </c>
      <c r="V26" s="66">
        <v>0</v>
      </c>
      <c r="W26" s="66">
        <v>0</v>
      </c>
      <c r="X26" s="66">
        <v>0</v>
      </c>
      <c r="Y26" s="66">
        <v>0</v>
      </c>
      <c r="Z26" s="66">
        <v>0</v>
      </c>
    </row>
    <row r="27" spans="1:26" ht="17.100000000000001" customHeight="1">
      <c r="A27" s="87"/>
      <c r="B27" s="95" t="s">
        <v>61</v>
      </c>
      <c r="C27" s="89" t="s">
        <v>62</v>
      </c>
      <c r="D27" s="172">
        <f t="shared" si="3"/>
        <v>0</v>
      </c>
      <c r="E27" s="66">
        <v>0</v>
      </c>
      <c r="F27" s="66">
        <v>0</v>
      </c>
      <c r="G27" s="66">
        <v>0</v>
      </c>
      <c r="H27" s="66">
        <v>0</v>
      </c>
      <c r="I27" s="66">
        <v>0</v>
      </c>
      <c r="J27" s="66">
        <v>0</v>
      </c>
      <c r="K27" s="66">
        <v>0</v>
      </c>
      <c r="L27" s="66">
        <v>0</v>
      </c>
      <c r="M27" s="66">
        <v>0</v>
      </c>
      <c r="N27" s="66">
        <v>0</v>
      </c>
      <c r="O27" s="66">
        <v>0</v>
      </c>
      <c r="P27" s="66">
        <v>0</v>
      </c>
      <c r="Q27" s="66">
        <v>0</v>
      </c>
      <c r="R27" s="66">
        <v>0</v>
      </c>
      <c r="S27" s="66">
        <v>0</v>
      </c>
      <c r="T27" s="66">
        <v>0</v>
      </c>
      <c r="U27" s="66">
        <v>0</v>
      </c>
      <c r="V27" s="66">
        <v>0</v>
      </c>
      <c r="W27" s="66">
        <v>0</v>
      </c>
      <c r="X27" s="66">
        <v>0</v>
      </c>
      <c r="Y27" s="66">
        <v>0</v>
      </c>
      <c r="Z27" s="66">
        <v>0</v>
      </c>
    </row>
    <row r="28" spans="1:26" ht="17.100000000000001" customHeight="1">
      <c r="A28" s="90" t="s">
        <v>63</v>
      </c>
      <c r="B28" s="96" t="s">
        <v>64</v>
      </c>
      <c r="C28" s="92" t="s">
        <v>65</v>
      </c>
      <c r="D28" s="172">
        <f t="shared" si="3"/>
        <v>0</v>
      </c>
      <c r="E28" s="52">
        <v>0</v>
      </c>
      <c r="F28" s="52">
        <v>0</v>
      </c>
      <c r="G28" s="52">
        <v>0</v>
      </c>
      <c r="H28" s="52">
        <v>0</v>
      </c>
      <c r="I28" s="52">
        <v>0</v>
      </c>
      <c r="J28" s="52">
        <v>0</v>
      </c>
      <c r="K28" s="52">
        <v>0</v>
      </c>
      <c r="L28" s="52">
        <v>0</v>
      </c>
      <c r="M28" s="52">
        <v>0</v>
      </c>
      <c r="N28" s="52">
        <v>0</v>
      </c>
      <c r="O28" s="52">
        <v>0</v>
      </c>
      <c r="P28" s="52">
        <v>0</v>
      </c>
      <c r="Q28" s="52">
        <v>0</v>
      </c>
      <c r="R28" s="52">
        <v>0</v>
      </c>
      <c r="S28" s="52">
        <v>0</v>
      </c>
      <c r="T28" s="52">
        <v>0</v>
      </c>
      <c r="U28" s="52">
        <v>0</v>
      </c>
      <c r="V28" s="52">
        <v>0</v>
      </c>
      <c r="W28" s="52">
        <v>0</v>
      </c>
      <c r="X28" s="52">
        <v>0</v>
      </c>
      <c r="Y28" s="52">
        <v>0</v>
      </c>
      <c r="Z28" s="52">
        <v>0</v>
      </c>
    </row>
    <row r="29" spans="1:26" ht="17.100000000000001" customHeight="1">
      <c r="A29" s="90" t="s">
        <v>66</v>
      </c>
      <c r="B29" s="96" t="s">
        <v>67</v>
      </c>
      <c r="C29" s="92" t="s">
        <v>68</v>
      </c>
      <c r="D29" s="172">
        <f t="shared" si="3"/>
        <v>0</v>
      </c>
      <c r="E29" s="52">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row>
    <row r="30" spans="1:26" ht="17.100000000000001" customHeight="1">
      <c r="A30" s="90" t="s">
        <v>69</v>
      </c>
      <c r="B30" s="96" t="s">
        <v>70</v>
      </c>
      <c r="C30" s="92" t="s">
        <v>71</v>
      </c>
      <c r="D30" s="172">
        <f t="shared" si="3"/>
        <v>0</v>
      </c>
      <c r="E30" s="52">
        <v>0</v>
      </c>
      <c r="F30" s="52">
        <v>0</v>
      </c>
      <c r="G30" s="52">
        <v>0</v>
      </c>
      <c r="H30" s="52">
        <v>0</v>
      </c>
      <c r="I30" s="52">
        <v>0</v>
      </c>
      <c r="J30" s="52">
        <v>0</v>
      </c>
      <c r="K30" s="52">
        <v>0</v>
      </c>
      <c r="L30" s="52">
        <v>0</v>
      </c>
      <c r="M30" s="52">
        <v>0</v>
      </c>
      <c r="N30" s="52">
        <v>0</v>
      </c>
      <c r="O30" s="52">
        <v>0</v>
      </c>
      <c r="P30" s="52">
        <v>0</v>
      </c>
      <c r="Q30" s="52">
        <v>0</v>
      </c>
      <c r="R30" s="52">
        <v>0</v>
      </c>
      <c r="S30" s="52">
        <v>0</v>
      </c>
      <c r="T30" s="52">
        <v>0</v>
      </c>
      <c r="U30" s="52">
        <v>0</v>
      </c>
      <c r="V30" s="52">
        <v>0</v>
      </c>
      <c r="W30" s="52">
        <v>0</v>
      </c>
      <c r="X30" s="52">
        <v>0</v>
      </c>
      <c r="Y30" s="52">
        <v>0</v>
      </c>
      <c r="Z30" s="52">
        <v>0</v>
      </c>
    </row>
    <row r="31" spans="1:26" s="141" customFormat="1" ht="17.100000000000001" customHeight="1">
      <c r="A31" s="83" t="s">
        <v>72</v>
      </c>
      <c r="B31" s="103" t="s">
        <v>73</v>
      </c>
      <c r="C31" s="85" t="s">
        <v>74</v>
      </c>
      <c r="D31" s="64">
        <f>SUM(D32:D41)+SUM(D59:D72)</f>
        <v>0.94519700000001661</v>
      </c>
      <c r="E31" s="64">
        <f>SUM(E32:E41)+SUM(E59:E72)</f>
        <v>0</v>
      </c>
      <c r="F31" s="64">
        <f t="shared" ref="F31:L31" si="7">SUM(F32:F41)+SUM(F59:F72)</f>
        <v>0</v>
      </c>
      <c r="G31" s="64">
        <f t="shared" si="7"/>
        <v>0</v>
      </c>
      <c r="H31" s="64">
        <f t="shared" si="7"/>
        <v>0.79</v>
      </c>
      <c r="I31" s="64">
        <f t="shared" si="7"/>
        <v>0</v>
      </c>
      <c r="J31" s="64">
        <f t="shared" si="7"/>
        <v>0</v>
      </c>
      <c r="K31" s="64">
        <f t="shared" si="7"/>
        <v>0</v>
      </c>
      <c r="L31" s="64">
        <f t="shared" si="7"/>
        <v>0</v>
      </c>
      <c r="M31" s="64">
        <f t="shared" ref="M31:Z31" si="8">SUM(M32:M41)+SUM(M59:M72)</f>
        <v>0</v>
      </c>
      <c r="N31" s="64">
        <f t="shared" si="8"/>
        <v>5.0197000000016499E-2</v>
      </c>
      <c r="O31" s="64">
        <f t="shared" si="8"/>
        <v>0</v>
      </c>
      <c r="P31" s="64">
        <f t="shared" si="8"/>
        <v>0</v>
      </c>
      <c r="Q31" s="64">
        <f t="shared" si="8"/>
        <v>0</v>
      </c>
      <c r="R31" s="64">
        <f t="shared" si="8"/>
        <v>0</v>
      </c>
      <c r="S31" s="64">
        <f t="shared" si="8"/>
        <v>0.10500000000000001</v>
      </c>
      <c r="T31" s="64">
        <f t="shared" si="8"/>
        <v>0</v>
      </c>
      <c r="U31" s="64">
        <f t="shared" si="8"/>
        <v>0</v>
      </c>
      <c r="V31" s="64">
        <f t="shared" si="8"/>
        <v>0</v>
      </c>
      <c r="W31" s="64">
        <f t="shared" si="8"/>
        <v>0</v>
      </c>
      <c r="X31" s="64">
        <f t="shared" si="8"/>
        <v>0</v>
      </c>
      <c r="Y31" s="64">
        <f t="shared" si="8"/>
        <v>0</v>
      </c>
      <c r="Z31" s="64">
        <f t="shared" si="8"/>
        <v>0</v>
      </c>
    </row>
    <row r="32" spans="1:26" s="141" customFormat="1" ht="17.100000000000001" customHeight="1">
      <c r="A32" s="90" t="s">
        <v>76</v>
      </c>
      <c r="B32" s="96" t="s">
        <v>77</v>
      </c>
      <c r="C32" s="92" t="s">
        <v>78</v>
      </c>
      <c r="D32" s="172">
        <f t="shared" ref="D32:D72" si="9">SUM(E32:Z32)</f>
        <v>0</v>
      </c>
      <c r="E32" s="52">
        <v>0</v>
      </c>
      <c r="F32" s="52">
        <v>0</v>
      </c>
      <c r="G32" s="52">
        <v>0</v>
      </c>
      <c r="H32" s="52">
        <v>0</v>
      </c>
      <c r="I32" s="52">
        <v>0</v>
      </c>
      <c r="J32" s="52">
        <v>0</v>
      </c>
      <c r="K32" s="52">
        <v>0</v>
      </c>
      <c r="L32" s="52">
        <v>0</v>
      </c>
      <c r="M32" s="52">
        <v>0</v>
      </c>
      <c r="N32" s="52">
        <v>0</v>
      </c>
      <c r="O32" s="52">
        <v>0</v>
      </c>
      <c r="P32" s="52">
        <v>0</v>
      </c>
      <c r="Q32" s="52">
        <v>0</v>
      </c>
      <c r="R32" s="52">
        <v>0</v>
      </c>
      <c r="S32" s="52">
        <v>0</v>
      </c>
      <c r="T32" s="52">
        <v>0</v>
      </c>
      <c r="U32" s="52">
        <v>0</v>
      </c>
      <c r="V32" s="52">
        <v>0</v>
      </c>
      <c r="W32" s="52">
        <v>0</v>
      </c>
      <c r="X32" s="52">
        <v>0</v>
      </c>
      <c r="Y32" s="52">
        <v>0</v>
      </c>
      <c r="Z32" s="52">
        <v>0</v>
      </c>
    </row>
    <row r="33" spans="1:26" s="141" customFormat="1" ht="17.100000000000001" customHeight="1">
      <c r="A33" s="90" t="s">
        <v>79</v>
      </c>
      <c r="B33" s="96" t="s">
        <v>80</v>
      </c>
      <c r="C33" s="92" t="s">
        <v>81</v>
      </c>
      <c r="D33" s="172">
        <f t="shared" si="9"/>
        <v>0.05</v>
      </c>
      <c r="E33" s="52">
        <v>0</v>
      </c>
      <c r="F33" s="52">
        <v>0</v>
      </c>
      <c r="G33" s="52">
        <v>0</v>
      </c>
      <c r="H33" s="52">
        <v>0</v>
      </c>
      <c r="I33" s="52">
        <v>0</v>
      </c>
      <c r="J33" s="52">
        <v>0</v>
      </c>
      <c r="K33" s="52">
        <v>0</v>
      </c>
      <c r="L33" s="52">
        <v>0</v>
      </c>
      <c r="M33" s="52">
        <v>0</v>
      </c>
      <c r="N33" s="52">
        <v>0</v>
      </c>
      <c r="O33" s="52">
        <v>0</v>
      </c>
      <c r="P33" s="52">
        <v>0</v>
      </c>
      <c r="Q33" s="52">
        <v>0</v>
      </c>
      <c r="R33" s="52">
        <v>0</v>
      </c>
      <c r="S33" s="52">
        <v>0.05</v>
      </c>
      <c r="T33" s="52">
        <v>0</v>
      </c>
      <c r="U33" s="52">
        <v>0</v>
      </c>
      <c r="V33" s="52">
        <v>0</v>
      </c>
      <c r="W33" s="52">
        <v>0</v>
      </c>
      <c r="X33" s="52">
        <v>0</v>
      </c>
      <c r="Y33" s="52">
        <v>0</v>
      </c>
      <c r="Z33" s="52">
        <v>0</v>
      </c>
    </row>
    <row r="34" spans="1:26" ht="17.100000000000001" customHeight="1">
      <c r="A34" s="90" t="s">
        <v>82</v>
      </c>
      <c r="B34" s="96" t="s">
        <v>83</v>
      </c>
      <c r="C34" s="92" t="s">
        <v>84</v>
      </c>
      <c r="D34" s="172">
        <f t="shared" si="9"/>
        <v>0</v>
      </c>
      <c r="E34" s="52">
        <v>0</v>
      </c>
      <c r="F34" s="52">
        <v>0</v>
      </c>
      <c r="G34" s="52">
        <v>0</v>
      </c>
      <c r="H34" s="52">
        <v>0</v>
      </c>
      <c r="I34" s="52">
        <v>0</v>
      </c>
      <c r="J34" s="52">
        <v>0</v>
      </c>
      <c r="K34" s="52">
        <v>0</v>
      </c>
      <c r="L34" s="52">
        <v>0</v>
      </c>
      <c r="M34" s="52">
        <v>0</v>
      </c>
      <c r="N34" s="52">
        <v>0</v>
      </c>
      <c r="O34" s="52">
        <v>0</v>
      </c>
      <c r="P34" s="52">
        <v>0</v>
      </c>
      <c r="Q34" s="52">
        <v>0</v>
      </c>
      <c r="R34" s="52">
        <v>0</v>
      </c>
      <c r="S34" s="52">
        <v>0</v>
      </c>
      <c r="T34" s="52">
        <v>0</v>
      </c>
      <c r="U34" s="52">
        <v>0</v>
      </c>
      <c r="V34" s="52">
        <v>0</v>
      </c>
      <c r="W34" s="52">
        <v>0</v>
      </c>
      <c r="X34" s="52">
        <v>0</v>
      </c>
      <c r="Y34" s="52">
        <v>0</v>
      </c>
      <c r="Z34" s="52">
        <v>0</v>
      </c>
    </row>
    <row r="35" spans="1:26" ht="17.100000000000001" customHeight="1">
      <c r="A35" s="90" t="s">
        <v>85</v>
      </c>
      <c r="B35" s="189" t="s">
        <v>86</v>
      </c>
      <c r="C35" s="92" t="s">
        <v>87</v>
      </c>
      <c r="D35" s="172">
        <f t="shared" si="9"/>
        <v>0</v>
      </c>
      <c r="E35" s="52">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row>
    <row r="36" spans="1:26" ht="17.100000000000001" customHeight="1">
      <c r="A36" s="90" t="s">
        <v>85</v>
      </c>
      <c r="B36" s="96" t="s">
        <v>88</v>
      </c>
      <c r="C36" s="92" t="s">
        <v>89</v>
      </c>
      <c r="D36" s="172">
        <f t="shared" si="9"/>
        <v>0</v>
      </c>
      <c r="E36" s="52">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row>
    <row r="37" spans="1:26" ht="17.100000000000001" customHeight="1">
      <c r="A37" s="90" t="s">
        <v>90</v>
      </c>
      <c r="B37" s="96" t="s">
        <v>91</v>
      </c>
      <c r="C37" s="92" t="s">
        <v>92</v>
      </c>
      <c r="D37" s="172">
        <f t="shared" si="9"/>
        <v>0</v>
      </c>
      <c r="E37" s="52">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row>
    <row r="38" spans="1:26" ht="17.100000000000001" customHeight="1">
      <c r="A38" s="90" t="s">
        <v>93</v>
      </c>
      <c r="B38" s="98" t="s">
        <v>94</v>
      </c>
      <c r="C38" s="92" t="s">
        <v>95</v>
      </c>
      <c r="D38" s="172">
        <f t="shared" si="9"/>
        <v>0</v>
      </c>
      <c r="E38" s="52">
        <v>0</v>
      </c>
      <c r="F38" s="52">
        <v>0</v>
      </c>
      <c r="G38" s="52">
        <v>0</v>
      </c>
      <c r="H38" s="52">
        <v>0</v>
      </c>
      <c r="I38" s="52">
        <v>0</v>
      </c>
      <c r="J38" s="52">
        <v>0</v>
      </c>
      <c r="K38" s="52">
        <v>0</v>
      </c>
      <c r="L38" s="52">
        <v>0</v>
      </c>
      <c r="M38" s="52">
        <v>0</v>
      </c>
      <c r="N38" s="52">
        <v>0</v>
      </c>
      <c r="O38" s="52">
        <v>0</v>
      </c>
      <c r="P38" s="52">
        <v>0</v>
      </c>
      <c r="Q38" s="52">
        <v>0</v>
      </c>
      <c r="R38" s="52">
        <v>0</v>
      </c>
      <c r="S38" s="52">
        <v>0</v>
      </c>
      <c r="T38" s="52">
        <v>0</v>
      </c>
      <c r="U38" s="52">
        <v>0</v>
      </c>
      <c r="V38" s="52">
        <v>0</v>
      </c>
      <c r="W38" s="52">
        <v>0</v>
      </c>
      <c r="X38" s="52">
        <v>0</v>
      </c>
      <c r="Y38" s="52">
        <v>0</v>
      </c>
      <c r="Z38" s="52">
        <v>0</v>
      </c>
    </row>
    <row r="39" spans="1:26" ht="17.100000000000001" customHeight="1">
      <c r="A39" s="90" t="s">
        <v>96</v>
      </c>
      <c r="B39" s="96" t="s">
        <v>97</v>
      </c>
      <c r="C39" s="92" t="s">
        <v>98</v>
      </c>
      <c r="D39" s="172">
        <f t="shared" si="9"/>
        <v>0</v>
      </c>
      <c r="E39" s="52">
        <v>0</v>
      </c>
      <c r="F39" s="52">
        <v>0</v>
      </c>
      <c r="G39" s="52">
        <v>0</v>
      </c>
      <c r="H39" s="52">
        <v>0</v>
      </c>
      <c r="I39" s="52">
        <v>0</v>
      </c>
      <c r="J39" s="52">
        <v>0</v>
      </c>
      <c r="K39" s="52">
        <v>0</v>
      </c>
      <c r="L39" s="52">
        <v>0</v>
      </c>
      <c r="M39" s="52">
        <v>0</v>
      </c>
      <c r="N39" s="52">
        <v>0</v>
      </c>
      <c r="O39" s="52">
        <v>0</v>
      </c>
      <c r="P39" s="52">
        <v>0</v>
      </c>
      <c r="Q39" s="52">
        <v>0</v>
      </c>
      <c r="R39" s="52">
        <v>0</v>
      </c>
      <c r="S39" s="52">
        <v>0</v>
      </c>
      <c r="T39" s="52">
        <v>0</v>
      </c>
      <c r="U39" s="52">
        <v>0</v>
      </c>
      <c r="V39" s="52">
        <v>0</v>
      </c>
      <c r="W39" s="52">
        <v>0</v>
      </c>
      <c r="X39" s="52">
        <v>0</v>
      </c>
      <c r="Y39" s="52">
        <v>0</v>
      </c>
      <c r="Z39" s="52">
        <v>0</v>
      </c>
    </row>
    <row r="40" spans="1:26" ht="17.100000000000001" customHeight="1">
      <c r="A40" s="90" t="s">
        <v>99</v>
      </c>
      <c r="B40" s="99" t="s">
        <v>100</v>
      </c>
      <c r="C40" s="92" t="s">
        <v>101</v>
      </c>
      <c r="D40" s="172">
        <f t="shared" si="9"/>
        <v>5.0197000000016499E-2</v>
      </c>
      <c r="E40" s="33">
        <v>0</v>
      </c>
      <c r="F40" s="33">
        <v>0</v>
      </c>
      <c r="G40" s="33">
        <v>0</v>
      </c>
      <c r="H40" s="33">
        <v>0</v>
      </c>
      <c r="I40" s="33">
        <v>0</v>
      </c>
      <c r="J40" s="33">
        <v>0</v>
      </c>
      <c r="K40" s="33">
        <v>0</v>
      </c>
      <c r="L40" s="33">
        <v>0</v>
      </c>
      <c r="M40" s="33">
        <v>0</v>
      </c>
      <c r="N40" s="33">
        <v>5.0197000000016499E-2</v>
      </c>
      <c r="O40" s="33">
        <v>0</v>
      </c>
      <c r="P40" s="33">
        <v>0</v>
      </c>
      <c r="Q40" s="33">
        <v>0</v>
      </c>
      <c r="R40" s="33">
        <v>0</v>
      </c>
      <c r="S40" s="33">
        <v>0</v>
      </c>
      <c r="T40" s="33">
        <v>0</v>
      </c>
      <c r="U40" s="33">
        <v>0</v>
      </c>
      <c r="V40" s="33">
        <v>0</v>
      </c>
      <c r="W40" s="33">
        <v>0</v>
      </c>
      <c r="X40" s="33">
        <v>0</v>
      </c>
      <c r="Y40" s="33">
        <v>0</v>
      </c>
      <c r="Z40" s="33">
        <v>0</v>
      </c>
    </row>
    <row r="41" spans="1:26" ht="27.6">
      <c r="A41" s="90" t="s">
        <v>102</v>
      </c>
      <c r="B41" s="98" t="s">
        <v>103</v>
      </c>
      <c r="C41" s="92" t="s">
        <v>104</v>
      </c>
      <c r="D41" s="172">
        <f t="shared" si="9"/>
        <v>0.84500000000000008</v>
      </c>
      <c r="E41" s="52">
        <f t="shared" ref="E41:Z41" si="10">SUM(E43:E58)</f>
        <v>0</v>
      </c>
      <c r="F41" s="52">
        <f t="shared" si="10"/>
        <v>0</v>
      </c>
      <c r="G41" s="52">
        <f t="shared" si="10"/>
        <v>0</v>
      </c>
      <c r="H41" s="52">
        <f t="shared" si="10"/>
        <v>0.79</v>
      </c>
      <c r="I41" s="52">
        <f t="shared" si="10"/>
        <v>0</v>
      </c>
      <c r="J41" s="52">
        <f t="shared" si="10"/>
        <v>0</v>
      </c>
      <c r="K41" s="52">
        <f t="shared" si="10"/>
        <v>0</v>
      </c>
      <c r="L41" s="52">
        <f t="shared" si="10"/>
        <v>0</v>
      </c>
      <c r="M41" s="52">
        <f t="shared" si="10"/>
        <v>0</v>
      </c>
      <c r="N41" s="52">
        <f t="shared" si="10"/>
        <v>0</v>
      </c>
      <c r="O41" s="52">
        <f t="shared" si="10"/>
        <v>0</v>
      </c>
      <c r="P41" s="52">
        <f t="shared" si="10"/>
        <v>0</v>
      </c>
      <c r="Q41" s="52">
        <f t="shared" si="10"/>
        <v>0</v>
      </c>
      <c r="R41" s="52">
        <f t="shared" si="10"/>
        <v>0</v>
      </c>
      <c r="S41" s="52">
        <f t="shared" si="10"/>
        <v>5.5E-2</v>
      </c>
      <c r="T41" s="52">
        <f t="shared" si="10"/>
        <v>0</v>
      </c>
      <c r="U41" s="52">
        <f t="shared" si="10"/>
        <v>0</v>
      </c>
      <c r="V41" s="52">
        <f t="shared" si="10"/>
        <v>0</v>
      </c>
      <c r="W41" s="52">
        <f t="shared" si="10"/>
        <v>0</v>
      </c>
      <c r="X41" s="52">
        <f t="shared" si="10"/>
        <v>0</v>
      </c>
      <c r="Y41" s="52">
        <f t="shared" si="10"/>
        <v>0</v>
      </c>
      <c r="Z41" s="52">
        <f t="shared" si="10"/>
        <v>0</v>
      </c>
    </row>
    <row r="42" spans="1:26" s="141" customFormat="1" ht="19.5" customHeight="1">
      <c r="A42" s="87"/>
      <c r="B42" s="88" t="s">
        <v>75</v>
      </c>
      <c r="C42" s="89"/>
      <c r="D42" s="172">
        <f t="shared" si="9"/>
        <v>0</v>
      </c>
      <c r="E42" s="66"/>
      <c r="F42" s="66"/>
      <c r="G42" s="66"/>
      <c r="H42" s="66"/>
      <c r="I42" s="66"/>
      <c r="J42" s="66"/>
      <c r="K42" s="66"/>
      <c r="L42" s="66"/>
      <c r="M42" s="66"/>
      <c r="N42" s="66"/>
      <c r="O42" s="66"/>
      <c r="P42" s="66"/>
      <c r="Q42" s="66"/>
      <c r="R42" s="66"/>
      <c r="S42" s="66"/>
      <c r="T42" s="66"/>
      <c r="U42" s="66"/>
      <c r="V42" s="66"/>
      <c r="W42" s="66"/>
      <c r="X42" s="66"/>
      <c r="Y42" s="66"/>
      <c r="Z42" s="66"/>
    </row>
    <row r="43" spans="1:26" ht="17.100000000000001" customHeight="1">
      <c r="A43" s="173" t="s">
        <v>289</v>
      </c>
      <c r="B43" s="98" t="s">
        <v>106</v>
      </c>
      <c r="C43" s="92" t="s">
        <v>107</v>
      </c>
      <c r="D43" s="172">
        <f t="shared" si="9"/>
        <v>0.79</v>
      </c>
      <c r="E43" s="33">
        <v>0</v>
      </c>
      <c r="F43" s="33">
        <v>0</v>
      </c>
      <c r="G43" s="33">
        <v>0</v>
      </c>
      <c r="H43" s="33">
        <v>0.79</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row>
    <row r="44" spans="1:26" ht="17.100000000000001" customHeight="1">
      <c r="A44" s="173" t="s">
        <v>289</v>
      </c>
      <c r="B44" s="98" t="s">
        <v>108</v>
      </c>
      <c r="C44" s="92" t="s">
        <v>109</v>
      </c>
      <c r="D44" s="172">
        <f t="shared" si="9"/>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row>
    <row r="45" spans="1:26" ht="17.100000000000001" customHeight="1">
      <c r="A45" s="173" t="s">
        <v>289</v>
      </c>
      <c r="B45" s="98" t="s">
        <v>110</v>
      </c>
      <c r="C45" s="92" t="s">
        <v>111</v>
      </c>
      <c r="D45" s="172">
        <f t="shared" si="9"/>
        <v>5.5E-2</v>
      </c>
      <c r="E45" s="33">
        <v>0</v>
      </c>
      <c r="F45" s="33">
        <v>0</v>
      </c>
      <c r="G45" s="33">
        <v>0</v>
      </c>
      <c r="H45" s="33">
        <v>0</v>
      </c>
      <c r="I45" s="33">
        <v>0</v>
      </c>
      <c r="J45" s="33">
        <v>0</v>
      </c>
      <c r="K45" s="33">
        <v>0</v>
      </c>
      <c r="L45" s="33">
        <v>0</v>
      </c>
      <c r="M45" s="33">
        <v>0</v>
      </c>
      <c r="N45" s="33">
        <v>0</v>
      </c>
      <c r="O45" s="33">
        <v>0</v>
      </c>
      <c r="P45" s="33">
        <v>0</v>
      </c>
      <c r="Q45" s="33">
        <v>0</v>
      </c>
      <c r="R45" s="33">
        <v>0</v>
      </c>
      <c r="S45" s="33">
        <v>5.5E-2</v>
      </c>
      <c r="T45" s="33">
        <v>0</v>
      </c>
      <c r="U45" s="33">
        <v>0</v>
      </c>
      <c r="V45" s="33">
        <v>0</v>
      </c>
      <c r="W45" s="33">
        <v>0</v>
      </c>
      <c r="X45" s="33">
        <v>0</v>
      </c>
      <c r="Y45" s="33">
        <v>0</v>
      </c>
      <c r="Z45" s="33">
        <v>0</v>
      </c>
    </row>
    <row r="46" spans="1:26" ht="17.100000000000001" customHeight="1">
      <c r="A46" s="173" t="s">
        <v>289</v>
      </c>
      <c r="B46" s="98" t="s">
        <v>112</v>
      </c>
      <c r="C46" s="92" t="s">
        <v>113</v>
      </c>
      <c r="D46" s="172">
        <f t="shared" si="9"/>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row>
    <row r="47" spans="1:26" ht="17.100000000000001" customHeight="1">
      <c r="A47" s="173" t="s">
        <v>289</v>
      </c>
      <c r="B47" s="98" t="s">
        <v>114</v>
      </c>
      <c r="C47" s="92" t="s">
        <v>115</v>
      </c>
      <c r="D47" s="172">
        <f t="shared" si="9"/>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row>
    <row r="48" spans="1:26" ht="17.100000000000001" customHeight="1">
      <c r="A48" s="173" t="s">
        <v>289</v>
      </c>
      <c r="B48" s="98" t="s">
        <v>116</v>
      </c>
      <c r="C48" s="92" t="s">
        <v>117</v>
      </c>
      <c r="D48" s="172">
        <f t="shared" si="9"/>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row>
    <row r="49" spans="1:26" ht="17.100000000000001" customHeight="1">
      <c r="A49" s="173" t="s">
        <v>289</v>
      </c>
      <c r="B49" s="98" t="s">
        <v>118</v>
      </c>
      <c r="C49" s="92" t="s">
        <v>119</v>
      </c>
      <c r="D49" s="172">
        <f t="shared" si="9"/>
        <v>0</v>
      </c>
      <c r="E49" s="33">
        <v>0</v>
      </c>
      <c r="F49" s="33">
        <v>0</v>
      </c>
      <c r="G49" s="33">
        <v>0</v>
      </c>
      <c r="H49" s="33">
        <v>0</v>
      </c>
      <c r="I49" s="33">
        <v>0</v>
      </c>
      <c r="J49" s="33">
        <v>0</v>
      </c>
      <c r="K49" s="33">
        <v>0</v>
      </c>
      <c r="L49" s="33">
        <v>0</v>
      </c>
      <c r="M49" s="33">
        <v>0</v>
      </c>
      <c r="N49" s="33">
        <v>0</v>
      </c>
      <c r="O49" s="33">
        <v>0</v>
      </c>
      <c r="P49" s="33">
        <v>0</v>
      </c>
      <c r="Q49" s="33">
        <v>0</v>
      </c>
      <c r="R49" s="33">
        <v>0</v>
      </c>
      <c r="S49" s="33">
        <v>0</v>
      </c>
      <c r="T49" s="33">
        <v>0</v>
      </c>
      <c r="U49" s="33">
        <v>0</v>
      </c>
      <c r="V49" s="33">
        <v>0</v>
      </c>
      <c r="W49" s="33">
        <v>0</v>
      </c>
      <c r="X49" s="33">
        <v>0</v>
      </c>
      <c r="Y49" s="33">
        <v>0</v>
      </c>
      <c r="Z49" s="33">
        <v>0</v>
      </c>
    </row>
    <row r="50" spans="1:26" ht="17.100000000000001" customHeight="1">
      <c r="A50" s="173" t="s">
        <v>289</v>
      </c>
      <c r="B50" s="98" t="s">
        <v>120</v>
      </c>
      <c r="C50" s="92" t="s">
        <v>121</v>
      </c>
      <c r="D50" s="172">
        <f t="shared" si="9"/>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row>
    <row r="51" spans="1:26" ht="17.100000000000001" customHeight="1">
      <c r="A51" s="173" t="s">
        <v>289</v>
      </c>
      <c r="B51" s="98" t="s">
        <v>122</v>
      </c>
      <c r="C51" s="92" t="s">
        <v>123</v>
      </c>
      <c r="D51" s="172">
        <f t="shared" si="9"/>
        <v>0</v>
      </c>
      <c r="E51" s="33">
        <v>0</v>
      </c>
      <c r="F51" s="33">
        <v>0</v>
      </c>
      <c r="G51" s="33">
        <v>0</v>
      </c>
      <c r="H51" s="33">
        <v>0</v>
      </c>
      <c r="I51" s="33">
        <v>0</v>
      </c>
      <c r="J51" s="33">
        <v>0</v>
      </c>
      <c r="K51" s="33">
        <v>0</v>
      </c>
      <c r="L51" s="33">
        <v>0</v>
      </c>
      <c r="M51" s="33">
        <v>0</v>
      </c>
      <c r="N51" s="33">
        <v>0</v>
      </c>
      <c r="O51" s="33">
        <v>0</v>
      </c>
      <c r="P51" s="33">
        <v>0</v>
      </c>
      <c r="Q51" s="33">
        <v>0</v>
      </c>
      <c r="R51" s="33">
        <v>0</v>
      </c>
      <c r="S51" s="33">
        <v>0</v>
      </c>
      <c r="T51" s="33">
        <v>0</v>
      </c>
      <c r="U51" s="33">
        <v>0</v>
      </c>
      <c r="V51" s="33">
        <v>0</v>
      </c>
      <c r="W51" s="33">
        <v>0</v>
      </c>
      <c r="X51" s="33">
        <v>0</v>
      </c>
      <c r="Y51" s="33">
        <v>0</v>
      </c>
      <c r="Z51" s="33">
        <v>0</v>
      </c>
    </row>
    <row r="52" spans="1:26" ht="17.100000000000001" customHeight="1">
      <c r="A52" s="173" t="s">
        <v>289</v>
      </c>
      <c r="B52" s="96" t="s">
        <v>124</v>
      </c>
      <c r="C52" s="92" t="s">
        <v>125</v>
      </c>
      <c r="D52" s="172">
        <f t="shared" si="9"/>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row>
    <row r="53" spans="1:26" ht="17.100000000000001" customHeight="1">
      <c r="A53" s="173" t="s">
        <v>289</v>
      </c>
      <c r="B53" s="101" t="s">
        <v>126</v>
      </c>
      <c r="C53" s="92" t="s">
        <v>127</v>
      </c>
      <c r="D53" s="172">
        <f t="shared" si="9"/>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row>
    <row r="54" spans="1:26" ht="17.100000000000001" customHeight="1">
      <c r="A54" s="173" t="s">
        <v>289</v>
      </c>
      <c r="B54" s="99" t="s">
        <v>128</v>
      </c>
      <c r="C54" s="92" t="s">
        <v>129</v>
      </c>
      <c r="D54" s="172">
        <f t="shared" si="9"/>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row>
    <row r="55" spans="1:26" ht="27.6">
      <c r="A55" s="173" t="s">
        <v>289</v>
      </c>
      <c r="B55" s="99" t="s">
        <v>130</v>
      </c>
      <c r="C55" s="92" t="s">
        <v>131</v>
      </c>
      <c r="D55" s="172">
        <f t="shared" si="9"/>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row>
    <row r="56" spans="1:26" ht="17.100000000000001" customHeight="1">
      <c r="A56" s="173" t="s">
        <v>289</v>
      </c>
      <c r="B56" s="98" t="s">
        <v>132</v>
      </c>
      <c r="C56" s="92" t="s">
        <v>133</v>
      </c>
      <c r="D56" s="172">
        <f t="shared" si="9"/>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row>
    <row r="57" spans="1:26" ht="17.100000000000001" customHeight="1">
      <c r="A57" s="173" t="s">
        <v>289</v>
      </c>
      <c r="B57" s="98" t="s">
        <v>134</v>
      </c>
      <c r="C57" s="92" t="s">
        <v>135</v>
      </c>
      <c r="D57" s="172">
        <f t="shared" si="9"/>
        <v>0</v>
      </c>
      <c r="E57" s="33">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0</v>
      </c>
      <c r="Y57" s="33">
        <v>0</v>
      </c>
      <c r="Z57" s="33">
        <v>0</v>
      </c>
    </row>
    <row r="58" spans="1:26" ht="17.100000000000001" customHeight="1">
      <c r="A58" s="173" t="s">
        <v>289</v>
      </c>
      <c r="B58" s="98" t="s">
        <v>136</v>
      </c>
      <c r="C58" s="92" t="s">
        <v>137</v>
      </c>
      <c r="D58" s="172">
        <f t="shared" si="9"/>
        <v>0</v>
      </c>
      <c r="E58" s="33">
        <v>0</v>
      </c>
      <c r="F58" s="33">
        <v>0</v>
      </c>
      <c r="G58" s="33">
        <v>0</v>
      </c>
      <c r="H58" s="33">
        <v>0</v>
      </c>
      <c r="I58" s="33">
        <v>0</v>
      </c>
      <c r="J58" s="33">
        <v>0</v>
      </c>
      <c r="K58" s="33">
        <v>0</v>
      </c>
      <c r="L58" s="33">
        <v>0</v>
      </c>
      <c r="M58" s="33">
        <v>0</v>
      </c>
      <c r="N58" s="33">
        <v>0</v>
      </c>
      <c r="O58" s="33">
        <v>0</v>
      </c>
      <c r="P58" s="33">
        <v>0</v>
      </c>
      <c r="Q58" s="33">
        <v>0</v>
      </c>
      <c r="R58" s="33">
        <v>0</v>
      </c>
      <c r="S58" s="33">
        <v>0</v>
      </c>
      <c r="T58" s="33">
        <v>0</v>
      </c>
      <c r="U58" s="33">
        <v>0</v>
      </c>
      <c r="V58" s="33">
        <v>0</v>
      </c>
      <c r="W58" s="33">
        <v>0</v>
      </c>
      <c r="X58" s="33">
        <v>0</v>
      </c>
      <c r="Y58" s="33">
        <v>0</v>
      </c>
      <c r="Z58" s="33">
        <v>0</v>
      </c>
    </row>
    <row r="59" spans="1:26" ht="18" customHeight="1">
      <c r="A59" s="90" t="s">
        <v>138</v>
      </c>
      <c r="B59" s="96" t="s">
        <v>139</v>
      </c>
      <c r="C59" s="92" t="s">
        <v>140</v>
      </c>
      <c r="D59" s="172">
        <f t="shared" si="9"/>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row>
    <row r="60" spans="1:26" ht="18" customHeight="1">
      <c r="A60" s="90" t="s">
        <v>141</v>
      </c>
      <c r="B60" s="99" t="s">
        <v>142</v>
      </c>
      <c r="C60" s="92" t="s">
        <v>143</v>
      </c>
      <c r="D60" s="172">
        <f t="shared" si="9"/>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row>
    <row r="61" spans="1:26" ht="18" customHeight="1">
      <c r="A61" s="90" t="s">
        <v>144</v>
      </c>
      <c r="B61" s="99" t="s">
        <v>145</v>
      </c>
      <c r="C61" s="92" t="s">
        <v>146</v>
      </c>
      <c r="D61" s="172">
        <f t="shared" si="9"/>
        <v>0</v>
      </c>
      <c r="E61" s="33">
        <v>0</v>
      </c>
      <c r="F61" s="33">
        <v>0</v>
      </c>
      <c r="G61" s="33">
        <v>0</v>
      </c>
      <c r="H61" s="33">
        <v>0</v>
      </c>
      <c r="I61" s="33">
        <v>0</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0</v>
      </c>
    </row>
    <row r="62" spans="1:26" ht="18" customHeight="1">
      <c r="A62" s="90" t="s">
        <v>147</v>
      </c>
      <c r="B62" s="101" t="s">
        <v>148</v>
      </c>
      <c r="C62" s="92" t="s">
        <v>149</v>
      </c>
      <c r="D62" s="172">
        <f t="shared" si="9"/>
        <v>0</v>
      </c>
      <c r="E62" s="33">
        <v>0</v>
      </c>
      <c r="F62" s="33">
        <v>0</v>
      </c>
      <c r="G62" s="33">
        <v>0</v>
      </c>
      <c r="H62" s="33">
        <v>0</v>
      </c>
      <c r="I62" s="33">
        <v>0</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row>
    <row r="63" spans="1:26" ht="18" customHeight="1">
      <c r="A63" s="90" t="s">
        <v>150</v>
      </c>
      <c r="B63" s="99" t="s">
        <v>151</v>
      </c>
      <c r="C63" s="92" t="s">
        <v>152</v>
      </c>
      <c r="D63" s="172">
        <f t="shared" si="9"/>
        <v>0</v>
      </c>
      <c r="E63" s="33">
        <v>0</v>
      </c>
      <c r="F63" s="33">
        <v>0</v>
      </c>
      <c r="G63" s="33">
        <v>0</v>
      </c>
      <c r="H63" s="33">
        <v>0</v>
      </c>
      <c r="I63" s="33">
        <v>0</v>
      </c>
      <c r="J63" s="33">
        <v>0</v>
      </c>
      <c r="K63" s="33">
        <v>0</v>
      </c>
      <c r="L63" s="33">
        <v>0</v>
      </c>
      <c r="M63" s="33">
        <v>0</v>
      </c>
      <c r="N63" s="33">
        <v>0</v>
      </c>
      <c r="O63" s="33">
        <v>0</v>
      </c>
      <c r="P63" s="33">
        <v>0</v>
      </c>
      <c r="Q63" s="33">
        <v>0</v>
      </c>
      <c r="R63" s="33">
        <v>0</v>
      </c>
      <c r="S63" s="33">
        <v>0</v>
      </c>
      <c r="T63" s="33">
        <v>0</v>
      </c>
      <c r="U63" s="33">
        <v>0</v>
      </c>
      <c r="V63" s="33">
        <v>0</v>
      </c>
      <c r="W63" s="33">
        <v>0</v>
      </c>
      <c r="X63" s="33">
        <v>0</v>
      </c>
      <c r="Y63" s="33">
        <v>0</v>
      </c>
      <c r="Z63" s="33">
        <v>0</v>
      </c>
    </row>
    <row r="64" spans="1:26" ht="18" customHeight="1">
      <c r="A64" s="90" t="s">
        <v>153</v>
      </c>
      <c r="B64" s="99" t="s">
        <v>154</v>
      </c>
      <c r="C64" s="92" t="s">
        <v>155</v>
      </c>
      <c r="D64" s="172">
        <f t="shared" si="9"/>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row>
    <row r="65" spans="1:26" ht="18" customHeight="1">
      <c r="A65" s="90" t="s">
        <v>156</v>
      </c>
      <c r="B65" s="99" t="s">
        <v>157</v>
      </c>
      <c r="C65" s="92" t="s">
        <v>158</v>
      </c>
      <c r="D65" s="172">
        <f t="shared" si="9"/>
        <v>0</v>
      </c>
      <c r="E65" s="51">
        <v>0</v>
      </c>
      <c r="F65" s="51">
        <v>0</v>
      </c>
      <c r="G65" s="51">
        <v>0</v>
      </c>
      <c r="H65" s="51">
        <v>0</v>
      </c>
      <c r="I65" s="51">
        <v>0</v>
      </c>
      <c r="J65" s="51">
        <v>0</v>
      </c>
      <c r="K65" s="51">
        <v>0</v>
      </c>
      <c r="L65" s="51">
        <v>0</v>
      </c>
      <c r="M65" s="51">
        <v>0</v>
      </c>
      <c r="N65" s="51">
        <v>0</v>
      </c>
      <c r="O65" s="51">
        <v>0</v>
      </c>
      <c r="P65" s="51">
        <v>0</v>
      </c>
      <c r="Q65" s="51">
        <v>0</v>
      </c>
      <c r="R65" s="51">
        <v>0</v>
      </c>
      <c r="S65" s="51">
        <v>0</v>
      </c>
      <c r="T65" s="51">
        <v>0</v>
      </c>
      <c r="U65" s="51">
        <v>0</v>
      </c>
      <c r="V65" s="51">
        <v>0</v>
      </c>
      <c r="W65" s="51">
        <v>0</v>
      </c>
      <c r="X65" s="51">
        <v>0</v>
      </c>
      <c r="Y65" s="51">
        <v>0</v>
      </c>
      <c r="Z65" s="51">
        <v>0</v>
      </c>
    </row>
    <row r="66" spans="1:26" ht="18" customHeight="1">
      <c r="A66" s="90" t="s">
        <v>159</v>
      </c>
      <c r="B66" s="99" t="s">
        <v>160</v>
      </c>
      <c r="C66" s="92" t="s">
        <v>181</v>
      </c>
      <c r="D66" s="172">
        <f t="shared" si="9"/>
        <v>0</v>
      </c>
      <c r="E66" s="33">
        <v>0</v>
      </c>
      <c r="F66" s="33">
        <v>0</v>
      </c>
      <c r="G66" s="33">
        <v>0</v>
      </c>
      <c r="H66" s="33">
        <v>0</v>
      </c>
      <c r="I66" s="33">
        <v>0</v>
      </c>
      <c r="J66" s="33">
        <v>0</v>
      </c>
      <c r="K66" s="33">
        <v>0</v>
      </c>
      <c r="L66" s="33">
        <v>0</v>
      </c>
      <c r="M66" s="33">
        <v>0</v>
      </c>
      <c r="N66" s="33">
        <v>0</v>
      </c>
      <c r="O66" s="33">
        <v>0</v>
      </c>
      <c r="P66" s="33">
        <v>0</v>
      </c>
      <c r="Q66" s="33">
        <v>0</v>
      </c>
      <c r="R66" s="33">
        <v>0</v>
      </c>
      <c r="S66" s="33">
        <v>0</v>
      </c>
      <c r="T66" s="33">
        <v>0</v>
      </c>
      <c r="U66" s="33">
        <v>0</v>
      </c>
      <c r="V66" s="33">
        <v>0</v>
      </c>
      <c r="W66" s="33">
        <v>0</v>
      </c>
      <c r="X66" s="33">
        <v>0</v>
      </c>
      <c r="Y66" s="33">
        <v>0</v>
      </c>
      <c r="Z66" s="33">
        <v>0</v>
      </c>
    </row>
    <row r="67" spans="1:26" ht="18" customHeight="1">
      <c r="A67" s="90" t="s">
        <v>161</v>
      </c>
      <c r="B67" s="99" t="s">
        <v>162</v>
      </c>
      <c r="C67" s="92" t="s">
        <v>163</v>
      </c>
      <c r="D67" s="172">
        <f t="shared" si="9"/>
        <v>0</v>
      </c>
      <c r="E67" s="33">
        <v>0</v>
      </c>
      <c r="F67" s="33">
        <v>0</v>
      </c>
      <c r="G67" s="33">
        <v>0</v>
      </c>
      <c r="H67" s="33">
        <v>0</v>
      </c>
      <c r="I67" s="33">
        <v>0</v>
      </c>
      <c r="J67" s="33">
        <v>0</v>
      </c>
      <c r="K67" s="33">
        <v>0</v>
      </c>
      <c r="L67" s="33">
        <v>0</v>
      </c>
      <c r="M67" s="33">
        <v>0</v>
      </c>
      <c r="N67" s="33">
        <v>0</v>
      </c>
      <c r="O67" s="33">
        <v>0</v>
      </c>
      <c r="P67" s="33">
        <v>0</v>
      </c>
      <c r="Q67" s="33">
        <v>0</v>
      </c>
      <c r="R67" s="33">
        <v>0</v>
      </c>
      <c r="S67" s="33">
        <v>0</v>
      </c>
      <c r="T67" s="33">
        <v>0</v>
      </c>
      <c r="U67" s="33">
        <v>0</v>
      </c>
      <c r="V67" s="33">
        <v>0</v>
      </c>
      <c r="W67" s="33">
        <v>0</v>
      </c>
      <c r="X67" s="33">
        <v>0</v>
      </c>
      <c r="Y67" s="33">
        <v>0</v>
      </c>
      <c r="Z67" s="33">
        <v>0</v>
      </c>
    </row>
    <row r="68" spans="1:26" ht="18" customHeight="1">
      <c r="A68" s="90" t="s">
        <v>164</v>
      </c>
      <c r="B68" s="99" t="s">
        <v>165</v>
      </c>
      <c r="C68" s="92" t="s">
        <v>166</v>
      </c>
      <c r="D68" s="172">
        <f t="shared" si="9"/>
        <v>0</v>
      </c>
      <c r="E68" s="33">
        <v>0</v>
      </c>
      <c r="F68" s="33">
        <v>0</v>
      </c>
      <c r="G68" s="33">
        <v>0</v>
      </c>
      <c r="H68" s="33">
        <v>0</v>
      </c>
      <c r="I68" s="33">
        <v>0</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row>
    <row r="69" spans="1:26" ht="18" customHeight="1">
      <c r="A69" s="90" t="s">
        <v>167</v>
      </c>
      <c r="B69" s="99" t="s">
        <v>168</v>
      </c>
      <c r="C69" s="92" t="s">
        <v>169</v>
      </c>
      <c r="D69" s="172">
        <f t="shared" si="9"/>
        <v>0</v>
      </c>
      <c r="E69" s="33">
        <v>0</v>
      </c>
      <c r="F69" s="33">
        <v>0</v>
      </c>
      <c r="G69" s="33">
        <v>0</v>
      </c>
      <c r="H69" s="33">
        <v>0</v>
      </c>
      <c r="I69" s="33">
        <v>0</v>
      </c>
      <c r="J69" s="33">
        <v>0</v>
      </c>
      <c r="K69" s="33">
        <v>0</v>
      </c>
      <c r="L69" s="33">
        <v>0</v>
      </c>
      <c r="M69" s="33">
        <v>0</v>
      </c>
      <c r="N69" s="33">
        <v>0</v>
      </c>
      <c r="O69" s="33">
        <v>0</v>
      </c>
      <c r="P69" s="33">
        <v>0</v>
      </c>
      <c r="Q69" s="33">
        <v>0</v>
      </c>
      <c r="R69" s="33">
        <v>0</v>
      </c>
      <c r="S69" s="33">
        <v>0</v>
      </c>
      <c r="T69" s="33">
        <v>0</v>
      </c>
      <c r="U69" s="33">
        <v>0</v>
      </c>
      <c r="V69" s="33">
        <v>0</v>
      </c>
      <c r="W69" s="33">
        <v>0</v>
      </c>
      <c r="X69" s="33">
        <v>0</v>
      </c>
      <c r="Y69" s="33">
        <v>0</v>
      </c>
      <c r="Z69" s="33">
        <v>0</v>
      </c>
    </row>
    <row r="70" spans="1:26" ht="18" customHeight="1">
      <c r="A70" s="90" t="s">
        <v>170</v>
      </c>
      <c r="B70" s="99" t="s">
        <v>171</v>
      </c>
      <c r="C70" s="92" t="s">
        <v>172</v>
      </c>
      <c r="D70" s="172">
        <f t="shared" si="9"/>
        <v>0</v>
      </c>
      <c r="E70" s="33">
        <v>0</v>
      </c>
      <c r="F70" s="33">
        <v>0</v>
      </c>
      <c r="G70" s="33">
        <v>0</v>
      </c>
      <c r="H70" s="33">
        <v>0</v>
      </c>
      <c r="I70" s="33">
        <v>0</v>
      </c>
      <c r="J70" s="33">
        <v>0</v>
      </c>
      <c r="K70" s="33">
        <v>0</v>
      </c>
      <c r="L70" s="33">
        <v>0</v>
      </c>
      <c r="M70" s="33">
        <v>0</v>
      </c>
      <c r="N70" s="33">
        <v>0</v>
      </c>
      <c r="O70" s="33">
        <v>0</v>
      </c>
      <c r="P70" s="33">
        <v>0</v>
      </c>
      <c r="Q70" s="33">
        <v>0</v>
      </c>
      <c r="R70" s="33">
        <v>0</v>
      </c>
      <c r="S70" s="33">
        <v>0</v>
      </c>
      <c r="T70" s="33">
        <v>0</v>
      </c>
      <c r="U70" s="33">
        <v>0</v>
      </c>
      <c r="V70" s="33">
        <v>0</v>
      </c>
      <c r="W70" s="33">
        <v>0</v>
      </c>
      <c r="X70" s="33">
        <v>0</v>
      </c>
      <c r="Y70" s="33">
        <v>0</v>
      </c>
      <c r="Z70" s="33">
        <v>0</v>
      </c>
    </row>
    <row r="71" spans="1:26" ht="17.100000000000001" customHeight="1">
      <c r="A71" s="90" t="s">
        <v>292</v>
      </c>
      <c r="B71" s="99" t="s">
        <v>174</v>
      </c>
      <c r="C71" s="92" t="s">
        <v>175</v>
      </c>
      <c r="D71" s="172">
        <f t="shared" si="9"/>
        <v>0</v>
      </c>
      <c r="E71" s="33">
        <v>0</v>
      </c>
      <c r="F71" s="33">
        <v>0</v>
      </c>
      <c r="G71" s="33">
        <v>0</v>
      </c>
      <c r="H71" s="33">
        <v>0</v>
      </c>
      <c r="I71" s="33">
        <v>0</v>
      </c>
      <c r="J71" s="33">
        <v>0</v>
      </c>
      <c r="K71" s="33">
        <v>0</v>
      </c>
      <c r="L71" s="33">
        <v>0</v>
      </c>
      <c r="M71" s="33">
        <v>0</v>
      </c>
      <c r="N71" s="33">
        <v>0</v>
      </c>
      <c r="O71" s="33">
        <v>0</v>
      </c>
      <c r="P71" s="33">
        <v>0</v>
      </c>
      <c r="Q71" s="33">
        <v>0</v>
      </c>
      <c r="R71" s="33">
        <v>0</v>
      </c>
      <c r="S71" s="33">
        <v>0</v>
      </c>
      <c r="T71" s="33">
        <v>0</v>
      </c>
      <c r="U71" s="33">
        <v>0</v>
      </c>
      <c r="V71" s="33">
        <v>0</v>
      </c>
      <c r="W71" s="33">
        <v>0</v>
      </c>
      <c r="X71" s="33">
        <v>0</v>
      </c>
      <c r="Y71" s="33">
        <v>0</v>
      </c>
      <c r="Z71" s="33">
        <v>0</v>
      </c>
    </row>
    <row r="72" spans="1:26" ht="17.100000000000001" customHeight="1">
      <c r="A72" s="90" t="s">
        <v>293</v>
      </c>
      <c r="B72" s="99" t="s">
        <v>177</v>
      </c>
      <c r="C72" s="92" t="s">
        <v>178</v>
      </c>
      <c r="D72" s="172">
        <f t="shared" si="9"/>
        <v>0</v>
      </c>
      <c r="E72" s="33">
        <v>0</v>
      </c>
      <c r="F72" s="33">
        <v>0</v>
      </c>
      <c r="G72" s="33">
        <v>0</v>
      </c>
      <c r="H72" s="33">
        <v>0</v>
      </c>
      <c r="I72" s="33">
        <v>0</v>
      </c>
      <c r="J72" s="33">
        <v>0</v>
      </c>
      <c r="K72" s="33">
        <v>0</v>
      </c>
      <c r="L72" s="33">
        <v>0</v>
      </c>
      <c r="M72" s="33">
        <v>0</v>
      </c>
      <c r="N72" s="33">
        <v>0</v>
      </c>
      <c r="O72" s="33">
        <v>0</v>
      </c>
      <c r="P72" s="33">
        <v>0</v>
      </c>
      <c r="Q72" s="33">
        <v>0</v>
      </c>
      <c r="R72" s="33">
        <v>0</v>
      </c>
      <c r="S72" s="33">
        <v>0</v>
      </c>
      <c r="T72" s="33">
        <v>0</v>
      </c>
      <c r="U72" s="33">
        <v>0</v>
      </c>
      <c r="V72" s="33">
        <v>0</v>
      </c>
      <c r="W72" s="33">
        <v>0</v>
      </c>
      <c r="X72" s="33">
        <v>0</v>
      </c>
      <c r="Y72" s="33">
        <v>0</v>
      </c>
      <c r="Z72" s="33">
        <v>0</v>
      </c>
    </row>
  </sheetData>
  <mergeCells count="8">
    <mergeCell ref="A1:B1"/>
    <mergeCell ref="J3:Z3"/>
    <mergeCell ref="A4:A5"/>
    <mergeCell ref="B4:B5"/>
    <mergeCell ref="C4:C5"/>
    <mergeCell ref="D4:D5"/>
    <mergeCell ref="E4:Z4"/>
    <mergeCell ref="A2:Z2"/>
  </mergeCells>
  <pageMargins left="0.7" right="0.7" top="0.75" bottom="0.75" header="0.3" footer="0.3"/>
  <ignoredErrors>
    <ignoredError sqref="C6:S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C74"/>
  <sheetViews>
    <sheetView showZeros="0" topLeftCell="B1" workbookViewId="0">
      <selection activeCell="A4" sqref="A1:XFD1048576"/>
    </sheetView>
  </sheetViews>
  <sheetFormatPr defaultColWidth="7.5546875" defaultRowHeight="13.2"/>
  <cols>
    <col min="1" max="1" width="4.44140625" style="399" customWidth="1"/>
    <col min="2" max="2" width="40.44140625" style="47" customWidth="1"/>
    <col min="3" max="3" width="4.88671875" style="47" bestFit="1" customWidth="1"/>
    <col min="4" max="4" width="6.5546875" style="47" customWidth="1"/>
    <col min="5" max="5" width="5.88671875" style="47" customWidth="1"/>
    <col min="6" max="6" width="9.88671875" style="47" bestFit="1" customWidth="1"/>
    <col min="7" max="7" width="6.44140625" style="47" customWidth="1"/>
    <col min="8" max="8" width="8" style="47" customWidth="1"/>
    <col min="9" max="9" width="9.88671875" style="47" customWidth="1"/>
    <col min="10" max="10" width="9.109375" style="47" customWidth="1"/>
    <col min="11" max="11" width="9.88671875" style="47" customWidth="1"/>
    <col min="12" max="12" width="9.44140625" style="47" bestFit="1" customWidth="1"/>
    <col min="13" max="13" width="6.44140625" style="47" customWidth="1"/>
    <col min="14" max="14" width="10" style="47" customWidth="1"/>
    <col min="15" max="15" width="9.33203125" style="47" customWidth="1"/>
    <col min="16" max="16" width="6.5546875" style="47" customWidth="1"/>
    <col min="17" max="17" width="6.44140625" style="47" customWidth="1"/>
    <col min="18" max="18" width="8.5546875" style="47" customWidth="1"/>
    <col min="19" max="19" width="6.44140625" style="47" customWidth="1"/>
    <col min="20" max="20" width="9.6640625" style="47" customWidth="1"/>
    <col min="21" max="21" width="8.109375" style="47" customWidth="1"/>
    <col min="22" max="22" width="8" style="47" customWidth="1"/>
    <col min="23" max="23" width="6.44140625" style="47" customWidth="1"/>
    <col min="24" max="24" width="8" style="47" customWidth="1"/>
    <col min="25" max="25" width="6.44140625" style="47" customWidth="1"/>
    <col min="26" max="26" width="9.5546875" style="47" customWidth="1"/>
    <col min="27" max="27" width="9.44140625" style="667" customWidth="1"/>
    <col min="28" max="28" width="8" style="47" customWidth="1"/>
    <col min="29" max="29" width="6.44140625" style="47" customWidth="1"/>
    <col min="30" max="256" width="7.5546875" style="47"/>
    <col min="257" max="257" width="6.5546875" style="47" bestFit="1" customWidth="1"/>
    <col min="258" max="258" width="35.44140625" style="47" customWidth="1"/>
    <col min="259" max="263" width="7.5546875" style="47"/>
    <col min="264" max="265" width="7.44140625" style="47" customWidth="1"/>
    <col min="266" max="275" width="7.109375" style="47" customWidth="1"/>
    <col min="276" max="512" width="7.5546875" style="47"/>
    <col min="513" max="513" width="6.5546875" style="47" bestFit="1" customWidth="1"/>
    <col min="514" max="514" width="35.44140625" style="47" customWidth="1"/>
    <col min="515" max="519" width="7.5546875" style="47"/>
    <col min="520" max="521" width="7.44140625" style="47" customWidth="1"/>
    <col min="522" max="531" width="7.109375" style="47" customWidth="1"/>
    <col min="532" max="768" width="7.5546875" style="47"/>
    <col min="769" max="769" width="6.5546875" style="47" bestFit="1" customWidth="1"/>
    <col min="770" max="770" width="35.44140625" style="47" customWidth="1"/>
    <col min="771" max="775" width="7.5546875" style="47"/>
    <col min="776" max="777" width="7.44140625" style="47" customWidth="1"/>
    <col min="778" max="787" width="7.109375" style="47" customWidth="1"/>
    <col min="788" max="1024" width="7.5546875" style="47"/>
    <col min="1025" max="1025" width="6.5546875" style="47" bestFit="1" customWidth="1"/>
    <col min="1026" max="1026" width="35.44140625" style="47" customWidth="1"/>
    <col min="1027" max="1031" width="7.5546875" style="47"/>
    <col min="1032" max="1033" width="7.44140625" style="47" customWidth="1"/>
    <col min="1034" max="1043" width="7.109375" style="47" customWidth="1"/>
    <col min="1044" max="1280" width="7.5546875" style="47"/>
    <col min="1281" max="1281" width="6.5546875" style="47" bestFit="1" customWidth="1"/>
    <col min="1282" max="1282" width="35.44140625" style="47" customWidth="1"/>
    <col min="1283" max="1287" width="7.5546875" style="47"/>
    <col min="1288" max="1289" width="7.44140625" style="47" customWidth="1"/>
    <col min="1290" max="1299" width="7.109375" style="47" customWidth="1"/>
    <col min="1300" max="1536" width="7.5546875" style="47"/>
    <col min="1537" max="1537" width="6.5546875" style="47" bestFit="1" customWidth="1"/>
    <col min="1538" max="1538" width="35.44140625" style="47" customWidth="1"/>
    <col min="1539" max="1543" width="7.5546875" style="47"/>
    <col min="1544" max="1545" width="7.44140625" style="47" customWidth="1"/>
    <col min="1546" max="1555" width="7.109375" style="47" customWidth="1"/>
    <col min="1556" max="1792" width="7.5546875" style="47"/>
    <col min="1793" max="1793" width="6.5546875" style="47" bestFit="1" customWidth="1"/>
    <col min="1794" max="1794" width="35.44140625" style="47" customWidth="1"/>
    <col min="1795" max="1799" width="7.5546875" style="47"/>
    <col min="1800" max="1801" width="7.44140625" style="47" customWidth="1"/>
    <col min="1802" max="1811" width="7.109375" style="47" customWidth="1"/>
    <col min="1812" max="2048" width="7.5546875" style="47"/>
    <col min="2049" max="2049" width="6.5546875" style="47" bestFit="1" customWidth="1"/>
    <col min="2050" max="2050" width="35.44140625" style="47" customWidth="1"/>
    <col min="2051" max="2055" width="7.5546875" style="47"/>
    <col min="2056" max="2057" width="7.44140625" style="47" customWidth="1"/>
    <col min="2058" max="2067" width="7.109375" style="47" customWidth="1"/>
    <col min="2068" max="2304" width="7.5546875" style="47"/>
    <col min="2305" max="2305" width="6.5546875" style="47" bestFit="1" customWidth="1"/>
    <col min="2306" max="2306" width="35.44140625" style="47" customWidth="1"/>
    <col min="2307" max="2311" width="7.5546875" style="47"/>
    <col min="2312" max="2313" width="7.44140625" style="47" customWidth="1"/>
    <col min="2314" max="2323" width="7.109375" style="47" customWidth="1"/>
    <col min="2324" max="2560" width="7.5546875" style="47"/>
    <col min="2561" max="2561" width="6.5546875" style="47" bestFit="1" customWidth="1"/>
    <col min="2562" max="2562" width="35.44140625" style="47" customWidth="1"/>
    <col min="2563" max="2567" width="7.5546875" style="47"/>
    <col min="2568" max="2569" width="7.44140625" style="47" customWidth="1"/>
    <col min="2570" max="2579" width="7.109375" style="47" customWidth="1"/>
    <col min="2580" max="2816" width="7.5546875" style="47"/>
    <col min="2817" max="2817" width="6.5546875" style="47" bestFit="1" customWidth="1"/>
    <col min="2818" max="2818" width="35.44140625" style="47" customWidth="1"/>
    <col min="2819" max="2823" width="7.5546875" style="47"/>
    <col min="2824" max="2825" width="7.44140625" style="47" customWidth="1"/>
    <col min="2826" max="2835" width="7.109375" style="47" customWidth="1"/>
    <col min="2836" max="3072" width="7.5546875" style="47"/>
    <col min="3073" max="3073" width="6.5546875" style="47" bestFit="1" customWidth="1"/>
    <col min="3074" max="3074" width="35.44140625" style="47" customWidth="1"/>
    <col min="3075" max="3079" width="7.5546875" style="47"/>
    <col min="3080" max="3081" width="7.44140625" style="47" customWidth="1"/>
    <col min="3082" max="3091" width="7.109375" style="47" customWidth="1"/>
    <col min="3092" max="3328" width="7.5546875" style="47"/>
    <col min="3329" max="3329" width="6.5546875" style="47" bestFit="1" customWidth="1"/>
    <col min="3330" max="3330" width="35.44140625" style="47" customWidth="1"/>
    <col min="3331" max="3335" width="7.5546875" style="47"/>
    <col min="3336" max="3337" width="7.44140625" style="47" customWidth="1"/>
    <col min="3338" max="3347" width="7.109375" style="47" customWidth="1"/>
    <col min="3348" max="3584" width="7.5546875" style="47"/>
    <col min="3585" max="3585" width="6.5546875" style="47" bestFit="1" customWidth="1"/>
    <col min="3586" max="3586" width="35.44140625" style="47" customWidth="1"/>
    <col min="3587" max="3591" width="7.5546875" style="47"/>
    <col min="3592" max="3593" width="7.44140625" style="47" customWidth="1"/>
    <col min="3594" max="3603" width="7.109375" style="47" customWidth="1"/>
    <col min="3604" max="3840" width="7.5546875" style="47"/>
    <col min="3841" max="3841" width="6.5546875" style="47" bestFit="1" customWidth="1"/>
    <col min="3842" max="3842" width="35.44140625" style="47" customWidth="1"/>
    <col min="3843" max="3847" width="7.5546875" style="47"/>
    <col min="3848" max="3849" width="7.44140625" style="47" customWidth="1"/>
    <col min="3850" max="3859" width="7.109375" style="47" customWidth="1"/>
    <col min="3860" max="4096" width="7.5546875" style="47"/>
    <col min="4097" max="4097" width="6.5546875" style="47" bestFit="1" customWidth="1"/>
    <col min="4098" max="4098" width="35.44140625" style="47" customWidth="1"/>
    <col min="4099" max="4103" width="7.5546875" style="47"/>
    <col min="4104" max="4105" width="7.44140625" style="47" customWidth="1"/>
    <col min="4106" max="4115" width="7.109375" style="47" customWidth="1"/>
    <col min="4116" max="4352" width="7.5546875" style="47"/>
    <col min="4353" max="4353" width="6.5546875" style="47" bestFit="1" customWidth="1"/>
    <col min="4354" max="4354" width="35.44140625" style="47" customWidth="1"/>
    <col min="4355" max="4359" width="7.5546875" style="47"/>
    <col min="4360" max="4361" width="7.44140625" style="47" customWidth="1"/>
    <col min="4362" max="4371" width="7.109375" style="47" customWidth="1"/>
    <col min="4372" max="4608" width="7.5546875" style="47"/>
    <col min="4609" max="4609" width="6.5546875" style="47" bestFit="1" customWidth="1"/>
    <col min="4610" max="4610" width="35.44140625" style="47" customWidth="1"/>
    <col min="4611" max="4615" width="7.5546875" style="47"/>
    <col min="4616" max="4617" width="7.44140625" style="47" customWidth="1"/>
    <col min="4618" max="4627" width="7.109375" style="47" customWidth="1"/>
    <col min="4628" max="4864" width="7.5546875" style="47"/>
    <col min="4865" max="4865" width="6.5546875" style="47" bestFit="1" customWidth="1"/>
    <col min="4866" max="4866" width="35.44140625" style="47" customWidth="1"/>
    <col min="4867" max="4871" width="7.5546875" style="47"/>
    <col min="4872" max="4873" width="7.44140625" style="47" customWidth="1"/>
    <col min="4874" max="4883" width="7.109375" style="47" customWidth="1"/>
    <col min="4884" max="5120" width="7.5546875" style="47"/>
    <col min="5121" max="5121" width="6.5546875" style="47" bestFit="1" customWidth="1"/>
    <col min="5122" max="5122" width="35.44140625" style="47" customWidth="1"/>
    <col min="5123" max="5127" width="7.5546875" style="47"/>
    <col min="5128" max="5129" width="7.44140625" style="47" customWidth="1"/>
    <col min="5130" max="5139" width="7.109375" style="47" customWidth="1"/>
    <col min="5140" max="5376" width="7.5546875" style="47"/>
    <col min="5377" max="5377" width="6.5546875" style="47" bestFit="1" customWidth="1"/>
    <col min="5378" max="5378" width="35.44140625" style="47" customWidth="1"/>
    <col min="5379" max="5383" width="7.5546875" style="47"/>
    <col min="5384" max="5385" width="7.44140625" style="47" customWidth="1"/>
    <col min="5386" max="5395" width="7.109375" style="47" customWidth="1"/>
    <col min="5396" max="5632" width="7.5546875" style="47"/>
    <col min="5633" max="5633" width="6.5546875" style="47" bestFit="1" customWidth="1"/>
    <col min="5634" max="5634" width="35.44140625" style="47" customWidth="1"/>
    <col min="5635" max="5639" width="7.5546875" style="47"/>
    <col min="5640" max="5641" width="7.44140625" style="47" customWidth="1"/>
    <col min="5642" max="5651" width="7.109375" style="47" customWidth="1"/>
    <col min="5652" max="5888" width="7.5546875" style="47"/>
    <col min="5889" max="5889" width="6.5546875" style="47" bestFit="1" customWidth="1"/>
    <col min="5890" max="5890" width="35.44140625" style="47" customWidth="1"/>
    <col min="5891" max="5895" width="7.5546875" style="47"/>
    <col min="5896" max="5897" width="7.44140625" style="47" customWidth="1"/>
    <col min="5898" max="5907" width="7.109375" style="47" customWidth="1"/>
    <col min="5908" max="6144" width="7.5546875" style="47"/>
    <col min="6145" max="6145" width="6.5546875" style="47" bestFit="1" customWidth="1"/>
    <col min="6146" max="6146" width="35.44140625" style="47" customWidth="1"/>
    <col min="6147" max="6151" width="7.5546875" style="47"/>
    <col min="6152" max="6153" width="7.44140625" style="47" customWidth="1"/>
    <col min="6154" max="6163" width="7.109375" style="47" customWidth="1"/>
    <col min="6164" max="6400" width="7.5546875" style="47"/>
    <col min="6401" max="6401" width="6.5546875" style="47" bestFit="1" customWidth="1"/>
    <col min="6402" max="6402" width="35.44140625" style="47" customWidth="1"/>
    <col min="6403" max="6407" width="7.5546875" style="47"/>
    <col min="6408" max="6409" width="7.44140625" style="47" customWidth="1"/>
    <col min="6410" max="6419" width="7.109375" style="47" customWidth="1"/>
    <col min="6420" max="6656" width="7.5546875" style="47"/>
    <col min="6657" max="6657" width="6.5546875" style="47" bestFit="1" customWidth="1"/>
    <col min="6658" max="6658" width="35.44140625" style="47" customWidth="1"/>
    <col min="6659" max="6663" width="7.5546875" style="47"/>
    <col min="6664" max="6665" width="7.44140625" style="47" customWidth="1"/>
    <col min="6666" max="6675" width="7.109375" style="47" customWidth="1"/>
    <col min="6676" max="6912" width="7.5546875" style="47"/>
    <col min="6913" max="6913" width="6.5546875" style="47" bestFit="1" customWidth="1"/>
    <col min="6914" max="6914" width="35.44140625" style="47" customWidth="1"/>
    <col min="6915" max="6919" width="7.5546875" style="47"/>
    <col min="6920" max="6921" width="7.44140625" style="47" customWidth="1"/>
    <col min="6922" max="6931" width="7.109375" style="47" customWidth="1"/>
    <col min="6932" max="7168" width="7.5546875" style="47"/>
    <col min="7169" max="7169" width="6.5546875" style="47" bestFit="1" customWidth="1"/>
    <col min="7170" max="7170" width="35.44140625" style="47" customWidth="1"/>
    <col min="7171" max="7175" width="7.5546875" style="47"/>
    <col min="7176" max="7177" width="7.44140625" style="47" customWidth="1"/>
    <col min="7178" max="7187" width="7.109375" style="47" customWidth="1"/>
    <col min="7188" max="7424" width="7.5546875" style="47"/>
    <col min="7425" max="7425" width="6.5546875" style="47" bestFit="1" customWidth="1"/>
    <col min="7426" max="7426" width="35.44140625" style="47" customWidth="1"/>
    <col min="7427" max="7431" width="7.5546875" style="47"/>
    <col min="7432" max="7433" width="7.44140625" style="47" customWidth="1"/>
    <col min="7434" max="7443" width="7.109375" style="47" customWidth="1"/>
    <col min="7444" max="7680" width="7.5546875" style="47"/>
    <col min="7681" max="7681" width="6.5546875" style="47" bestFit="1" customWidth="1"/>
    <col min="7682" max="7682" width="35.44140625" style="47" customWidth="1"/>
    <col min="7683" max="7687" width="7.5546875" style="47"/>
    <col min="7688" max="7689" width="7.44140625" style="47" customWidth="1"/>
    <col min="7690" max="7699" width="7.109375" style="47" customWidth="1"/>
    <col min="7700" max="7936" width="7.5546875" style="47"/>
    <col min="7937" max="7937" width="6.5546875" style="47" bestFit="1" customWidth="1"/>
    <col min="7938" max="7938" width="35.44140625" style="47" customWidth="1"/>
    <col min="7939" max="7943" width="7.5546875" style="47"/>
    <col min="7944" max="7945" width="7.44140625" style="47" customWidth="1"/>
    <col min="7946" max="7955" width="7.109375" style="47" customWidth="1"/>
    <col min="7956" max="8192" width="7.5546875" style="47"/>
    <col min="8193" max="8193" width="6.5546875" style="47" bestFit="1" customWidth="1"/>
    <col min="8194" max="8194" width="35.44140625" style="47" customWidth="1"/>
    <col min="8195" max="8199" width="7.5546875" style="47"/>
    <col min="8200" max="8201" width="7.44140625" style="47" customWidth="1"/>
    <col min="8202" max="8211" width="7.109375" style="47" customWidth="1"/>
    <col min="8212" max="8448" width="7.5546875" style="47"/>
    <col min="8449" max="8449" width="6.5546875" style="47" bestFit="1" customWidth="1"/>
    <col min="8450" max="8450" width="35.44140625" style="47" customWidth="1"/>
    <col min="8451" max="8455" width="7.5546875" style="47"/>
    <col min="8456" max="8457" width="7.44140625" style="47" customWidth="1"/>
    <col min="8458" max="8467" width="7.109375" style="47" customWidth="1"/>
    <col min="8468" max="8704" width="7.5546875" style="47"/>
    <col min="8705" max="8705" width="6.5546875" style="47" bestFit="1" customWidth="1"/>
    <col min="8706" max="8706" width="35.44140625" style="47" customWidth="1"/>
    <col min="8707" max="8711" width="7.5546875" style="47"/>
    <col min="8712" max="8713" width="7.44140625" style="47" customWidth="1"/>
    <col min="8714" max="8723" width="7.109375" style="47" customWidth="1"/>
    <col min="8724" max="8960" width="7.5546875" style="47"/>
    <col min="8961" max="8961" width="6.5546875" style="47" bestFit="1" customWidth="1"/>
    <col min="8962" max="8962" width="35.44140625" style="47" customWidth="1"/>
    <col min="8963" max="8967" width="7.5546875" style="47"/>
    <col min="8968" max="8969" width="7.44140625" style="47" customWidth="1"/>
    <col min="8970" max="8979" width="7.109375" style="47" customWidth="1"/>
    <col min="8980" max="9216" width="7.5546875" style="47"/>
    <col min="9217" max="9217" width="6.5546875" style="47" bestFit="1" customWidth="1"/>
    <col min="9218" max="9218" width="35.44140625" style="47" customWidth="1"/>
    <col min="9219" max="9223" width="7.5546875" style="47"/>
    <col min="9224" max="9225" width="7.44140625" style="47" customWidth="1"/>
    <col min="9226" max="9235" width="7.109375" style="47" customWidth="1"/>
    <col min="9236" max="9472" width="7.5546875" style="47"/>
    <col min="9473" max="9473" width="6.5546875" style="47" bestFit="1" customWidth="1"/>
    <col min="9474" max="9474" width="35.44140625" style="47" customWidth="1"/>
    <col min="9475" max="9479" width="7.5546875" style="47"/>
    <col min="9480" max="9481" width="7.44140625" style="47" customWidth="1"/>
    <col min="9482" max="9491" width="7.109375" style="47" customWidth="1"/>
    <col min="9492" max="9728" width="7.5546875" style="47"/>
    <col min="9729" max="9729" width="6.5546875" style="47" bestFit="1" customWidth="1"/>
    <col min="9730" max="9730" width="35.44140625" style="47" customWidth="1"/>
    <col min="9731" max="9735" width="7.5546875" style="47"/>
    <col min="9736" max="9737" width="7.44140625" style="47" customWidth="1"/>
    <col min="9738" max="9747" width="7.109375" style="47" customWidth="1"/>
    <col min="9748" max="9984" width="7.5546875" style="47"/>
    <col min="9985" max="9985" width="6.5546875" style="47" bestFit="1" customWidth="1"/>
    <col min="9986" max="9986" width="35.44140625" style="47" customWidth="1"/>
    <col min="9987" max="9991" width="7.5546875" style="47"/>
    <col min="9992" max="9993" width="7.44140625" style="47" customWidth="1"/>
    <col min="9994" max="10003" width="7.109375" style="47" customWidth="1"/>
    <col min="10004" max="10240" width="7.5546875" style="47"/>
    <col min="10241" max="10241" width="6.5546875" style="47" bestFit="1" customWidth="1"/>
    <col min="10242" max="10242" width="35.44140625" style="47" customWidth="1"/>
    <col min="10243" max="10247" width="7.5546875" style="47"/>
    <col min="10248" max="10249" width="7.44140625" style="47" customWidth="1"/>
    <col min="10250" max="10259" width="7.109375" style="47" customWidth="1"/>
    <col min="10260" max="10496" width="7.5546875" style="47"/>
    <col min="10497" max="10497" width="6.5546875" style="47" bestFit="1" customWidth="1"/>
    <col min="10498" max="10498" width="35.44140625" style="47" customWidth="1"/>
    <col min="10499" max="10503" width="7.5546875" style="47"/>
    <col min="10504" max="10505" width="7.44140625" style="47" customWidth="1"/>
    <col min="10506" max="10515" width="7.109375" style="47" customWidth="1"/>
    <col min="10516" max="10752" width="7.5546875" style="47"/>
    <col min="10753" max="10753" width="6.5546875" style="47" bestFit="1" customWidth="1"/>
    <col min="10754" max="10754" width="35.44140625" style="47" customWidth="1"/>
    <col min="10755" max="10759" width="7.5546875" style="47"/>
    <col min="10760" max="10761" width="7.44140625" style="47" customWidth="1"/>
    <col min="10762" max="10771" width="7.109375" style="47" customWidth="1"/>
    <col min="10772" max="11008" width="7.5546875" style="47"/>
    <col min="11009" max="11009" width="6.5546875" style="47" bestFit="1" customWidth="1"/>
    <col min="11010" max="11010" width="35.44140625" style="47" customWidth="1"/>
    <col min="11011" max="11015" width="7.5546875" style="47"/>
    <col min="11016" max="11017" width="7.44140625" style="47" customWidth="1"/>
    <col min="11018" max="11027" width="7.109375" style="47" customWidth="1"/>
    <col min="11028" max="11264" width="7.5546875" style="47"/>
    <col min="11265" max="11265" width="6.5546875" style="47" bestFit="1" customWidth="1"/>
    <col min="11266" max="11266" width="35.44140625" style="47" customWidth="1"/>
    <col min="11267" max="11271" width="7.5546875" style="47"/>
    <col min="11272" max="11273" width="7.44140625" style="47" customWidth="1"/>
    <col min="11274" max="11283" width="7.109375" style="47" customWidth="1"/>
    <col min="11284" max="11520" width="7.5546875" style="47"/>
    <col min="11521" max="11521" width="6.5546875" style="47" bestFit="1" customWidth="1"/>
    <col min="11522" max="11522" width="35.44140625" style="47" customWidth="1"/>
    <col min="11523" max="11527" width="7.5546875" style="47"/>
    <col min="11528" max="11529" width="7.44140625" style="47" customWidth="1"/>
    <col min="11530" max="11539" width="7.109375" style="47" customWidth="1"/>
    <col min="11540" max="11776" width="7.5546875" style="47"/>
    <col min="11777" max="11777" width="6.5546875" style="47" bestFit="1" customWidth="1"/>
    <col min="11778" max="11778" width="35.44140625" style="47" customWidth="1"/>
    <col min="11779" max="11783" width="7.5546875" style="47"/>
    <col min="11784" max="11785" width="7.44140625" style="47" customWidth="1"/>
    <col min="11786" max="11795" width="7.109375" style="47" customWidth="1"/>
    <col min="11796" max="12032" width="7.5546875" style="47"/>
    <col min="12033" max="12033" width="6.5546875" style="47" bestFit="1" customWidth="1"/>
    <col min="12034" max="12034" width="35.44140625" style="47" customWidth="1"/>
    <col min="12035" max="12039" width="7.5546875" style="47"/>
    <col min="12040" max="12041" width="7.44140625" style="47" customWidth="1"/>
    <col min="12042" max="12051" width="7.109375" style="47" customWidth="1"/>
    <col min="12052" max="12288" width="7.5546875" style="47"/>
    <col min="12289" max="12289" width="6.5546875" style="47" bestFit="1" customWidth="1"/>
    <col min="12290" max="12290" width="35.44140625" style="47" customWidth="1"/>
    <col min="12291" max="12295" width="7.5546875" style="47"/>
    <col min="12296" max="12297" width="7.44140625" style="47" customWidth="1"/>
    <col min="12298" max="12307" width="7.109375" style="47" customWidth="1"/>
    <col min="12308" max="12544" width="7.5546875" style="47"/>
    <col min="12545" max="12545" width="6.5546875" style="47" bestFit="1" customWidth="1"/>
    <col min="12546" max="12546" width="35.44140625" style="47" customWidth="1"/>
    <col min="12547" max="12551" width="7.5546875" style="47"/>
    <col min="12552" max="12553" width="7.44140625" style="47" customWidth="1"/>
    <col min="12554" max="12563" width="7.109375" style="47" customWidth="1"/>
    <col min="12564" max="12800" width="7.5546875" style="47"/>
    <col min="12801" max="12801" width="6.5546875" style="47" bestFit="1" customWidth="1"/>
    <col min="12802" max="12802" width="35.44140625" style="47" customWidth="1"/>
    <col min="12803" max="12807" width="7.5546875" style="47"/>
    <col min="12808" max="12809" width="7.44140625" style="47" customWidth="1"/>
    <col min="12810" max="12819" width="7.109375" style="47" customWidth="1"/>
    <col min="12820" max="13056" width="7.5546875" style="47"/>
    <col min="13057" max="13057" width="6.5546875" style="47" bestFit="1" customWidth="1"/>
    <col min="13058" max="13058" width="35.44140625" style="47" customWidth="1"/>
    <col min="13059" max="13063" width="7.5546875" style="47"/>
    <col min="13064" max="13065" width="7.44140625" style="47" customWidth="1"/>
    <col min="13066" max="13075" width="7.109375" style="47" customWidth="1"/>
    <col min="13076" max="13312" width="7.5546875" style="47"/>
    <col min="13313" max="13313" width="6.5546875" style="47" bestFit="1" customWidth="1"/>
    <col min="13314" max="13314" width="35.44140625" style="47" customWidth="1"/>
    <col min="13315" max="13319" width="7.5546875" style="47"/>
    <col min="13320" max="13321" width="7.44140625" style="47" customWidth="1"/>
    <col min="13322" max="13331" width="7.109375" style="47" customWidth="1"/>
    <col min="13332" max="13568" width="7.5546875" style="47"/>
    <col min="13569" max="13569" width="6.5546875" style="47" bestFit="1" customWidth="1"/>
    <col min="13570" max="13570" width="35.44140625" style="47" customWidth="1"/>
    <col min="13571" max="13575" width="7.5546875" style="47"/>
    <col min="13576" max="13577" width="7.44140625" style="47" customWidth="1"/>
    <col min="13578" max="13587" width="7.109375" style="47" customWidth="1"/>
    <col min="13588" max="13824" width="7.5546875" style="47"/>
    <col min="13825" max="13825" width="6.5546875" style="47" bestFit="1" customWidth="1"/>
    <col min="13826" max="13826" width="35.44140625" style="47" customWidth="1"/>
    <col min="13827" max="13831" width="7.5546875" style="47"/>
    <col min="13832" max="13833" width="7.44140625" style="47" customWidth="1"/>
    <col min="13834" max="13843" width="7.109375" style="47" customWidth="1"/>
    <col min="13844" max="14080" width="7.5546875" style="47"/>
    <col min="14081" max="14081" width="6.5546875" style="47" bestFit="1" customWidth="1"/>
    <col min="14082" max="14082" width="35.44140625" style="47" customWidth="1"/>
    <col min="14083" max="14087" width="7.5546875" style="47"/>
    <col min="14088" max="14089" width="7.44140625" style="47" customWidth="1"/>
    <col min="14090" max="14099" width="7.109375" style="47" customWidth="1"/>
    <col min="14100" max="14336" width="7.5546875" style="47"/>
    <col min="14337" max="14337" width="6.5546875" style="47" bestFit="1" customWidth="1"/>
    <col min="14338" max="14338" width="35.44140625" style="47" customWidth="1"/>
    <col min="14339" max="14343" width="7.5546875" style="47"/>
    <col min="14344" max="14345" width="7.44140625" style="47" customWidth="1"/>
    <col min="14346" max="14355" width="7.109375" style="47" customWidth="1"/>
    <col min="14356" max="14592" width="7.5546875" style="47"/>
    <col min="14593" max="14593" width="6.5546875" style="47" bestFit="1" customWidth="1"/>
    <col min="14594" max="14594" width="35.44140625" style="47" customWidth="1"/>
    <col min="14595" max="14599" width="7.5546875" style="47"/>
    <col min="14600" max="14601" width="7.44140625" style="47" customWidth="1"/>
    <col min="14602" max="14611" width="7.109375" style="47" customWidth="1"/>
    <col min="14612" max="14848" width="7.5546875" style="47"/>
    <col min="14849" max="14849" width="6.5546875" style="47" bestFit="1" customWidth="1"/>
    <col min="14850" max="14850" width="35.44140625" style="47" customWidth="1"/>
    <col min="14851" max="14855" width="7.5546875" style="47"/>
    <col min="14856" max="14857" width="7.44140625" style="47" customWidth="1"/>
    <col min="14858" max="14867" width="7.109375" style="47" customWidth="1"/>
    <col min="14868" max="15104" width="7.5546875" style="47"/>
    <col min="15105" max="15105" width="6.5546875" style="47" bestFit="1" customWidth="1"/>
    <col min="15106" max="15106" width="35.44140625" style="47" customWidth="1"/>
    <col min="15107" max="15111" width="7.5546875" style="47"/>
    <col min="15112" max="15113" width="7.44140625" style="47" customWidth="1"/>
    <col min="15114" max="15123" width="7.109375" style="47" customWidth="1"/>
    <col min="15124" max="15360" width="7.5546875" style="47"/>
    <col min="15361" max="15361" width="6.5546875" style="47" bestFit="1" customWidth="1"/>
    <col min="15362" max="15362" width="35.44140625" style="47" customWidth="1"/>
    <col min="15363" max="15367" width="7.5546875" style="47"/>
    <col min="15368" max="15369" width="7.44140625" style="47" customWidth="1"/>
    <col min="15370" max="15379" width="7.109375" style="47" customWidth="1"/>
    <col min="15380" max="15616" width="7.5546875" style="47"/>
    <col min="15617" max="15617" width="6.5546875" style="47" bestFit="1" customWidth="1"/>
    <col min="15618" max="15618" width="35.44140625" style="47" customWidth="1"/>
    <col min="15619" max="15623" width="7.5546875" style="47"/>
    <col min="15624" max="15625" width="7.44140625" style="47" customWidth="1"/>
    <col min="15626" max="15635" width="7.109375" style="47" customWidth="1"/>
    <col min="15636" max="15872" width="7.5546875" style="47"/>
    <col min="15873" max="15873" width="6.5546875" style="47" bestFit="1" customWidth="1"/>
    <col min="15874" max="15874" width="35.44140625" style="47" customWidth="1"/>
    <col min="15875" max="15879" width="7.5546875" style="47"/>
    <col min="15880" max="15881" width="7.44140625" style="47" customWidth="1"/>
    <col min="15882" max="15891" width="7.109375" style="47" customWidth="1"/>
    <col min="15892" max="16128" width="7.5546875" style="47"/>
    <col min="16129" max="16129" width="6.5546875" style="47" bestFit="1" customWidth="1"/>
    <col min="16130" max="16130" width="35.44140625" style="47" customWidth="1"/>
    <col min="16131" max="16135" width="7.5546875" style="47"/>
    <col min="16136" max="16137" width="7.44140625" style="47" customWidth="1"/>
    <col min="16138" max="16147" width="7.109375" style="47" customWidth="1"/>
    <col min="16148" max="16384" width="7.5546875" style="47"/>
  </cols>
  <sheetData>
    <row r="1" spans="1:29" ht="17.100000000000001" customHeight="1">
      <c r="A1" s="917" t="s">
        <v>190</v>
      </c>
      <c r="B1" s="917"/>
      <c r="C1" s="374"/>
      <c r="D1" s="374"/>
      <c r="E1" s="374"/>
      <c r="F1" s="374"/>
      <c r="G1" s="374"/>
    </row>
    <row r="2" spans="1:29" ht="17.100000000000001" customHeight="1">
      <c r="A2" s="918" t="s">
        <v>548</v>
      </c>
      <c r="B2" s="918"/>
      <c r="C2" s="918"/>
      <c r="D2" s="918"/>
      <c r="E2" s="918"/>
      <c r="F2" s="918"/>
      <c r="G2" s="918"/>
      <c r="H2" s="918"/>
      <c r="I2" s="918"/>
      <c r="J2" s="918"/>
      <c r="K2" s="918"/>
      <c r="L2" s="918"/>
      <c r="M2" s="918"/>
      <c r="N2" s="918"/>
      <c r="O2" s="918"/>
      <c r="P2" s="918"/>
      <c r="Q2" s="918"/>
      <c r="R2" s="918"/>
      <c r="S2" s="918"/>
      <c r="T2" s="918"/>
      <c r="U2" s="918"/>
      <c r="V2" s="918"/>
      <c r="W2" s="918"/>
      <c r="X2" s="918"/>
      <c r="Y2" s="918"/>
      <c r="Z2" s="918"/>
      <c r="AA2" s="918"/>
      <c r="AB2" s="918"/>
      <c r="AC2" s="918"/>
    </row>
    <row r="3" spans="1:29" ht="17.100000000000001" customHeight="1">
      <c r="A3" s="375"/>
      <c r="B3" s="375"/>
      <c r="C3" s="375"/>
      <c r="D3" s="375"/>
      <c r="E3" s="376"/>
      <c r="F3" s="375"/>
      <c r="G3" s="376"/>
      <c r="H3" s="375"/>
      <c r="L3" s="375"/>
      <c r="N3" s="375"/>
      <c r="P3" s="375"/>
      <c r="Q3" s="486"/>
      <c r="R3" s="486"/>
      <c r="S3" s="486"/>
      <c r="T3" s="486"/>
      <c r="U3" s="486"/>
      <c r="AA3" s="960" t="s">
        <v>1</v>
      </c>
      <c r="AB3" s="960"/>
      <c r="AC3" s="960"/>
    </row>
    <row r="4" spans="1:29" ht="81.75" customHeight="1">
      <c r="A4" s="959" t="s">
        <v>2</v>
      </c>
      <c r="B4" s="916" t="s">
        <v>194</v>
      </c>
      <c r="C4" s="959" t="s">
        <v>4</v>
      </c>
      <c r="D4" s="959" t="s">
        <v>310</v>
      </c>
      <c r="E4" s="959"/>
      <c r="F4" s="959" t="s">
        <v>216</v>
      </c>
      <c r="G4" s="959"/>
      <c r="H4" s="959" t="s">
        <v>218</v>
      </c>
      <c r="I4" s="959"/>
      <c r="J4" s="959" t="s">
        <v>220</v>
      </c>
      <c r="K4" s="959"/>
      <c r="L4" s="957" t="s">
        <v>222</v>
      </c>
      <c r="M4" s="958"/>
      <c r="N4" s="957" t="s">
        <v>224</v>
      </c>
      <c r="O4" s="958"/>
      <c r="P4" s="957" t="s">
        <v>226</v>
      </c>
      <c r="Q4" s="958"/>
      <c r="R4" s="957" t="s">
        <v>495</v>
      </c>
      <c r="S4" s="958"/>
      <c r="T4" s="959" t="s">
        <v>230</v>
      </c>
      <c r="U4" s="959"/>
      <c r="V4" s="916" t="s">
        <v>234</v>
      </c>
      <c r="W4" s="916"/>
      <c r="X4" s="955" t="s">
        <v>232</v>
      </c>
      <c r="Y4" s="956"/>
      <c r="Z4" s="955" t="s">
        <v>236</v>
      </c>
      <c r="AA4" s="956"/>
      <c r="AB4" s="955" t="s">
        <v>238</v>
      </c>
      <c r="AC4" s="956"/>
    </row>
    <row r="5" spans="1:29" ht="39.6">
      <c r="A5" s="959"/>
      <c r="B5" s="916"/>
      <c r="C5" s="959"/>
      <c r="D5" s="377" t="s">
        <v>326</v>
      </c>
      <c r="E5" s="377" t="s">
        <v>207</v>
      </c>
      <c r="F5" s="377" t="s">
        <v>326</v>
      </c>
      <c r="G5" s="377" t="s">
        <v>207</v>
      </c>
      <c r="H5" s="377" t="s">
        <v>326</v>
      </c>
      <c r="I5" s="377" t="s">
        <v>207</v>
      </c>
      <c r="J5" s="377" t="s">
        <v>326</v>
      </c>
      <c r="K5" s="377" t="s">
        <v>207</v>
      </c>
      <c r="L5" s="377" t="s">
        <v>326</v>
      </c>
      <c r="M5" s="377" t="s">
        <v>207</v>
      </c>
      <c r="N5" s="377" t="s">
        <v>326</v>
      </c>
      <c r="O5" s="377" t="s">
        <v>207</v>
      </c>
      <c r="P5" s="377" t="s">
        <v>326</v>
      </c>
      <c r="Q5" s="377" t="s">
        <v>207</v>
      </c>
      <c r="R5" s="377" t="s">
        <v>326</v>
      </c>
      <c r="S5" s="377" t="s">
        <v>207</v>
      </c>
      <c r="T5" s="377" t="s">
        <v>326</v>
      </c>
      <c r="U5" s="377" t="s">
        <v>207</v>
      </c>
      <c r="V5" s="377" t="s">
        <v>326</v>
      </c>
      <c r="W5" s="377" t="s">
        <v>207</v>
      </c>
      <c r="X5" s="377" t="s">
        <v>326</v>
      </c>
      <c r="Y5" s="377" t="s">
        <v>207</v>
      </c>
      <c r="Z5" s="377" t="s">
        <v>326</v>
      </c>
      <c r="AA5" s="668" t="s">
        <v>207</v>
      </c>
      <c r="AB5" s="377" t="s">
        <v>326</v>
      </c>
      <c r="AC5" s="377" t="s">
        <v>207</v>
      </c>
    </row>
    <row r="6" spans="1:29" s="380" customFormat="1" ht="17.100000000000001" customHeight="1">
      <c r="A6" s="208"/>
      <c r="B6" s="378" t="s">
        <v>17</v>
      </c>
      <c r="C6" s="208"/>
      <c r="D6" s="379">
        <f t="shared" ref="D6:E6" si="0">D8+D31+D74</f>
        <v>0</v>
      </c>
      <c r="E6" s="379">
        <f t="shared" si="0"/>
        <v>0</v>
      </c>
      <c r="F6" s="379"/>
      <c r="G6" s="379"/>
      <c r="H6" s="379">
        <f>H8+H31+H74</f>
        <v>2847.1957000000002</v>
      </c>
      <c r="I6" s="379">
        <f>'Đất đô thị'!G7</f>
        <v>100</v>
      </c>
      <c r="J6" s="379">
        <f>J8+J31+J74</f>
        <v>3578.5393100000065</v>
      </c>
      <c r="K6" s="379">
        <v>100</v>
      </c>
      <c r="L6" s="379">
        <f>L8+L31+L74</f>
        <v>84359.1</v>
      </c>
      <c r="M6" s="379">
        <v>100</v>
      </c>
      <c r="N6" s="379">
        <f>N8+N31+N74</f>
        <v>91.99</v>
      </c>
      <c r="O6" s="379">
        <v>100</v>
      </c>
      <c r="P6" s="379">
        <f>P8+P31+P74</f>
        <v>0</v>
      </c>
      <c r="Q6" s="379"/>
      <c r="R6" s="379">
        <f>R8+R31+R74</f>
        <v>60</v>
      </c>
      <c r="S6" s="379">
        <v>100</v>
      </c>
      <c r="T6" s="379">
        <f>T8+T31+T74</f>
        <v>53.76</v>
      </c>
      <c r="U6" s="379">
        <v>100</v>
      </c>
      <c r="V6" s="379"/>
      <c r="W6" s="379"/>
      <c r="X6" s="379">
        <f>X8+X31+X74</f>
        <v>50.640000000000008</v>
      </c>
      <c r="Y6" s="379">
        <v>100</v>
      </c>
      <c r="Z6" s="379">
        <f>Z8+Z31+Z74</f>
        <v>2993.9799999999996</v>
      </c>
      <c r="AA6" s="669">
        <v>100</v>
      </c>
      <c r="AB6" s="379">
        <f>AB8+AB31+AB74</f>
        <v>807.04555800000026</v>
      </c>
      <c r="AC6" s="379">
        <v>100</v>
      </c>
    </row>
    <row r="7" spans="1:29" ht="15.9" customHeight="1">
      <c r="A7" s="381" t="s">
        <v>210</v>
      </c>
      <c r="B7" s="382" t="s">
        <v>211</v>
      </c>
      <c r="C7" s="381"/>
      <c r="D7" s="383"/>
      <c r="E7" s="383"/>
      <c r="F7" s="383"/>
      <c r="G7" s="383"/>
      <c r="H7" s="383"/>
      <c r="I7" s="383">
        <f>'Đất đô thị'!G8</f>
        <v>0</v>
      </c>
      <c r="J7" s="383"/>
      <c r="K7" s="383"/>
      <c r="L7" s="383"/>
      <c r="M7" s="383"/>
      <c r="N7" s="383"/>
      <c r="O7" s="383"/>
      <c r="P7" s="383"/>
      <c r="Q7" s="383"/>
      <c r="R7" s="383"/>
      <c r="S7" s="383"/>
      <c r="T7" s="383"/>
      <c r="U7" s="383"/>
      <c r="V7" s="383"/>
      <c r="W7" s="383"/>
      <c r="X7" s="383"/>
      <c r="Y7" s="383"/>
      <c r="Z7" s="383"/>
      <c r="AA7" s="670"/>
      <c r="AB7" s="383"/>
      <c r="AC7" s="383"/>
    </row>
    <row r="8" spans="1:29" s="387" customFormat="1" ht="15.6" customHeight="1">
      <c r="A8" s="216" t="s">
        <v>18</v>
      </c>
      <c r="B8" s="384" t="s">
        <v>19</v>
      </c>
      <c r="C8" s="210" t="s">
        <v>20</v>
      </c>
      <c r="D8" s="385">
        <f>D10+D14+D15+D16+D20+D24+D28+D29+D30</f>
        <v>0</v>
      </c>
      <c r="E8" s="386"/>
      <c r="F8" s="386"/>
      <c r="G8" s="386"/>
      <c r="H8" s="385">
        <f>'Đất đô thị'!F9</f>
        <v>2455.894096999999</v>
      </c>
      <c r="I8" s="379">
        <f>'Đất đô thị'!G9</f>
        <v>86.256596165834281</v>
      </c>
      <c r="J8" s="487">
        <f>J10+J16+J20+J24+J28+J29+J30+J14+J15</f>
        <v>3578.5393100000065</v>
      </c>
      <c r="K8" s="386">
        <f>J8/J6*100</f>
        <v>100</v>
      </c>
      <c r="L8" s="385">
        <f>L10+L14+L15+L16+L20+L24+L28+L29+L30</f>
        <v>84359.1</v>
      </c>
      <c r="M8" s="386">
        <f>L8/L6*100</f>
        <v>100</v>
      </c>
      <c r="N8" s="385"/>
      <c r="O8" s="385"/>
      <c r="P8" s="385">
        <f>P10+P14+P15+P16+P20+P24+P28+P29+P30</f>
        <v>0</v>
      </c>
      <c r="Q8" s="488"/>
      <c r="R8" s="385"/>
      <c r="S8" s="386">
        <f>R8/R6*100</f>
        <v>0</v>
      </c>
      <c r="T8" s="385">
        <f>'KĐT(có KĐT mới)'!F9</f>
        <v>0</v>
      </c>
      <c r="U8" s="385">
        <f>'KĐT(có KĐT mới)'!G9</f>
        <v>0</v>
      </c>
      <c r="V8" s="385"/>
      <c r="W8" s="385"/>
      <c r="X8" s="385">
        <f>X10+X14+X15+X16+X20+X24+X28+X29+X30</f>
        <v>0</v>
      </c>
      <c r="Y8" s="386">
        <f>X8/X6*100</f>
        <v>0</v>
      </c>
      <c r="Z8" s="385">
        <f>'dân cư nông thôn'!F9</f>
        <v>183.22405099999986</v>
      </c>
      <c r="AA8" s="385">
        <f>'dân cư nông thôn'!G9</f>
        <v>6.1197486623157094</v>
      </c>
      <c r="AB8" s="385">
        <v>0</v>
      </c>
      <c r="AC8" s="386">
        <f>AB8/AB6*100</f>
        <v>0</v>
      </c>
    </row>
    <row r="9" spans="1:29" ht="15.6" customHeight="1">
      <c r="A9" s="215"/>
      <c r="B9" s="388" t="s">
        <v>203</v>
      </c>
      <c r="C9" s="213"/>
      <c r="D9" s="389"/>
      <c r="E9" s="383"/>
      <c r="F9" s="383"/>
      <c r="G9" s="383"/>
      <c r="H9" s="389">
        <f>'Đất đô thị'!F10</f>
        <v>0</v>
      </c>
      <c r="I9" s="383">
        <f>'Đất đô thị'!G10</f>
        <v>0</v>
      </c>
      <c r="J9" s="385"/>
      <c r="K9" s="386"/>
      <c r="L9" s="385"/>
      <c r="M9" s="386"/>
      <c r="N9" s="390"/>
      <c r="O9" s="390"/>
      <c r="P9" s="385"/>
      <c r="Q9" s="386"/>
      <c r="R9" s="385"/>
      <c r="S9" s="386"/>
      <c r="T9" s="390">
        <f>'KĐT(có KĐT mới)'!F10</f>
        <v>0</v>
      </c>
      <c r="U9" s="390">
        <f>'KĐT(có KĐT mới)'!G10</f>
        <v>0</v>
      </c>
      <c r="V9" s="390"/>
      <c r="W9" s="390"/>
      <c r="X9" s="385"/>
      <c r="Y9" s="386"/>
      <c r="Z9" s="385">
        <f>'dân cư nông thôn'!F10</f>
        <v>0</v>
      </c>
      <c r="AA9" s="390">
        <f>'dân cư nông thôn'!G10</f>
        <v>0</v>
      </c>
      <c r="AB9" s="385">
        <v>0</v>
      </c>
      <c r="AC9" s="386"/>
    </row>
    <row r="10" spans="1:29" ht="15.6" customHeight="1">
      <c r="A10" s="217" t="s">
        <v>21</v>
      </c>
      <c r="B10" s="211" t="s">
        <v>22</v>
      </c>
      <c r="C10" s="206" t="s">
        <v>23</v>
      </c>
      <c r="D10" s="391">
        <f>D11+D12+D13</f>
        <v>0</v>
      </c>
      <c r="E10" s="383"/>
      <c r="F10" s="383"/>
      <c r="G10" s="383"/>
      <c r="H10" s="389">
        <f>'Đất đô thị'!F11</f>
        <v>428.99091599999997</v>
      </c>
      <c r="I10" s="383">
        <f>'Đất đô thị'!G11</f>
        <v>17.467810054351872</v>
      </c>
      <c r="J10" s="383">
        <f>J11+J12</f>
        <v>2563.3200000000006</v>
      </c>
      <c r="K10" s="383"/>
      <c r="L10" s="383"/>
      <c r="M10" s="383"/>
      <c r="N10" s="390"/>
      <c r="O10" s="390"/>
      <c r="P10" s="383"/>
      <c r="Q10" s="383"/>
      <c r="R10" s="383"/>
      <c r="S10" s="392"/>
      <c r="T10" s="390">
        <f>'KĐT(có KĐT mới)'!F11</f>
        <v>0</v>
      </c>
      <c r="U10" s="390"/>
      <c r="V10" s="390"/>
      <c r="W10" s="400"/>
      <c r="X10" s="383"/>
      <c r="Y10" s="392" t="e">
        <f>X10/$X$8*100</f>
        <v>#DIV/0!</v>
      </c>
      <c r="Z10" s="389">
        <f>'dân cư nông thôn'!F11</f>
        <v>0</v>
      </c>
      <c r="AA10" s="390">
        <f>'dân cư nông thôn'!G11</f>
        <v>0</v>
      </c>
      <c r="AB10" s="385">
        <v>0</v>
      </c>
      <c r="AC10" s="392" t="e">
        <f>AB10/$AB$8*100</f>
        <v>#DIV/0!</v>
      </c>
    </row>
    <row r="11" spans="1:29" ht="15.6" customHeight="1">
      <c r="A11" s="215"/>
      <c r="B11" s="393" t="s">
        <v>24</v>
      </c>
      <c r="C11" s="213" t="s">
        <v>25</v>
      </c>
      <c r="D11" s="394"/>
      <c r="E11" s="383"/>
      <c r="F11" s="383"/>
      <c r="G11" s="383"/>
      <c r="H11" s="389">
        <f>'Đất đô thị'!F12</f>
        <v>400.30676100000017</v>
      </c>
      <c r="I11" s="383">
        <f>'Đất đô thị'!G12</f>
        <v>16.299838070745619</v>
      </c>
      <c r="J11" s="383">
        <f>'03CH'!F12</f>
        <v>2563.3200000000006</v>
      </c>
      <c r="K11" s="383">
        <f>J11/J8*100</f>
        <v>71.630343499007026</v>
      </c>
      <c r="L11" s="383"/>
      <c r="M11" s="383"/>
      <c r="N11" s="390"/>
      <c r="O11" s="390"/>
      <c r="P11" s="383"/>
      <c r="Q11" s="383"/>
      <c r="R11" s="383"/>
      <c r="S11" s="392"/>
      <c r="T11" s="390">
        <f>'KĐT(có KĐT mới)'!F12</f>
        <v>0</v>
      </c>
      <c r="U11" s="390"/>
      <c r="V11" s="390"/>
      <c r="W11" s="400"/>
      <c r="X11" s="383"/>
      <c r="Y11" s="392" t="e">
        <f t="shared" ref="Y11:Y30" si="1">X11/$X$8*100</f>
        <v>#DIV/0!</v>
      </c>
      <c r="Z11" s="389">
        <f>'dân cư nông thôn'!F12</f>
        <v>0</v>
      </c>
      <c r="AA11" s="400">
        <f>'dân cư nông thôn'!G12</f>
        <v>0</v>
      </c>
      <c r="AB11" s="385">
        <v>0</v>
      </c>
      <c r="AC11" s="392" t="e">
        <f t="shared" ref="AC11:AC30" si="2">AB11/$AB$8*100</f>
        <v>#DIV/0!</v>
      </c>
    </row>
    <row r="12" spans="1:29" ht="15.6" customHeight="1">
      <c r="A12" s="215"/>
      <c r="B12" s="212" t="s">
        <v>26</v>
      </c>
      <c r="C12" s="213" t="s">
        <v>27</v>
      </c>
      <c r="D12" s="394"/>
      <c r="E12" s="383"/>
      <c r="F12" s="383"/>
      <c r="G12" s="383"/>
      <c r="H12" s="389">
        <f>'Đất đô thị'!F13</f>
        <v>28.684154999999809</v>
      </c>
      <c r="I12" s="383">
        <f>'Đất đô thị'!G13</f>
        <v>1.0074528772293316</v>
      </c>
      <c r="J12" s="383"/>
      <c r="K12" s="383"/>
      <c r="L12" s="383"/>
      <c r="M12" s="383"/>
      <c r="N12" s="390"/>
      <c r="O12" s="390"/>
      <c r="P12" s="383"/>
      <c r="Q12" s="383"/>
      <c r="R12" s="383"/>
      <c r="S12" s="392"/>
      <c r="T12" s="390">
        <f>'KĐT(có KĐT mới)'!F13</f>
        <v>0</v>
      </c>
      <c r="U12" s="390"/>
      <c r="V12" s="390"/>
      <c r="W12" s="400"/>
      <c r="X12" s="383"/>
      <c r="Y12" s="392" t="e">
        <f t="shared" si="1"/>
        <v>#DIV/0!</v>
      </c>
      <c r="Z12" s="389">
        <f>'dân cư nông thôn'!F13</f>
        <v>0</v>
      </c>
      <c r="AA12" s="390">
        <f>'dân cư nông thôn'!G13</f>
        <v>0</v>
      </c>
      <c r="AB12" s="385">
        <v>0</v>
      </c>
      <c r="AC12" s="392" t="e">
        <f t="shared" si="2"/>
        <v>#DIV/0!</v>
      </c>
    </row>
    <row r="13" spans="1:29" ht="15.6" customHeight="1">
      <c r="A13" s="215"/>
      <c r="B13" s="214" t="s">
        <v>28</v>
      </c>
      <c r="C13" s="213" t="s">
        <v>29</v>
      </c>
      <c r="D13" s="394"/>
      <c r="E13" s="383"/>
      <c r="F13" s="383"/>
      <c r="G13" s="383"/>
      <c r="H13" s="389">
        <f>'Đất đô thị'!F14</f>
        <v>0</v>
      </c>
      <c r="I13" s="383">
        <f>'Đất đô thị'!G14</f>
        <v>0</v>
      </c>
      <c r="J13" s="383"/>
      <c r="K13" s="383"/>
      <c r="L13" s="383"/>
      <c r="M13" s="383"/>
      <c r="N13" s="390"/>
      <c r="O13" s="390"/>
      <c r="P13" s="383"/>
      <c r="Q13" s="383"/>
      <c r="R13" s="383"/>
      <c r="S13" s="392"/>
      <c r="T13" s="390">
        <f>'KĐT(có KĐT mới)'!F14</f>
        <v>0</v>
      </c>
      <c r="U13" s="390"/>
      <c r="V13" s="390"/>
      <c r="W13" s="400"/>
      <c r="X13" s="383"/>
      <c r="Y13" s="392" t="e">
        <f t="shared" si="1"/>
        <v>#DIV/0!</v>
      </c>
      <c r="Z13" s="389">
        <f>'dân cư nông thôn'!F14</f>
        <v>0</v>
      </c>
      <c r="AA13" s="390">
        <f>'dân cư nông thôn'!G14</f>
        <v>0</v>
      </c>
      <c r="AB13" s="385">
        <v>0</v>
      </c>
      <c r="AC13" s="392" t="e">
        <f t="shared" si="2"/>
        <v>#DIV/0!</v>
      </c>
    </row>
    <row r="14" spans="1:29" ht="15.6" customHeight="1">
      <c r="A14" s="217" t="s">
        <v>30</v>
      </c>
      <c r="B14" s="207" t="s">
        <v>31</v>
      </c>
      <c r="C14" s="206" t="s">
        <v>32</v>
      </c>
      <c r="D14" s="391"/>
      <c r="E14" s="383"/>
      <c r="F14" s="383"/>
      <c r="G14" s="383"/>
      <c r="H14" s="389">
        <f>'Đất đô thị'!F15</f>
        <v>166.84139099999945</v>
      </c>
      <c r="I14" s="383">
        <f>'Đất đô thị'!G15</f>
        <v>6.793509182818787</v>
      </c>
      <c r="J14" s="383"/>
      <c r="K14" s="383"/>
      <c r="L14" s="383"/>
      <c r="M14" s="383"/>
      <c r="N14" s="390"/>
      <c r="O14" s="390"/>
      <c r="P14" s="383"/>
      <c r="Q14" s="383"/>
      <c r="R14" s="383"/>
      <c r="S14" s="392"/>
      <c r="T14" s="390">
        <f>'KĐT(có KĐT mới)'!F15</f>
        <v>0</v>
      </c>
      <c r="U14" s="390"/>
      <c r="V14" s="390"/>
      <c r="W14" s="400"/>
      <c r="X14" s="383"/>
      <c r="Y14" s="392" t="e">
        <f t="shared" si="1"/>
        <v>#DIV/0!</v>
      </c>
      <c r="Z14" s="389">
        <f>'dân cư nông thôn'!F15</f>
        <v>0</v>
      </c>
      <c r="AA14" s="390">
        <f>'dân cư nông thôn'!G15</f>
        <v>0</v>
      </c>
      <c r="AB14" s="385">
        <v>0</v>
      </c>
      <c r="AC14" s="392" t="e">
        <f t="shared" si="2"/>
        <v>#DIV/0!</v>
      </c>
    </row>
    <row r="15" spans="1:29" ht="15.6" customHeight="1">
      <c r="A15" s="217" t="s">
        <v>33</v>
      </c>
      <c r="B15" s="207" t="s">
        <v>34</v>
      </c>
      <c r="C15" s="206" t="s">
        <v>35</v>
      </c>
      <c r="D15" s="391"/>
      <c r="E15" s="383"/>
      <c r="F15" s="383"/>
      <c r="G15" s="383"/>
      <c r="H15" s="389">
        <f>'Đất đô thị'!F16</f>
        <v>83.611992000000015</v>
      </c>
      <c r="I15" s="383">
        <f>'Đất đô thị'!G16</f>
        <v>3.4045438727238428</v>
      </c>
      <c r="J15" s="383">
        <f>KNN!F16</f>
        <v>1015.219310000006</v>
      </c>
      <c r="K15" s="383">
        <f>J15/J8*100</f>
        <v>28.369656500992974</v>
      </c>
      <c r="L15" s="383"/>
      <c r="M15" s="383"/>
      <c r="N15" s="390"/>
      <c r="O15" s="390"/>
      <c r="P15" s="383"/>
      <c r="Q15" s="383"/>
      <c r="R15" s="383"/>
      <c r="S15" s="392"/>
      <c r="T15" s="390">
        <f>'KĐT(có KĐT mới)'!F16</f>
        <v>0</v>
      </c>
      <c r="U15" s="390"/>
      <c r="V15" s="390"/>
      <c r="W15" s="400"/>
      <c r="X15" s="383"/>
      <c r="Y15" s="392" t="e">
        <f t="shared" si="1"/>
        <v>#DIV/0!</v>
      </c>
      <c r="Z15" s="389">
        <f>'dân cư nông thôn'!F16</f>
        <v>0</v>
      </c>
      <c r="AA15" s="390">
        <f>'dân cư nông thôn'!G16</f>
        <v>0</v>
      </c>
      <c r="AB15" s="385">
        <v>0</v>
      </c>
      <c r="AC15" s="392" t="e">
        <f t="shared" si="2"/>
        <v>#DIV/0!</v>
      </c>
    </row>
    <row r="16" spans="1:29" ht="15.6" customHeight="1">
      <c r="A16" s="217" t="s">
        <v>36</v>
      </c>
      <c r="B16" s="211" t="s">
        <v>37</v>
      </c>
      <c r="C16" s="206" t="s">
        <v>38</v>
      </c>
      <c r="D16" s="391">
        <f>D17+D18+D19</f>
        <v>0</v>
      </c>
      <c r="E16" s="383"/>
      <c r="F16" s="383"/>
      <c r="G16" s="383"/>
      <c r="H16" s="389">
        <f>'Đất đô thị'!F17</f>
        <v>340.12870000000004</v>
      </c>
      <c r="I16" s="383">
        <f>'Đất đô thị'!G17</f>
        <v>13.849485627881297</v>
      </c>
      <c r="J16" s="383"/>
      <c r="K16" s="383"/>
      <c r="L16" s="383">
        <f>'03CH'!F17</f>
        <v>15158.330000000004</v>
      </c>
      <c r="M16" s="383">
        <f>L16/L8*100</f>
        <v>17.968814271370846</v>
      </c>
      <c r="N16" s="390"/>
      <c r="O16" s="390"/>
      <c r="P16" s="383"/>
      <c r="Q16" s="383"/>
      <c r="R16" s="383"/>
      <c r="S16" s="392"/>
      <c r="T16" s="390">
        <f>'KĐT(có KĐT mới)'!F17</f>
        <v>0</v>
      </c>
      <c r="U16" s="390"/>
      <c r="V16" s="390"/>
      <c r="W16" s="400"/>
      <c r="X16" s="383"/>
      <c r="Y16" s="392" t="e">
        <f t="shared" si="1"/>
        <v>#DIV/0!</v>
      </c>
      <c r="Z16" s="389">
        <f>'dân cư nông thôn'!F17</f>
        <v>0</v>
      </c>
      <c r="AA16" s="390">
        <f>'dân cư nông thôn'!G17</f>
        <v>0</v>
      </c>
      <c r="AB16" s="385">
        <v>0</v>
      </c>
      <c r="AC16" s="392" t="e">
        <f t="shared" si="2"/>
        <v>#DIV/0!</v>
      </c>
    </row>
    <row r="17" spans="1:29" ht="15.6" hidden="1" customHeight="1">
      <c r="A17" s="215"/>
      <c r="B17" s="214" t="s">
        <v>39</v>
      </c>
      <c r="C17" s="213" t="s">
        <v>40</v>
      </c>
      <c r="D17" s="394">
        <v>0</v>
      </c>
      <c r="E17" s="383"/>
      <c r="F17" s="383"/>
      <c r="G17" s="383"/>
      <c r="H17" s="389">
        <f>'Đất đô thị'!F18</f>
        <v>327.32100000000003</v>
      </c>
      <c r="I17" s="383">
        <f>'Đất đô thị'!G18</f>
        <v>0</v>
      </c>
      <c r="J17" s="383"/>
      <c r="K17" s="383"/>
      <c r="L17" s="383"/>
      <c r="M17" s="383"/>
      <c r="N17" s="390"/>
      <c r="O17" s="390"/>
      <c r="P17" s="383"/>
      <c r="Q17" s="383"/>
      <c r="R17" s="383"/>
      <c r="S17" s="392"/>
      <c r="T17" s="390">
        <f>'KĐT(có KĐT mới)'!F18</f>
        <v>0</v>
      </c>
      <c r="U17" s="390"/>
      <c r="V17" s="390"/>
      <c r="W17" s="400"/>
      <c r="X17" s="383"/>
      <c r="Y17" s="392" t="e">
        <f t="shared" si="1"/>
        <v>#DIV/0!</v>
      </c>
      <c r="Z17" s="389">
        <f>'dân cư nông thôn'!F18</f>
        <v>0</v>
      </c>
      <c r="AA17" s="390">
        <f>'dân cư nông thôn'!G18</f>
        <v>0</v>
      </c>
      <c r="AB17" s="385">
        <v>0</v>
      </c>
      <c r="AC17" s="392" t="e">
        <f t="shared" si="2"/>
        <v>#DIV/0!</v>
      </c>
    </row>
    <row r="18" spans="1:29" ht="15.6" hidden="1" customHeight="1">
      <c r="A18" s="215"/>
      <c r="B18" s="214" t="s">
        <v>41</v>
      </c>
      <c r="C18" s="213" t="s">
        <v>42</v>
      </c>
      <c r="D18" s="394">
        <v>0</v>
      </c>
      <c r="E18" s="383"/>
      <c r="F18" s="383"/>
      <c r="G18" s="383"/>
      <c r="H18" s="389">
        <f>'Đất đô thị'!F19</f>
        <v>7.8140000000000001</v>
      </c>
      <c r="I18" s="383">
        <f>'Đất đô thị'!G19</f>
        <v>0</v>
      </c>
      <c r="J18" s="383"/>
      <c r="K18" s="383"/>
      <c r="L18" s="383"/>
      <c r="M18" s="383"/>
      <c r="N18" s="390"/>
      <c r="O18" s="390"/>
      <c r="P18" s="383"/>
      <c r="Q18" s="383"/>
      <c r="R18" s="383"/>
      <c r="S18" s="392"/>
      <c r="T18" s="390">
        <f>'KĐT(có KĐT mới)'!F19</f>
        <v>0</v>
      </c>
      <c r="U18" s="390"/>
      <c r="V18" s="390"/>
      <c r="W18" s="400"/>
      <c r="X18" s="383"/>
      <c r="Y18" s="392" t="e">
        <f t="shared" si="1"/>
        <v>#DIV/0!</v>
      </c>
      <c r="Z18" s="389">
        <f>'dân cư nông thôn'!F19</f>
        <v>0</v>
      </c>
      <c r="AA18" s="390">
        <f>'dân cư nông thôn'!G19</f>
        <v>0</v>
      </c>
      <c r="AB18" s="385">
        <v>0</v>
      </c>
      <c r="AC18" s="392" t="e">
        <f t="shared" si="2"/>
        <v>#DIV/0!</v>
      </c>
    </row>
    <row r="19" spans="1:29" ht="15.6" hidden="1" customHeight="1">
      <c r="A19" s="215"/>
      <c r="B19" s="214" t="s">
        <v>43</v>
      </c>
      <c r="C19" s="213" t="s">
        <v>44</v>
      </c>
      <c r="D19" s="394">
        <v>0</v>
      </c>
      <c r="E19" s="383"/>
      <c r="F19" s="383"/>
      <c r="G19" s="383"/>
      <c r="H19" s="389">
        <f>'Đất đô thị'!F20</f>
        <v>4.9936999999999996</v>
      </c>
      <c r="I19" s="383">
        <f>'Đất đô thị'!G20</f>
        <v>0</v>
      </c>
      <c r="J19" s="383"/>
      <c r="K19" s="383"/>
      <c r="L19" s="383"/>
      <c r="M19" s="383"/>
      <c r="N19" s="390"/>
      <c r="O19" s="390"/>
      <c r="P19" s="383"/>
      <c r="Q19" s="383"/>
      <c r="R19" s="383"/>
      <c r="S19" s="392"/>
      <c r="T19" s="390">
        <f>'KĐT(có KĐT mới)'!F20</f>
        <v>0</v>
      </c>
      <c r="U19" s="390"/>
      <c r="V19" s="390"/>
      <c r="W19" s="400"/>
      <c r="X19" s="383"/>
      <c r="Y19" s="392" t="e">
        <f t="shared" si="1"/>
        <v>#DIV/0!</v>
      </c>
      <c r="Z19" s="389">
        <f>'dân cư nông thôn'!F20</f>
        <v>0</v>
      </c>
      <c r="AA19" s="390">
        <f>'dân cư nông thôn'!G20</f>
        <v>0</v>
      </c>
      <c r="AB19" s="385">
        <v>0</v>
      </c>
      <c r="AC19" s="392" t="e">
        <f t="shared" si="2"/>
        <v>#DIV/0!</v>
      </c>
    </row>
    <row r="20" spans="1:29" ht="15.6" customHeight="1">
      <c r="A20" s="217" t="s">
        <v>45</v>
      </c>
      <c r="B20" s="211" t="s">
        <v>46</v>
      </c>
      <c r="C20" s="206" t="s">
        <v>47</v>
      </c>
      <c r="D20" s="391">
        <f>D21+D22+D23</f>
        <v>0</v>
      </c>
      <c r="E20" s="383"/>
      <c r="F20" s="383"/>
      <c r="G20" s="383"/>
      <c r="H20" s="389">
        <f>'Đất đô thị'!F21</f>
        <v>0</v>
      </c>
      <c r="I20" s="383">
        <f>'Đất đô thị'!G21</f>
        <v>0</v>
      </c>
      <c r="J20" s="383"/>
      <c r="K20" s="383"/>
      <c r="L20" s="383">
        <f>'03CH'!F21</f>
        <v>0</v>
      </c>
      <c r="M20" s="383"/>
      <c r="N20" s="390"/>
      <c r="O20" s="390"/>
      <c r="P20" s="383"/>
      <c r="Q20" s="383"/>
      <c r="R20" s="383"/>
      <c r="S20" s="392"/>
      <c r="T20" s="390">
        <f>'KĐT(có KĐT mới)'!F21</f>
        <v>0</v>
      </c>
      <c r="U20" s="390"/>
      <c r="V20" s="390"/>
      <c r="W20" s="400"/>
      <c r="X20" s="383"/>
      <c r="Y20" s="392" t="e">
        <f t="shared" si="1"/>
        <v>#DIV/0!</v>
      </c>
      <c r="Z20" s="389">
        <f>'dân cư nông thôn'!F21</f>
        <v>0</v>
      </c>
      <c r="AA20" s="390">
        <f>'dân cư nông thôn'!G21</f>
        <v>0</v>
      </c>
      <c r="AB20" s="385">
        <v>0</v>
      </c>
      <c r="AC20" s="392" t="e">
        <f t="shared" si="2"/>
        <v>#DIV/0!</v>
      </c>
    </row>
    <row r="21" spans="1:29" ht="15.6" hidden="1" customHeight="1">
      <c r="A21" s="215"/>
      <c r="B21" s="214" t="s">
        <v>48</v>
      </c>
      <c r="C21" s="213" t="s">
        <v>49</v>
      </c>
      <c r="D21" s="394">
        <v>0</v>
      </c>
      <c r="E21" s="383"/>
      <c r="F21" s="383"/>
      <c r="G21" s="383"/>
      <c r="H21" s="389">
        <f>'Đất đô thị'!F22</f>
        <v>0</v>
      </c>
      <c r="I21" s="383">
        <f>'Đất đô thị'!G22</f>
        <v>0</v>
      </c>
      <c r="J21" s="383"/>
      <c r="K21" s="383"/>
      <c r="L21" s="383"/>
      <c r="M21" s="383"/>
      <c r="N21" s="390"/>
      <c r="O21" s="390"/>
      <c r="P21" s="383"/>
      <c r="Q21" s="383"/>
      <c r="R21" s="383"/>
      <c r="S21" s="392"/>
      <c r="T21" s="390">
        <f>'KĐT(có KĐT mới)'!F22</f>
        <v>0</v>
      </c>
      <c r="U21" s="390"/>
      <c r="V21" s="390"/>
      <c r="W21" s="400"/>
      <c r="X21" s="383"/>
      <c r="Y21" s="392" t="e">
        <f t="shared" si="1"/>
        <v>#DIV/0!</v>
      </c>
      <c r="Z21" s="389">
        <f>'dân cư nông thôn'!F22</f>
        <v>0</v>
      </c>
      <c r="AA21" s="390">
        <f>'dân cư nông thôn'!G22</f>
        <v>0</v>
      </c>
      <c r="AB21" s="385">
        <v>0</v>
      </c>
      <c r="AC21" s="392" t="e">
        <f t="shared" si="2"/>
        <v>#DIV/0!</v>
      </c>
    </row>
    <row r="22" spans="1:29" ht="15.6" hidden="1" customHeight="1">
      <c r="A22" s="215"/>
      <c r="B22" s="214" t="s">
        <v>50</v>
      </c>
      <c r="C22" s="213" t="s">
        <v>51</v>
      </c>
      <c r="D22" s="394">
        <v>0</v>
      </c>
      <c r="E22" s="383"/>
      <c r="F22" s="383"/>
      <c r="G22" s="383"/>
      <c r="H22" s="389">
        <f>'Đất đô thị'!F23</f>
        <v>0</v>
      </c>
      <c r="I22" s="383">
        <f>'Đất đô thị'!G23</f>
        <v>0</v>
      </c>
      <c r="J22" s="383"/>
      <c r="K22" s="383"/>
      <c r="L22" s="383"/>
      <c r="M22" s="383"/>
      <c r="N22" s="390"/>
      <c r="O22" s="390"/>
      <c r="P22" s="383"/>
      <c r="Q22" s="383"/>
      <c r="R22" s="383"/>
      <c r="S22" s="392"/>
      <c r="T22" s="390">
        <f>'KĐT(có KĐT mới)'!F23</f>
        <v>0</v>
      </c>
      <c r="U22" s="390"/>
      <c r="V22" s="390"/>
      <c r="W22" s="400"/>
      <c r="X22" s="383"/>
      <c r="Y22" s="392" t="e">
        <f t="shared" si="1"/>
        <v>#DIV/0!</v>
      </c>
      <c r="Z22" s="389">
        <f>'dân cư nông thôn'!F23</f>
        <v>0</v>
      </c>
      <c r="AA22" s="390">
        <f>'dân cư nông thôn'!G23</f>
        <v>0</v>
      </c>
      <c r="AB22" s="385">
        <v>0</v>
      </c>
      <c r="AC22" s="392" t="e">
        <f t="shared" si="2"/>
        <v>#DIV/0!</v>
      </c>
    </row>
    <row r="23" spans="1:29" ht="15.6" hidden="1" customHeight="1">
      <c r="A23" s="215"/>
      <c r="B23" s="214" t="s">
        <v>52</v>
      </c>
      <c r="C23" s="213" t="s">
        <v>53</v>
      </c>
      <c r="D23" s="394">
        <v>0</v>
      </c>
      <c r="E23" s="383"/>
      <c r="F23" s="383"/>
      <c r="G23" s="383"/>
      <c r="H23" s="389">
        <f>'Đất đô thị'!F24</f>
        <v>0</v>
      </c>
      <c r="I23" s="383">
        <f>'Đất đô thị'!G24</f>
        <v>0</v>
      </c>
      <c r="J23" s="383"/>
      <c r="K23" s="383"/>
      <c r="L23" s="383"/>
      <c r="M23" s="383"/>
      <c r="N23" s="390"/>
      <c r="O23" s="390"/>
      <c r="P23" s="383"/>
      <c r="Q23" s="383"/>
      <c r="R23" s="383"/>
      <c r="S23" s="392"/>
      <c r="T23" s="390">
        <f>'KĐT(có KĐT mới)'!F24</f>
        <v>0</v>
      </c>
      <c r="U23" s="390"/>
      <c r="V23" s="390"/>
      <c r="W23" s="400"/>
      <c r="X23" s="383"/>
      <c r="Y23" s="392" t="e">
        <f t="shared" si="1"/>
        <v>#DIV/0!</v>
      </c>
      <c r="Z23" s="389">
        <f>'dân cư nông thôn'!F24</f>
        <v>0</v>
      </c>
      <c r="AA23" s="390">
        <f>'dân cư nông thôn'!G24</f>
        <v>0</v>
      </c>
      <c r="AB23" s="385">
        <v>0</v>
      </c>
      <c r="AC23" s="392" t="e">
        <f t="shared" si="2"/>
        <v>#DIV/0!</v>
      </c>
    </row>
    <row r="24" spans="1:29" ht="15.6" customHeight="1">
      <c r="A24" s="217" t="s">
        <v>54</v>
      </c>
      <c r="B24" s="211" t="s">
        <v>55</v>
      </c>
      <c r="C24" s="206" t="s">
        <v>56</v>
      </c>
      <c r="D24" s="391">
        <f>D25+D26+D27</f>
        <v>0</v>
      </c>
      <c r="E24" s="383"/>
      <c r="F24" s="383"/>
      <c r="G24" s="383"/>
      <c r="H24" s="389">
        <f>'Đất đô thị'!F25</f>
        <v>1390.7956979999994</v>
      </c>
      <c r="I24" s="383">
        <f>'Đất đô thị'!G25</f>
        <v>56.630931264459974</v>
      </c>
      <c r="J24" s="383"/>
      <c r="K24" s="383"/>
      <c r="L24" s="383">
        <f>'03CH'!F25</f>
        <v>69200.77</v>
      </c>
      <c r="M24" s="383">
        <f>L24/L8*100</f>
        <v>82.031185728629154</v>
      </c>
      <c r="N24" s="390"/>
      <c r="O24" s="390"/>
      <c r="P24" s="383"/>
      <c r="Q24" s="383"/>
      <c r="R24" s="383"/>
      <c r="S24" s="392"/>
      <c r="T24" s="390">
        <f>'KĐT(có KĐT mới)'!F25</f>
        <v>0</v>
      </c>
      <c r="U24" s="390"/>
      <c r="V24" s="390"/>
      <c r="W24" s="400"/>
      <c r="X24" s="383"/>
      <c r="Y24" s="392" t="e">
        <f t="shared" si="1"/>
        <v>#DIV/0!</v>
      </c>
      <c r="Z24" s="389">
        <f>'dân cư nông thôn'!F25</f>
        <v>0</v>
      </c>
      <c r="AA24" s="390">
        <f>'dân cư nông thôn'!G25</f>
        <v>0</v>
      </c>
      <c r="AB24" s="385">
        <v>0</v>
      </c>
      <c r="AC24" s="392" t="e">
        <f t="shared" si="2"/>
        <v>#DIV/0!</v>
      </c>
    </row>
    <row r="25" spans="1:29" ht="15.6" customHeight="1">
      <c r="A25" s="215"/>
      <c r="B25" s="388" t="s">
        <v>57</v>
      </c>
      <c r="C25" s="213" t="s">
        <v>58</v>
      </c>
      <c r="D25" s="394"/>
      <c r="E25" s="383"/>
      <c r="F25" s="383"/>
      <c r="G25" s="383"/>
      <c r="H25" s="389">
        <f>'Đất đô thị'!F26</f>
        <v>1023.2</v>
      </c>
      <c r="I25" s="383">
        <f>'Đất đô thị'!G26</f>
        <v>0</v>
      </c>
      <c r="J25" s="383"/>
      <c r="K25" s="383"/>
      <c r="L25" s="383"/>
      <c r="M25" s="383"/>
      <c r="N25" s="390"/>
      <c r="O25" s="390"/>
      <c r="P25" s="383"/>
      <c r="Q25" s="383"/>
      <c r="R25" s="383"/>
      <c r="S25" s="392"/>
      <c r="T25" s="390">
        <f>'KĐT(có KĐT mới)'!F26</f>
        <v>0</v>
      </c>
      <c r="U25" s="390"/>
      <c r="V25" s="390"/>
      <c r="W25" s="400"/>
      <c r="X25" s="383"/>
      <c r="Y25" s="392" t="e">
        <f t="shared" si="1"/>
        <v>#DIV/0!</v>
      </c>
      <c r="Z25" s="389">
        <f>'dân cư nông thôn'!F26</f>
        <v>0</v>
      </c>
      <c r="AA25" s="390">
        <f>'dân cư nông thôn'!G26</f>
        <v>0</v>
      </c>
      <c r="AB25" s="385">
        <v>0</v>
      </c>
      <c r="AC25" s="392" t="e">
        <f t="shared" si="2"/>
        <v>#DIV/0!</v>
      </c>
    </row>
    <row r="26" spans="1:29" ht="15.6" hidden="1" customHeight="1">
      <c r="A26" s="215"/>
      <c r="B26" s="214" t="s">
        <v>59</v>
      </c>
      <c r="C26" s="213" t="s">
        <v>60</v>
      </c>
      <c r="D26" s="394">
        <v>0</v>
      </c>
      <c r="E26" s="383"/>
      <c r="F26" s="383"/>
      <c r="G26" s="383"/>
      <c r="H26" s="389">
        <f>'Đất đô thị'!F27</f>
        <v>86.590861999999376</v>
      </c>
      <c r="I26" s="383">
        <f>'Đất đô thị'!G27</f>
        <v>0</v>
      </c>
      <c r="J26" s="383"/>
      <c r="K26" s="383"/>
      <c r="L26" s="383"/>
      <c r="M26" s="383"/>
      <c r="N26" s="390"/>
      <c r="O26" s="390"/>
      <c r="P26" s="383"/>
      <c r="Q26" s="383"/>
      <c r="R26" s="383"/>
      <c r="S26" s="392"/>
      <c r="T26" s="390">
        <f>'KĐT(có KĐT mới)'!F27</f>
        <v>0</v>
      </c>
      <c r="U26" s="390"/>
      <c r="V26" s="390"/>
      <c r="W26" s="400"/>
      <c r="X26" s="383"/>
      <c r="Y26" s="392" t="e">
        <f t="shared" si="1"/>
        <v>#DIV/0!</v>
      </c>
      <c r="Z26" s="389">
        <f>'dân cư nông thôn'!F27</f>
        <v>0</v>
      </c>
      <c r="AA26" s="390">
        <f>'dân cư nông thôn'!G27</f>
        <v>0</v>
      </c>
      <c r="AB26" s="385">
        <v>0</v>
      </c>
      <c r="AC26" s="392" t="e">
        <f t="shared" si="2"/>
        <v>#DIV/0!</v>
      </c>
    </row>
    <row r="27" spans="1:29" ht="15.6" hidden="1" customHeight="1">
      <c r="A27" s="215"/>
      <c r="B27" s="214" t="s">
        <v>61</v>
      </c>
      <c r="C27" s="213" t="s">
        <v>62</v>
      </c>
      <c r="D27" s="394">
        <v>0</v>
      </c>
      <c r="E27" s="383"/>
      <c r="F27" s="383"/>
      <c r="G27" s="383"/>
      <c r="H27" s="389">
        <f>'Đất đô thị'!F28</f>
        <v>281.00483600000018</v>
      </c>
      <c r="I27" s="383">
        <f>'Đất đô thị'!G28</f>
        <v>0</v>
      </c>
      <c r="J27" s="383"/>
      <c r="K27" s="383"/>
      <c r="L27" s="383"/>
      <c r="M27" s="383"/>
      <c r="N27" s="390"/>
      <c r="O27" s="390"/>
      <c r="P27" s="383"/>
      <c r="Q27" s="383"/>
      <c r="R27" s="383"/>
      <c r="S27" s="392"/>
      <c r="T27" s="390">
        <f>'KĐT(có KĐT mới)'!F28</f>
        <v>0</v>
      </c>
      <c r="U27" s="390"/>
      <c r="V27" s="390"/>
      <c r="W27" s="400"/>
      <c r="X27" s="383"/>
      <c r="Y27" s="392" t="e">
        <f t="shared" si="1"/>
        <v>#DIV/0!</v>
      </c>
      <c r="Z27" s="389">
        <f>'dân cư nông thôn'!F28</f>
        <v>0</v>
      </c>
      <c r="AA27" s="390">
        <f>'dân cư nông thôn'!G28</f>
        <v>0</v>
      </c>
      <c r="AB27" s="385">
        <v>0</v>
      </c>
      <c r="AC27" s="392" t="e">
        <f t="shared" si="2"/>
        <v>#DIV/0!</v>
      </c>
    </row>
    <row r="28" spans="1:29" ht="15.6" customHeight="1">
      <c r="A28" s="217" t="s">
        <v>63</v>
      </c>
      <c r="B28" s="207" t="s">
        <v>64</v>
      </c>
      <c r="C28" s="206" t="s">
        <v>65</v>
      </c>
      <c r="D28" s="391"/>
      <c r="E28" s="383"/>
      <c r="F28" s="383"/>
      <c r="G28" s="383"/>
      <c r="H28" s="389">
        <f>'Đất đô thị'!F29</f>
        <v>29.621399999999991</v>
      </c>
      <c r="I28" s="383">
        <f>'Đất đô thị'!G29</f>
        <v>1.2061350705710012</v>
      </c>
      <c r="J28" s="383"/>
      <c r="K28" s="383"/>
      <c r="L28" s="383"/>
      <c r="M28" s="383"/>
      <c r="N28" s="390"/>
      <c r="O28" s="390"/>
      <c r="P28" s="383"/>
      <c r="Q28" s="383"/>
      <c r="R28" s="383"/>
      <c r="S28" s="392"/>
      <c r="T28" s="390">
        <f>'KĐT(có KĐT mới)'!F29</f>
        <v>0</v>
      </c>
      <c r="U28" s="390"/>
      <c r="V28" s="390"/>
      <c r="W28" s="400"/>
      <c r="X28" s="383"/>
      <c r="Y28" s="392" t="e">
        <f t="shared" si="1"/>
        <v>#DIV/0!</v>
      </c>
      <c r="Z28" s="389">
        <f>'dân cư nông thôn'!F29</f>
        <v>183.22405099999986</v>
      </c>
      <c r="AA28" s="390">
        <f>'dân cư nông thôn'!G29</f>
        <v>100</v>
      </c>
      <c r="AB28" s="385">
        <v>0</v>
      </c>
      <c r="AC28" s="392" t="e">
        <f t="shared" si="2"/>
        <v>#DIV/0!</v>
      </c>
    </row>
    <row r="29" spans="1:29" ht="15.6" hidden="1" customHeight="1">
      <c r="A29" s="217" t="s">
        <v>66</v>
      </c>
      <c r="B29" s="207" t="s">
        <v>67</v>
      </c>
      <c r="C29" s="206" t="s">
        <v>68</v>
      </c>
      <c r="D29" s="391"/>
      <c r="E29" s="383"/>
      <c r="F29" s="383"/>
      <c r="G29" s="383"/>
      <c r="H29" s="389">
        <f>'Đất đô thị'!F30</f>
        <v>0</v>
      </c>
      <c r="I29" s="383">
        <f>'Đất đô thị'!G30</f>
        <v>0</v>
      </c>
      <c r="J29" s="383"/>
      <c r="K29" s="383"/>
      <c r="L29" s="383"/>
      <c r="M29" s="383"/>
      <c r="N29" s="390"/>
      <c r="O29" s="390"/>
      <c r="P29" s="383"/>
      <c r="Q29" s="383"/>
      <c r="R29" s="383"/>
      <c r="S29" s="392"/>
      <c r="T29" s="390">
        <f>'KĐT(có KĐT mới)'!F30</f>
        <v>0</v>
      </c>
      <c r="U29" s="390"/>
      <c r="V29" s="390"/>
      <c r="W29" s="400"/>
      <c r="X29" s="383"/>
      <c r="Y29" s="392" t="e">
        <f t="shared" si="1"/>
        <v>#DIV/0!</v>
      </c>
      <c r="Z29" s="385">
        <f>'dân cư nông thôn'!F30</f>
        <v>0</v>
      </c>
      <c r="AA29" s="390">
        <f>'dân cư nông thôn'!G30</f>
        <v>0</v>
      </c>
      <c r="AB29" s="385">
        <v>0</v>
      </c>
      <c r="AC29" s="392" t="e">
        <f t="shared" si="2"/>
        <v>#DIV/0!</v>
      </c>
    </row>
    <row r="30" spans="1:29" ht="15.6" customHeight="1">
      <c r="A30" s="217" t="s">
        <v>66</v>
      </c>
      <c r="B30" s="207" t="s">
        <v>70</v>
      </c>
      <c r="C30" s="206" t="s">
        <v>71</v>
      </c>
      <c r="D30" s="391"/>
      <c r="E30" s="383"/>
      <c r="F30" s="383"/>
      <c r="G30" s="383"/>
      <c r="H30" s="389">
        <f>'Đất đô thị'!F31</f>
        <v>15.904</v>
      </c>
      <c r="I30" s="383">
        <f>'Đất đô thị'!G31</f>
        <v>0.6475849271932187</v>
      </c>
      <c r="J30" s="383"/>
      <c r="K30" s="383"/>
      <c r="L30" s="383"/>
      <c r="M30" s="383"/>
      <c r="N30" s="390"/>
      <c r="O30" s="390"/>
      <c r="P30" s="383"/>
      <c r="Q30" s="383"/>
      <c r="R30" s="383"/>
      <c r="S30" s="392"/>
      <c r="T30" s="390">
        <f>'KĐT(có KĐT mới)'!F31</f>
        <v>0</v>
      </c>
      <c r="U30" s="390"/>
      <c r="V30" s="390"/>
      <c r="W30" s="400"/>
      <c r="X30" s="383"/>
      <c r="Y30" s="392" t="e">
        <f t="shared" si="1"/>
        <v>#DIV/0!</v>
      </c>
      <c r="Z30" s="385">
        <f>'dân cư nông thôn'!F31</f>
        <v>0</v>
      </c>
      <c r="AA30" s="390">
        <f>'dân cư nông thôn'!G31</f>
        <v>0</v>
      </c>
      <c r="AB30" s="385">
        <v>0</v>
      </c>
      <c r="AC30" s="392" t="e">
        <f t="shared" si="2"/>
        <v>#DIV/0!</v>
      </c>
    </row>
    <row r="31" spans="1:29" s="387" customFormat="1" ht="15.6" customHeight="1">
      <c r="A31" s="216" t="s">
        <v>72</v>
      </c>
      <c r="B31" s="209" t="s">
        <v>73</v>
      </c>
      <c r="C31" s="210" t="s">
        <v>74</v>
      </c>
      <c r="D31" s="395">
        <f>SUM(D33:D42)+SUM(D60:D73)</f>
        <v>0</v>
      </c>
      <c r="E31" s="386"/>
      <c r="F31" s="386"/>
      <c r="G31" s="386"/>
      <c r="H31" s="385">
        <f>'Đất đô thị'!F32</f>
        <v>391.30160300000108</v>
      </c>
      <c r="I31" s="379">
        <f>'Đất đô thị'!G32</f>
        <v>13.743403834165704</v>
      </c>
      <c r="J31" s="386"/>
      <c r="K31" s="386"/>
      <c r="L31" s="386"/>
      <c r="M31" s="386"/>
      <c r="N31" s="385">
        <f>N38+N42</f>
        <v>91.99</v>
      </c>
      <c r="O31" s="385">
        <v>100</v>
      </c>
      <c r="P31" s="386"/>
      <c r="Q31" s="386"/>
      <c r="R31" s="395">
        <f>SUM(R33:R42)+SUM(R60:R73)</f>
        <v>60</v>
      </c>
      <c r="S31" s="386">
        <f>R31/$R$6*100</f>
        <v>100</v>
      </c>
      <c r="T31" s="385">
        <f>'KĐT(có KĐT mới)'!F32</f>
        <v>53.76</v>
      </c>
      <c r="U31" s="385">
        <f>'KĐT(có KĐT mới)'!G32</f>
        <v>100</v>
      </c>
      <c r="V31" s="385"/>
      <c r="W31" s="385"/>
      <c r="X31" s="395">
        <f>SUM(X33:X42)+SUM(X60:X73)</f>
        <v>50.640000000000008</v>
      </c>
      <c r="Y31" s="386">
        <f>X31/$X$6*100</f>
        <v>100</v>
      </c>
      <c r="Z31" s="385">
        <f>'dân cư nông thôn'!F32</f>
        <v>2810.7559489999999</v>
      </c>
      <c r="AA31" s="385">
        <f>'dân cư nông thôn'!G32</f>
        <v>93.8802513376843</v>
      </c>
      <c r="AB31" s="395">
        <f>SUM(AB33:AB42)+SUM(AB60:AB73)</f>
        <v>807.04555800000026</v>
      </c>
      <c r="AC31" s="386">
        <f>AB31/$AB$6*100</f>
        <v>100</v>
      </c>
    </row>
    <row r="32" spans="1:29" ht="15.6" customHeight="1">
      <c r="A32" s="215"/>
      <c r="B32" s="388" t="s">
        <v>203</v>
      </c>
      <c r="C32" s="213"/>
      <c r="D32" s="389"/>
      <c r="E32" s="383"/>
      <c r="F32" s="383"/>
      <c r="G32" s="383"/>
      <c r="H32" s="389">
        <f>'Đất đô thị'!F33</f>
        <v>0</v>
      </c>
      <c r="I32" s="383">
        <f>'Đất đô thị'!G33</f>
        <v>0</v>
      </c>
      <c r="J32" s="383"/>
      <c r="K32" s="383"/>
      <c r="L32" s="383"/>
      <c r="M32" s="383"/>
      <c r="N32" s="390"/>
      <c r="O32" s="390"/>
      <c r="P32" s="383"/>
      <c r="Q32" s="383"/>
      <c r="R32" s="383"/>
      <c r="S32" s="383"/>
      <c r="T32" s="390">
        <f>'KĐT(có KĐT mới)'!F33</f>
        <v>0</v>
      </c>
      <c r="U32" s="390">
        <f>'KĐT(có KĐT mới)'!G33</f>
        <v>0</v>
      </c>
      <c r="V32" s="390"/>
      <c r="W32" s="390"/>
      <c r="X32" s="383"/>
      <c r="Y32" s="383"/>
      <c r="Z32" s="390"/>
      <c r="AA32" s="390">
        <f>'dân cư nông thôn'!G33</f>
        <v>0</v>
      </c>
      <c r="AB32" s="390"/>
      <c r="AC32" s="383"/>
    </row>
    <row r="33" spans="1:29" ht="15.6" customHeight="1">
      <c r="A33" s="217" t="s">
        <v>76</v>
      </c>
      <c r="B33" s="207" t="s">
        <v>77</v>
      </c>
      <c r="C33" s="206" t="s">
        <v>78</v>
      </c>
      <c r="D33" s="391"/>
      <c r="E33" s="383"/>
      <c r="F33" s="383"/>
      <c r="G33" s="383"/>
      <c r="H33" s="389">
        <f>'Đất đô thị'!F34</f>
        <v>7.1319999999999997</v>
      </c>
      <c r="I33" s="383">
        <f>'Đất đô thị'!G34</f>
        <v>1.8226350071967328</v>
      </c>
      <c r="J33" s="383"/>
      <c r="K33" s="383"/>
      <c r="L33" s="383"/>
      <c r="M33" s="383"/>
      <c r="N33" s="390"/>
      <c r="O33" s="390"/>
      <c r="P33" s="383"/>
      <c r="Q33" s="383"/>
      <c r="R33" s="383"/>
      <c r="S33" s="383">
        <f>R33/$R$31*100</f>
        <v>0</v>
      </c>
      <c r="T33" s="390">
        <f>'KĐT(có KĐT mới)'!F34</f>
        <v>0</v>
      </c>
      <c r="U33" s="390">
        <f>'KĐT(có KĐT mới)'!G34</f>
        <v>0</v>
      </c>
      <c r="V33" s="390"/>
      <c r="W33" s="390"/>
      <c r="X33" s="383"/>
      <c r="Y33" s="383">
        <f>X33/$X$31*100</f>
        <v>0</v>
      </c>
      <c r="Z33" s="390">
        <f>'dân cư nông thôn'!F34</f>
        <v>0</v>
      </c>
      <c r="AA33" s="390">
        <f>'dân cư nông thôn'!G34</f>
        <v>0</v>
      </c>
      <c r="AB33" s="390"/>
      <c r="AC33" s="383">
        <f>AB33/$AB$31*100</f>
        <v>0</v>
      </c>
    </row>
    <row r="34" spans="1:29" ht="15.6" customHeight="1">
      <c r="A34" s="217" t="s">
        <v>79</v>
      </c>
      <c r="B34" s="207" t="s">
        <v>80</v>
      </c>
      <c r="C34" s="206" t="s">
        <v>81</v>
      </c>
      <c r="D34" s="391"/>
      <c r="E34" s="383"/>
      <c r="F34" s="383"/>
      <c r="G34" s="383"/>
      <c r="H34" s="389">
        <f>'Đất đô thị'!F35</f>
        <v>1.01</v>
      </c>
      <c r="I34" s="383">
        <f>'Đất đô thị'!G35</f>
        <v>0.258112921658539</v>
      </c>
      <c r="J34" s="383"/>
      <c r="K34" s="383"/>
      <c r="L34" s="383"/>
      <c r="M34" s="383"/>
      <c r="N34" s="390"/>
      <c r="O34" s="390"/>
      <c r="P34" s="383"/>
      <c r="Q34" s="383"/>
      <c r="R34" s="383"/>
      <c r="S34" s="383">
        <f t="shared" ref="S34:S73" si="3">R34/$R$31*100</f>
        <v>0</v>
      </c>
      <c r="T34" s="390">
        <f>'KĐT(có KĐT mới)'!F35</f>
        <v>0</v>
      </c>
      <c r="U34" s="390">
        <f>'KĐT(có KĐT mới)'!G35</f>
        <v>0</v>
      </c>
      <c r="V34" s="390"/>
      <c r="W34" s="390"/>
      <c r="X34" s="383"/>
      <c r="Y34" s="383">
        <f t="shared" ref="Y34:Y73" si="4">X34/$X$31*100</f>
        <v>0</v>
      </c>
      <c r="Z34" s="390">
        <f>'dân cư nông thôn'!F35</f>
        <v>0</v>
      </c>
      <c r="AA34" s="390">
        <f>'dân cư nông thôn'!G35</f>
        <v>0</v>
      </c>
      <c r="AB34" s="390"/>
      <c r="AC34" s="383">
        <f t="shared" ref="AC34:AC73" si="5">AB34/$AB$31*100</f>
        <v>0</v>
      </c>
    </row>
    <row r="35" spans="1:29" ht="15.6" customHeight="1">
      <c r="A35" s="217" t="s">
        <v>82</v>
      </c>
      <c r="B35" s="207" t="s">
        <v>83</v>
      </c>
      <c r="C35" s="206" t="s">
        <v>84</v>
      </c>
      <c r="D35" s="391"/>
      <c r="E35" s="383"/>
      <c r="F35" s="383"/>
      <c r="G35" s="383"/>
      <c r="H35" s="389">
        <f>'Đất đô thị'!F36</f>
        <v>0</v>
      </c>
      <c r="I35" s="383">
        <f>'Đất đô thị'!G36</f>
        <v>0</v>
      </c>
      <c r="J35" s="383"/>
      <c r="K35" s="383"/>
      <c r="L35" s="383"/>
      <c r="M35" s="383"/>
      <c r="N35" s="390"/>
      <c r="O35" s="390"/>
      <c r="P35" s="383"/>
      <c r="Q35" s="383"/>
      <c r="R35" s="383">
        <v>0</v>
      </c>
      <c r="S35" s="383">
        <f t="shared" si="3"/>
        <v>0</v>
      </c>
      <c r="T35" s="390">
        <f>'KĐT(có KĐT mới)'!F36</f>
        <v>0</v>
      </c>
      <c r="U35" s="390">
        <f>'KĐT(có KĐT mới)'!G36</f>
        <v>0</v>
      </c>
      <c r="V35" s="390"/>
      <c r="W35" s="390"/>
      <c r="X35" s="383"/>
      <c r="Y35" s="383">
        <f t="shared" si="4"/>
        <v>0</v>
      </c>
      <c r="Z35" s="390">
        <f>'dân cư nông thôn'!D36</f>
        <v>0</v>
      </c>
      <c r="AA35" s="390">
        <f>'dân cư nông thôn'!G36</f>
        <v>0</v>
      </c>
      <c r="AB35" s="390"/>
      <c r="AC35" s="383">
        <f t="shared" si="5"/>
        <v>0</v>
      </c>
    </row>
    <row r="36" spans="1:29" ht="15.6" hidden="1" customHeight="1">
      <c r="A36" s="217" t="s">
        <v>85</v>
      </c>
      <c r="B36" s="211" t="s">
        <v>86</v>
      </c>
      <c r="C36" s="206" t="s">
        <v>87</v>
      </c>
      <c r="D36" s="391"/>
      <c r="E36" s="383"/>
      <c r="F36" s="383"/>
      <c r="G36" s="383"/>
      <c r="H36" s="389">
        <f>'Đất đô thị'!F37</f>
        <v>0</v>
      </c>
      <c r="I36" s="383">
        <f>'Đất đô thị'!G37</f>
        <v>0</v>
      </c>
      <c r="J36" s="383"/>
      <c r="K36" s="383"/>
      <c r="L36" s="383"/>
      <c r="M36" s="383"/>
      <c r="N36" s="390"/>
      <c r="O36" s="390"/>
      <c r="P36" s="383"/>
      <c r="Q36" s="383"/>
      <c r="R36" s="383">
        <v>0</v>
      </c>
      <c r="S36" s="383">
        <f t="shared" si="3"/>
        <v>0</v>
      </c>
      <c r="T36" s="390">
        <f>'KĐT(có KĐT mới)'!F37</f>
        <v>0</v>
      </c>
      <c r="U36" s="390">
        <f>'KĐT(có KĐT mới)'!G37</f>
        <v>0</v>
      </c>
      <c r="V36" s="390"/>
      <c r="W36" s="390"/>
      <c r="X36" s="383"/>
      <c r="Y36" s="383">
        <f t="shared" si="4"/>
        <v>0</v>
      </c>
      <c r="Z36" s="390">
        <f>'dân cư nông thôn'!D37</f>
        <v>0</v>
      </c>
      <c r="AA36" s="390">
        <f>'dân cư nông thôn'!G37</f>
        <v>0</v>
      </c>
      <c r="AB36" s="390"/>
      <c r="AC36" s="383">
        <f t="shared" si="5"/>
        <v>0</v>
      </c>
    </row>
    <row r="37" spans="1:29" ht="15.6" customHeight="1">
      <c r="A37" s="217" t="s">
        <v>85</v>
      </c>
      <c r="B37" s="207" t="s">
        <v>88</v>
      </c>
      <c r="C37" s="206" t="s">
        <v>89</v>
      </c>
      <c r="D37" s="391"/>
      <c r="E37" s="383"/>
      <c r="F37" s="383"/>
      <c r="G37" s="383"/>
      <c r="H37" s="389">
        <f>'Đất đô thị'!F38</f>
        <v>0</v>
      </c>
      <c r="I37" s="383">
        <f>'Đất đô thị'!G38</f>
        <v>0</v>
      </c>
      <c r="J37" s="383"/>
      <c r="K37" s="383"/>
      <c r="L37" s="383"/>
      <c r="M37" s="383"/>
      <c r="N37" s="390"/>
      <c r="O37" s="390"/>
      <c r="P37" s="383"/>
      <c r="Q37" s="383"/>
      <c r="R37" s="383">
        <f>'03CH'!F38</f>
        <v>60</v>
      </c>
      <c r="S37" s="383">
        <f t="shared" si="3"/>
        <v>100</v>
      </c>
      <c r="T37" s="390">
        <f>'KĐT(có KĐT mới)'!F38</f>
        <v>0</v>
      </c>
      <c r="U37" s="390">
        <f>'KĐT(có KĐT mới)'!G38</f>
        <v>0</v>
      </c>
      <c r="V37" s="390"/>
      <c r="W37" s="390"/>
      <c r="X37" s="383"/>
      <c r="Y37" s="383">
        <f t="shared" si="4"/>
        <v>0</v>
      </c>
      <c r="Z37" s="390">
        <f>'dân cư nông thôn'!F38</f>
        <v>60</v>
      </c>
      <c r="AA37" s="390">
        <f>'dân cư nông thôn'!G38</f>
        <v>2.1346570491595536</v>
      </c>
      <c r="AB37" s="390"/>
      <c r="AC37" s="383">
        <f t="shared" si="5"/>
        <v>0</v>
      </c>
    </row>
    <row r="38" spans="1:29" ht="15.6" customHeight="1">
      <c r="A38" s="217" t="s">
        <v>90</v>
      </c>
      <c r="B38" s="207" t="s">
        <v>91</v>
      </c>
      <c r="C38" s="206" t="s">
        <v>92</v>
      </c>
      <c r="D38" s="391"/>
      <c r="E38" s="383"/>
      <c r="F38" s="383"/>
      <c r="G38" s="383"/>
      <c r="H38" s="389">
        <f>'Đất đô thị'!F39</f>
        <v>3.7529550000022285</v>
      </c>
      <c r="I38" s="383">
        <f>'Đất đô thị'!G39</f>
        <v>0.95909522762732424</v>
      </c>
      <c r="J38" s="383"/>
      <c r="K38" s="383"/>
      <c r="L38" s="383"/>
      <c r="M38" s="383"/>
      <c r="N38" s="390">
        <f>85+4.8</f>
        <v>89.8</v>
      </c>
      <c r="O38" s="390">
        <f>N38/N31*100</f>
        <v>97.619306446352866</v>
      </c>
      <c r="P38" s="383"/>
      <c r="Q38" s="383"/>
      <c r="R38" s="383"/>
      <c r="S38" s="383">
        <f t="shared" si="3"/>
        <v>0</v>
      </c>
      <c r="T38" s="390">
        <f>'KĐT(có KĐT mới)'!F39</f>
        <v>2.4300000000000002</v>
      </c>
      <c r="U38" s="390">
        <f>'KĐT(có KĐT mới)'!G39</f>
        <v>4.5200892857142865</v>
      </c>
      <c r="V38" s="390"/>
      <c r="W38" s="390"/>
      <c r="X38" s="383">
        <f>'03CH'!F39</f>
        <v>50.640000000000008</v>
      </c>
      <c r="Y38" s="383">
        <f t="shared" si="4"/>
        <v>100</v>
      </c>
      <c r="Z38" s="390">
        <f>'dân cư nông thôn'!F39</f>
        <v>46.887044999997762</v>
      </c>
      <c r="AA38" s="390">
        <f>'dân cư nông thôn'!G39</f>
        <v>1.6681293520584402</v>
      </c>
      <c r="AB38" s="390"/>
      <c r="AC38" s="383">
        <f t="shared" si="5"/>
        <v>0</v>
      </c>
    </row>
    <row r="39" spans="1:29" ht="15.6" customHeight="1">
      <c r="A39" s="217" t="s">
        <v>93</v>
      </c>
      <c r="B39" s="396" t="s">
        <v>94</v>
      </c>
      <c r="C39" s="206" t="s">
        <v>95</v>
      </c>
      <c r="D39" s="391"/>
      <c r="E39" s="383"/>
      <c r="F39" s="383"/>
      <c r="G39" s="383"/>
      <c r="H39" s="389">
        <f>'Đất đô thị'!F40</f>
        <v>1.0150000000000001</v>
      </c>
      <c r="I39" s="383">
        <f>'Đất đô thị'!G40</f>
        <v>0.25939070839942285</v>
      </c>
      <c r="J39" s="383"/>
      <c r="K39" s="383"/>
      <c r="L39" s="383"/>
      <c r="M39" s="383"/>
      <c r="N39" s="390"/>
      <c r="O39" s="390"/>
      <c r="P39" s="383"/>
      <c r="Q39" s="383"/>
      <c r="R39" s="383"/>
      <c r="S39" s="383">
        <f t="shared" si="3"/>
        <v>0</v>
      </c>
      <c r="T39" s="390">
        <f>'KĐT(có KĐT mới)'!F40</f>
        <v>0</v>
      </c>
      <c r="U39" s="390">
        <f>'KĐT(có KĐT mới)'!G40</f>
        <v>0</v>
      </c>
      <c r="V39" s="390"/>
      <c r="W39" s="390"/>
      <c r="X39" s="383"/>
      <c r="Y39" s="383">
        <f t="shared" si="4"/>
        <v>0</v>
      </c>
      <c r="Z39" s="390">
        <f>'dân cư nông thôn'!F40</f>
        <v>45.954999999999998</v>
      </c>
      <c r="AA39" s="390">
        <f>'dân cư nông thôn'!G40</f>
        <v>1.6349694115687878</v>
      </c>
      <c r="AB39" s="390">
        <f>kon!F40</f>
        <v>46.969999999999992</v>
      </c>
      <c r="AC39" s="383">
        <f t="shared" si="5"/>
        <v>5.819993621723146</v>
      </c>
    </row>
    <row r="40" spans="1:29" ht="15.6" customHeight="1">
      <c r="A40" s="217" t="s">
        <v>96</v>
      </c>
      <c r="B40" s="207" t="s">
        <v>97</v>
      </c>
      <c r="C40" s="206" t="s">
        <v>98</v>
      </c>
      <c r="D40" s="391"/>
      <c r="E40" s="383"/>
      <c r="F40" s="383"/>
      <c r="G40" s="383"/>
      <c r="H40" s="389">
        <f>'Đất đô thị'!F41</f>
        <v>0</v>
      </c>
      <c r="I40" s="383">
        <f>'Đất đô thị'!G41</f>
        <v>0</v>
      </c>
      <c r="J40" s="383"/>
      <c r="K40" s="383"/>
      <c r="L40" s="383"/>
      <c r="M40" s="383"/>
      <c r="N40" s="390"/>
      <c r="O40" s="390"/>
      <c r="P40" s="383"/>
      <c r="Q40" s="383"/>
      <c r="R40" s="383"/>
      <c r="S40" s="383">
        <f t="shared" si="3"/>
        <v>0</v>
      </c>
      <c r="T40" s="390">
        <f>'KĐT(có KĐT mới)'!F41</f>
        <v>0</v>
      </c>
      <c r="U40" s="390">
        <f>'KĐT(có KĐT mới)'!G41</f>
        <v>0</v>
      </c>
      <c r="V40" s="390"/>
      <c r="W40" s="390"/>
      <c r="X40" s="383"/>
      <c r="Y40" s="383">
        <f t="shared" si="4"/>
        <v>0</v>
      </c>
      <c r="Z40" s="390">
        <f>'dân cư nông thôn'!F41</f>
        <v>0.03</v>
      </c>
      <c r="AA40" s="390">
        <f>'dân cư nông thôn'!G41</f>
        <v>1.0673285245797767E-3</v>
      </c>
      <c r="AB40" s="390">
        <f>kon!F41</f>
        <v>0.03</v>
      </c>
      <c r="AC40" s="383">
        <f t="shared" si="5"/>
        <v>3.7172622663762919E-3</v>
      </c>
    </row>
    <row r="41" spans="1:29" ht="15.6" customHeight="1">
      <c r="A41" s="217" t="s">
        <v>99</v>
      </c>
      <c r="B41" s="397" t="s">
        <v>100</v>
      </c>
      <c r="C41" s="206" t="s">
        <v>101</v>
      </c>
      <c r="D41" s="398"/>
      <c r="E41" s="383"/>
      <c r="F41" s="383"/>
      <c r="G41" s="383"/>
      <c r="H41" s="389">
        <f>'Đất đô thị'!F42</f>
        <v>5.62</v>
      </c>
      <c r="I41" s="383">
        <f>'Đất đô thị'!G42</f>
        <v>1.4362322967534547</v>
      </c>
      <c r="J41" s="383"/>
      <c r="K41" s="383"/>
      <c r="L41" s="383"/>
      <c r="M41" s="383"/>
      <c r="N41" s="390"/>
      <c r="O41" s="390"/>
      <c r="P41" s="383"/>
      <c r="Q41" s="383"/>
      <c r="R41" s="383"/>
      <c r="S41" s="383">
        <f t="shared" si="3"/>
        <v>0</v>
      </c>
      <c r="T41" s="390">
        <f>'KĐT(có KĐT mới)'!F42</f>
        <v>0</v>
      </c>
      <c r="U41" s="390">
        <f>'KĐT(có KĐT mới)'!G42</f>
        <v>0</v>
      </c>
      <c r="V41" s="390"/>
      <c r="W41" s="390"/>
      <c r="X41" s="383"/>
      <c r="Y41" s="383">
        <f t="shared" si="4"/>
        <v>0</v>
      </c>
      <c r="Z41" s="390">
        <f>'dân cư nông thôn'!D42</f>
        <v>0</v>
      </c>
      <c r="AA41" s="390">
        <f>'dân cư nông thôn'!G42</f>
        <v>1.6844421521848816</v>
      </c>
      <c r="AB41" s="390">
        <f>kon!F42</f>
        <v>52.965558000000193</v>
      </c>
      <c r="AC41" s="383">
        <f t="shared" si="5"/>
        <v>6.5628956723655225</v>
      </c>
    </row>
    <row r="42" spans="1:29" ht="29.25" customHeight="1">
      <c r="A42" s="217" t="s">
        <v>102</v>
      </c>
      <c r="B42" s="396" t="s">
        <v>103</v>
      </c>
      <c r="C42" s="206" t="s">
        <v>104</v>
      </c>
      <c r="D42" s="391">
        <f>SUM(D44:D59)</f>
        <v>0</v>
      </c>
      <c r="E42" s="383"/>
      <c r="F42" s="383"/>
      <c r="G42" s="383"/>
      <c r="H42" s="389">
        <f>'Đất đô thị'!F43</f>
        <v>144.4777299999987</v>
      </c>
      <c r="I42" s="383">
        <f>'Đất đô thị'!G43</f>
        <v>36.922345549399225</v>
      </c>
      <c r="J42" s="383"/>
      <c r="K42" s="383"/>
      <c r="L42" s="383"/>
      <c r="M42" s="383"/>
      <c r="N42" s="390">
        <f>N53</f>
        <v>2.19</v>
      </c>
      <c r="O42" s="390">
        <f>N42/N31*100</f>
        <v>2.3806935536471356</v>
      </c>
      <c r="P42" s="383"/>
      <c r="Q42" s="383"/>
      <c r="R42" s="383"/>
      <c r="S42" s="383">
        <f t="shared" si="3"/>
        <v>0</v>
      </c>
      <c r="T42" s="390">
        <f>'KĐT(có KĐT mới)'!F43</f>
        <v>24.88</v>
      </c>
      <c r="U42" s="390">
        <f>'KĐT(có KĐT mới)'!G43</f>
        <v>46.279761904761905</v>
      </c>
      <c r="V42" s="390"/>
      <c r="W42" s="390"/>
      <c r="X42" s="383"/>
      <c r="Y42" s="383">
        <f t="shared" si="4"/>
        <v>0</v>
      </c>
      <c r="Z42" s="390">
        <f>'dân cư nông thôn'!F43</f>
        <v>1942.1637110000024</v>
      </c>
      <c r="AA42" s="390">
        <f>'dân cư nông thôn'!G43</f>
        <v>69.097557605133886</v>
      </c>
      <c r="AB42" s="390"/>
      <c r="AC42" s="383">
        <f t="shared" si="5"/>
        <v>0</v>
      </c>
    </row>
    <row r="43" spans="1:29" ht="15.6" customHeight="1">
      <c r="A43" s="215"/>
      <c r="B43" s="388" t="s">
        <v>75</v>
      </c>
      <c r="C43" s="213"/>
      <c r="D43" s="394"/>
      <c r="E43" s="383"/>
      <c r="F43" s="383"/>
      <c r="G43" s="383"/>
      <c r="H43" s="389">
        <f>'Đất đô thị'!F44</f>
        <v>0</v>
      </c>
      <c r="I43" s="383">
        <f>'Đất đô thị'!G44</f>
        <v>0</v>
      </c>
      <c r="J43" s="383"/>
      <c r="K43" s="383"/>
      <c r="L43" s="383"/>
      <c r="M43" s="383"/>
      <c r="N43" s="390"/>
      <c r="O43" s="390"/>
      <c r="P43" s="383"/>
      <c r="Q43" s="383"/>
      <c r="R43" s="383"/>
      <c r="S43" s="383">
        <f t="shared" si="3"/>
        <v>0</v>
      </c>
      <c r="T43" s="390">
        <f>'KĐT(có KĐT mới)'!F44</f>
        <v>0</v>
      </c>
      <c r="U43" s="390">
        <f>'KĐT(có KĐT mới)'!G44</f>
        <v>0</v>
      </c>
      <c r="V43" s="390"/>
      <c r="W43" s="390"/>
      <c r="X43" s="383"/>
      <c r="Y43" s="383">
        <f t="shared" si="4"/>
        <v>0</v>
      </c>
      <c r="Z43" s="390">
        <f>'dân cư nông thôn'!F44</f>
        <v>0</v>
      </c>
      <c r="AA43" s="390">
        <f>'dân cư nông thôn'!G44</f>
        <v>0</v>
      </c>
      <c r="AB43" s="390"/>
      <c r="AC43" s="383">
        <f t="shared" si="5"/>
        <v>0</v>
      </c>
    </row>
    <row r="44" spans="1:29" ht="16.5" customHeight="1">
      <c r="A44" s="217" t="s">
        <v>105</v>
      </c>
      <c r="B44" s="396" t="s">
        <v>106</v>
      </c>
      <c r="C44" s="206" t="s">
        <v>107</v>
      </c>
      <c r="D44" s="398"/>
      <c r="E44" s="383"/>
      <c r="F44" s="383"/>
      <c r="G44" s="383"/>
      <c r="H44" s="389">
        <f>'Đất đô thị'!F45</f>
        <v>95.47943799999868</v>
      </c>
      <c r="I44" s="383">
        <f>'Đất đô thị'!G45</f>
        <v>66.085920646731878</v>
      </c>
      <c r="J44" s="383"/>
      <c r="K44" s="383"/>
      <c r="L44" s="383"/>
      <c r="M44" s="383"/>
      <c r="N44" s="390"/>
      <c r="O44" s="390"/>
      <c r="P44" s="383"/>
      <c r="Q44" s="383"/>
      <c r="R44" s="383"/>
      <c r="S44" s="383">
        <f t="shared" si="3"/>
        <v>0</v>
      </c>
      <c r="T44" s="390">
        <f>'KĐT(có KĐT mới)'!F45</f>
        <v>21.28</v>
      </c>
      <c r="U44" s="390">
        <f>'KĐT(có KĐT mới)'!G45</f>
        <v>85.530546623794223</v>
      </c>
      <c r="V44" s="390"/>
      <c r="W44" s="390"/>
      <c r="X44" s="383"/>
      <c r="Y44" s="383">
        <f t="shared" si="4"/>
        <v>0</v>
      </c>
      <c r="Z44" s="390">
        <f>'dân cư nông thôn'!F45</f>
        <v>1532.9785140000031</v>
      </c>
      <c r="AA44" s="390">
        <f>'dân cư nông thôn'!G45</f>
        <v>78.931477574085989</v>
      </c>
      <c r="AB44" s="390"/>
      <c r="AC44" s="383">
        <f t="shared" si="5"/>
        <v>0</v>
      </c>
    </row>
    <row r="45" spans="1:29" ht="16.5" customHeight="1">
      <c r="A45" s="217" t="s">
        <v>105</v>
      </c>
      <c r="B45" s="396" t="s">
        <v>108</v>
      </c>
      <c r="C45" s="206" t="s">
        <v>109</v>
      </c>
      <c r="D45" s="398"/>
      <c r="E45" s="383"/>
      <c r="F45" s="383"/>
      <c r="G45" s="383"/>
      <c r="H45" s="389">
        <f>'Đất đô thị'!F46</f>
        <v>11.338534000000001</v>
      </c>
      <c r="I45" s="383">
        <f>'Đất đô thị'!G46</f>
        <v>7.8479458391269725</v>
      </c>
      <c r="J45" s="383"/>
      <c r="K45" s="383"/>
      <c r="L45" s="383"/>
      <c r="M45" s="383"/>
      <c r="N45" s="390"/>
      <c r="O45" s="390"/>
      <c r="P45" s="383"/>
      <c r="Q45" s="383"/>
      <c r="R45" s="383"/>
      <c r="S45" s="383">
        <f t="shared" si="3"/>
        <v>0</v>
      </c>
      <c r="T45" s="390">
        <f>'KĐT(có KĐT mới)'!F46</f>
        <v>0.05</v>
      </c>
      <c r="U45" s="390">
        <f>'KĐT(có KĐT mới)'!G46</f>
        <v>0.2009646302250804</v>
      </c>
      <c r="V45" s="390"/>
      <c r="W45" s="390"/>
      <c r="X45" s="383"/>
      <c r="Y45" s="383">
        <f t="shared" si="4"/>
        <v>0</v>
      </c>
      <c r="Z45" s="390">
        <f>'dân cư nông thôn'!F46</f>
        <v>87.991465999999988</v>
      </c>
      <c r="AA45" s="390">
        <f>'dân cư nông thôn'!G46</f>
        <v>4.5305895430768803</v>
      </c>
      <c r="AB45" s="390"/>
      <c r="AC45" s="383">
        <f t="shared" si="5"/>
        <v>0</v>
      </c>
    </row>
    <row r="46" spans="1:29" ht="16.5" customHeight="1">
      <c r="A46" s="217" t="s">
        <v>105</v>
      </c>
      <c r="B46" s="396" t="s">
        <v>110</v>
      </c>
      <c r="C46" s="206" t="s">
        <v>111</v>
      </c>
      <c r="D46" s="398"/>
      <c r="E46" s="383"/>
      <c r="F46" s="383"/>
      <c r="G46" s="383"/>
      <c r="H46" s="389">
        <f>'Đất đô thị'!F47</f>
        <v>3.7549280000000009</v>
      </c>
      <c r="I46" s="383">
        <f>'Đất đô thị'!G47</f>
        <v>2.5989666365882376</v>
      </c>
      <c r="J46" s="383"/>
      <c r="K46" s="383"/>
      <c r="L46" s="383"/>
      <c r="M46" s="383"/>
      <c r="N46" s="390"/>
      <c r="O46" s="390"/>
      <c r="P46" s="383"/>
      <c r="Q46" s="383"/>
      <c r="R46" s="383"/>
      <c r="S46" s="383">
        <f t="shared" si="3"/>
        <v>0</v>
      </c>
      <c r="T46" s="390">
        <f>'KĐT(có KĐT mới)'!F47</f>
        <v>1.55</v>
      </c>
      <c r="U46" s="390">
        <f>'KĐT(có KĐT mới)'!G47</f>
        <v>6.229903536977492</v>
      </c>
      <c r="V46" s="390"/>
      <c r="W46" s="390"/>
      <c r="X46" s="383"/>
      <c r="Y46" s="383">
        <f t="shared" si="4"/>
        <v>0</v>
      </c>
      <c r="Z46" s="390">
        <f>'dân cư nông thôn'!F47</f>
        <v>2.5550719999999996</v>
      </c>
      <c r="AA46" s="390">
        <f>'dân cư nông thôn'!G47</f>
        <v>0.13155801364882963</v>
      </c>
      <c r="AB46" s="390"/>
      <c r="AC46" s="383">
        <f t="shared" si="5"/>
        <v>0</v>
      </c>
    </row>
    <row r="47" spans="1:29" ht="16.5" customHeight="1">
      <c r="A47" s="217" t="s">
        <v>105</v>
      </c>
      <c r="B47" s="396" t="s">
        <v>112</v>
      </c>
      <c r="C47" s="206" t="s">
        <v>113</v>
      </c>
      <c r="D47" s="398"/>
      <c r="E47" s="383"/>
      <c r="F47" s="383"/>
      <c r="G47" s="383"/>
      <c r="H47" s="389">
        <f>'Đất đô thị'!F48</f>
        <v>3.9499999999999997</v>
      </c>
      <c r="I47" s="383">
        <f>'Đất đô thị'!G48</f>
        <v>2.7339853692330545</v>
      </c>
      <c r="J47" s="383"/>
      <c r="K47" s="383"/>
      <c r="L47" s="383"/>
      <c r="M47" s="383"/>
      <c r="N47" s="390"/>
      <c r="O47" s="390"/>
      <c r="P47" s="383"/>
      <c r="Q47" s="383"/>
      <c r="R47" s="383"/>
      <c r="S47" s="383">
        <f t="shared" si="3"/>
        <v>0</v>
      </c>
      <c r="T47" s="390">
        <f>'KĐT(có KĐT mới)'!F48</f>
        <v>0.09</v>
      </c>
      <c r="U47" s="390">
        <f>'KĐT(có KĐT mới)'!G48</f>
        <v>0.36173633440514469</v>
      </c>
      <c r="V47" s="390"/>
      <c r="W47" s="390"/>
      <c r="X47" s="383"/>
      <c r="Y47" s="383">
        <f t="shared" si="4"/>
        <v>0</v>
      </c>
      <c r="Z47" s="390">
        <f>'dân cư nông thôn'!F48</f>
        <v>3.8799999999999986</v>
      </c>
      <c r="AA47" s="390">
        <f>'dân cư nông thôn'!G48</f>
        <v>0.19977718551863075</v>
      </c>
      <c r="AB47" s="390"/>
      <c r="AC47" s="383">
        <f t="shared" si="5"/>
        <v>0</v>
      </c>
    </row>
    <row r="48" spans="1:29" ht="16.5" customHeight="1">
      <c r="A48" s="217" t="s">
        <v>105</v>
      </c>
      <c r="B48" s="396" t="s">
        <v>114</v>
      </c>
      <c r="C48" s="206" t="s">
        <v>115</v>
      </c>
      <c r="D48" s="398"/>
      <c r="E48" s="383"/>
      <c r="F48" s="383"/>
      <c r="G48" s="383"/>
      <c r="H48" s="389">
        <f>'Đất đô thị'!F49</f>
        <v>12.339659999999993</v>
      </c>
      <c r="I48" s="383">
        <f>'Đất đô thị'!G49</f>
        <v>8.5408733927367937</v>
      </c>
      <c r="J48" s="383"/>
      <c r="K48" s="383"/>
      <c r="L48" s="383"/>
      <c r="M48" s="383"/>
      <c r="N48" s="390"/>
      <c r="O48" s="390"/>
      <c r="P48" s="383"/>
      <c r="Q48" s="383"/>
      <c r="R48" s="383"/>
      <c r="S48" s="383">
        <f t="shared" si="3"/>
        <v>0</v>
      </c>
      <c r="T48" s="390">
        <f>'KĐT(có KĐT mới)'!F49</f>
        <v>1.22</v>
      </c>
      <c r="U48" s="390">
        <f>'KĐT(có KĐT mới)'!G49</f>
        <v>4.9035369774919619</v>
      </c>
      <c r="V48" s="390"/>
      <c r="W48" s="390"/>
      <c r="X48" s="383"/>
      <c r="Y48" s="383">
        <f t="shared" si="4"/>
        <v>0</v>
      </c>
      <c r="Z48" s="390">
        <f>'dân cư nông thôn'!F49</f>
        <v>41.690339999999992</v>
      </c>
      <c r="AA48" s="390">
        <f>'dân cư nông thôn'!G49</f>
        <v>2.1465924712666995</v>
      </c>
      <c r="AB48" s="390"/>
      <c r="AC48" s="383">
        <f t="shared" si="5"/>
        <v>0</v>
      </c>
    </row>
    <row r="49" spans="1:29" ht="16.5" customHeight="1">
      <c r="A49" s="217" t="s">
        <v>105</v>
      </c>
      <c r="B49" s="396" t="s">
        <v>116</v>
      </c>
      <c r="C49" s="206" t="s">
        <v>117</v>
      </c>
      <c r="D49" s="398"/>
      <c r="E49" s="383"/>
      <c r="F49" s="383"/>
      <c r="G49" s="383"/>
      <c r="H49" s="389">
        <f>'Đất đô thị'!F50</f>
        <v>3.1585699999999992</v>
      </c>
      <c r="I49" s="383">
        <f>'Đất đô thị'!G50</f>
        <v>2.1861985234679615</v>
      </c>
      <c r="J49" s="383"/>
      <c r="K49" s="383"/>
      <c r="L49" s="383"/>
      <c r="M49" s="383"/>
      <c r="N49" s="390"/>
      <c r="O49" s="390"/>
      <c r="P49" s="383"/>
      <c r="Q49" s="383"/>
      <c r="R49" s="383"/>
      <c r="S49" s="383">
        <f t="shared" si="3"/>
        <v>0</v>
      </c>
      <c r="T49" s="390">
        <f>'KĐT(có KĐT mới)'!F50</f>
        <v>0.33</v>
      </c>
      <c r="U49" s="390">
        <f>'KĐT(có KĐT mới)'!G50</f>
        <v>1.3263665594855307</v>
      </c>
      <c r="V49" s="390"/>
      <c r="W49" s="390"/>
      <c r="X49" s="383"/>
      <c r="Y49" s="383">
        <f t="shared" si="4"/>
        <v>0</v>
      </c>
      <c r="Z49" s="390">
        <f>'dân cư nông thôn'!F50</f>
        <v>14.841430000000001</v>
      </c>
      <c r="AA49" s="390">
        <f>'dân cư nông thôn'!G50</f>
        <v>0.76416987486385912</v>
      </c>
      <c r="AB49" s="390"/>
      <c r="AC49" s="383">
        <f t="shared" si="5"/>
        <v>0</v>
      </c>
    </row>
    <row r="50" spans="1:29" ht="16.5" customHeight="1">
      <c r="A50" s="217" t="s">
        <v>105</v>
      </c>
      <c r="B50" s="396" t="s">
        <v>118</v>
      </c>
      <c r="C50" s="206" t="s">
        <v>119</v>
      </c>
      <c r="D50" s="398"/>
      <c r="E50" s="383"/>
      <c r="F50" s="383"/>
      <c r="G50" s="383"/>
      <c r="H50" s="389">
        <f>'Đất đô thị'!F51</f>
        <v>2.488</v>
      </c>
      <c r="I50" s="383">
        <f>'Đất đô thị'!G51</f>
        <v>1.7220647085194531</v>
      </c>
      <c r="J50" s="383"/>
      <c r="K50" s="383"/>
      <c r="L50" s="383"/>
      <c r="M50" s="383"/>
      <c r="N50" s="390"/>
      <c r="O50" s="390"/>
      <c r="P50" s="383"/>
      <c r="Q50" s="383"/>
      <c r="R50" s="383"/>
      <c r="S50" s="383">
        <f t="shared" si="3"/>
        <v>0</v>
      </c>
      <c r="T50" s="390">
        <f>'KĐT(có KĐT mới)'!F51</f>
        <v>0</v>
      </c>
      <c r="U50" s="390">
        <f>'KĐT(có KĐT mới)'!G51</f>
        <v>0</v>
      </c>
      <c r="V50" s="390"/>
      <c r="W50" s="390"/>
      <c r="X50" s="383"/>
      <c r="Y50" s="383">
        <f t="shared" si="4"/>
        <v>0</v>
      </c>
      <c r="Z50" s="390">
        <f>'dân cư nông thôn'!F51</f>
        <v>173.15199999999999</v>
      </c>
      <c r="AA50" s="390">
        <f>'dân cư nông thôn'!G51</f>
        <v>8.9154173265262795</v>
      </c>
      <c r="AB50" s="390"/>
      <c r="AC50" s="383">
        <f t="shared" si="5"/>
        <v>0</v>
      </c>
    </row>
    <row r="51" spans="1:29" ht="16.5" customHeight="1">
      <c r="A51" s="217" t="s">
        <v>105</v>
      </c>
      <c r="B51" s="396" t="s">
        <v>120</v>
      </c>
      <c r="C51" s="206" t="s">
        <v>121</v>
      </c>
      <c r="D51" s="398"/>
      <c r="E51" s="383"/>
      <c r="F51" s="383"/>
      <c r="G51" s="383"/>
      <c r="H51" s="389">
        <f>'Đất đô thị'!F52</f>
        <v>0.11</v>
      </c>
      <c r="I51" s="383">
        <f>'Đất đô thị'!G52</f>
        <v>7.613630142168E-2</v>
      </c>
      <c r="J51" s="383"/>
      <c r="K51" s="383"/>
      <c r="L51" s="383"/>
      <c r="M51" s="383"/>
      <c r="N51" s="390"/>
      <c r="O51" s="390"/>
      <c r="P51" s="383"/>
      <c r="Q51" s="383"/>
      <c r="R51" s="383"/>
      <c r="S51" s="383">
        <f t="shared" si="3"/>
        <v>0</v>
      </c>
      <c r="T51" s="390">
        <f>'KĐT(có KĐT mới)'!F52</f>
        <v>0</v>
      </c>
      <c r="U51" s="390">
        <f>'KĐT(có KĐT mới)'!G52</f>
        <v>0</v>
      </c>
      <c r="V51" s="390"/>
      <c r="W51" s="390"/>
      <c r="X51" s="383"/>
      <c r="Y51" s="383">
        <f t="shared" si="4"/>
        <v>0</v>
      </c>
      <c r="Z51" s="390">
        <f>'dân cư nông thôn'!F52</f>
        <v>1.3399999999999999</v>
      </c>
      <c r="AA51" s="390">
        <f>'dân cư nông thôn'!G52</f>
        <v>6.8995213555403417E-2</v>
      </c>
      <c r="AB51" s="390"/>
      <c r="AC51" s="383">
        <f t="shared" si="5"/>
        <v>0</v>
      </c>
    </row>
    <row r="52" spans="1:29" ht="16.5" customHeight="1">
      <c r="A52" s="217" t="s">
        <v>105</v>
      </c>
      <c r="B52" s="396" t="s">
        <v>122</v>
      </c>
      <c r="C52" s="206" t="s">
        <v>123</v>
      </c>
      <c r="D52" s="398"/>
      <c r="E52" s="383"/>
      <c r="F52" s="383"/>
      <c r="G52" s="383"/>
      <c r="H52" s="389">
        <f>'Đất đô thị'!F53</f>
        <v>0</v>
      </c>
      <c r="I52" s="383">
        <f>'Đất đô thị'!G53</f>
        <v>0</v>
      </c>
      <c r="J52" s="383"/>
      <c r="K52" s="383"/>
      <c r="L52" s="383"/>
      <c r="M52" s="383"/>
      <c r="N52" s="390"/>
      <c r="O52" s="390"/>
      <c r="P52" s="383"/>
      <c r="Q52" s="383"/>
      <c r="R52" s="383"/>
      <c r="S52" s="383">
        <f t="shared" si="3"/>
        <v>0</v>
      </c>
      <c r="T52" s="390">
        <f>'KĐT(có KĐT mới)'!F53</f>
        <v>0</v>
      </c>
      <c r="U52" s="390">
        <f>'KĐT(có KĐT mới)'!G53</f>
        <v>0</v>
      </c>
      <c r="V52" s="390"/>
      <c r="W52" s="390"/>
      <c r="X52" s="383"/>
      <c r="Y52" s="383">
        <f t="shared" si="4"/>
        <v>0</v>
      </c>
      <c r="Z52" s="390">
        <f>'dân cư nông thôn'!F53</f>
        <v>0</v>
      </c>
      <c r="AA52" s="390">
        <f>'dân cư nông thôn'!G53</f>
        <v>0</v>
      </c>
      <c r="AB52" s="390"/>
      <c r="AC52" s="383">
        <f t="shared" si="5"/>
        <v>0</v>
      </c>
    </row>
    <row r="53" spans="1:29" ht="16.5" customHeight="1">
      <c r="A53" s="217" t="s">
        <v>105</v>
      </c>
      <c r="B53" s="207" t="s">
        <v>124</v>
      </c>
      <c r="C53" s="206" t="s">
        <v>125</v>
      </c>
      <c r="D53" s="398"/>
      <c r="E53" s="383"/>
      <c r="F53" s="383"/>
      <c r="G53" s="383"/>
      <c r="H53" s="389">
        <f>'Đất đô thị'!F54</f>
        <v>0.20200000000000001</v>
      </c>
      <c r="I53" s="383">
        <f>'Đất đô thị'!G54</f>
        <v>5.1622584331707799E-2</v>
      </c>
      <c r="J53" s="383"/>
      <c r="K53" s="383"/>
      <c r="L53" s="383"/>
      <c r="M53" s="383"/>
      <c r="N53" s="390">
        <f>'03CH'!F54</f>
        <v>2.19</v>
      </c>
      <c r="O53" s="390">
        <f>N53/N42*100</f>
        <v>100</v>
      </c>
      <c r="P53" s="383"/>
      <c r="Q53" s="383"/>
      <c r="R53" s="383"/>
      <c r="S53" s="383">
        <f t="shared" si="3"/>
        <v>0</v>
      </c>
      <c r="T53" s="390">
        <f>'KĐT(có KĐT mới)'!F54</f>
        <v>0</v>
      </c>
      <c r="U53" s="390">
        <f>'KĐT(có KĐT mới)'!G54</f>
        <v>0</v>
      </c>
      <c r="V53" s="390"/>
      <c r="W53" s="390"/>
      <c r="X53" s="383"/>
      <c r="Y53" s="383">
        <f t="shared" si="4"/>
        <v>0</v>
      </c>
      <c r="Z53" s="390">
        <f>'dân cư nông thôn'!F54</f>
        <v>1.9879999999999998</v>
      </c>
      <c r="AA53" s="390">
        <f>'dân cư nông thôn'!G54</f>
        <v>7.0728303562153191E-2</v>
      </c>
      <c r="AB53" s="390"/>
      <c r="AC53" s="383">
        <f t="shared" si="5"/>
        <v>0</v>
      </c>
    </row>
    <row r="54" spans="1:29" ht="16.5" customHeight="1">
      <c r="A54" s="217" t="s">
        <v>105</v>
      </c>
      <c r="B54" s="398" t="s">
        <v>126</v>
      </c>
      <c r="C54" s="206" t="s">
        <v>127</v>
      </c>
      <c r="D54" s="398"/>
      <c r="E54" s="383"/>
      <c r="F54" s="383"/>
      <c r="G54" s="383"/>
      <c r="H54" s="389">
        <f>'Đất đô thị'!F55</f>
        <v>1.3048</v>
      </c>
      <c r="I54" s="383">
        <f>'Đất đô thị'!G55</f>
        <v>0.33345122790105114</v>
      </c>
      <c r="J54" s="383"/>
      <c r="K54" s="383"/>
      <c r="L54" s="383"/>
      <c r="M54" s="383"/>
      <c r="N54" s="390"/>
      <c r="O54" s="390"/>
      <c r="P54" s="383"/>
      <c r="Q54" s="383"/>
      <c r="R54" s="383"/>
      <c r="S54" s="383">
        <f t="shared" si="3"/>
        <v>0</v>
      </c>
      <c r="T54" s="390">
        <f>'KĐT(có KĐT mới)'!F55</f>
        <v>0.08</v>
      </c>
      <c r="U54" s="390">
        <f>'KĐT(có KĐT mới)'!G55</f>
        <v>0.14880952380952384</v>
      </c>
      <c r="V54" s="390"/>
      <c r="W54" s="390"/>
      <c r="X54" s="383"/>
      <c r="Y54" s="383">
        <f t="shared" si="4"/>
        <v>0</v>
      </c>
      <c r="Z54" s="390">
        <f>'dân cư nông thôn'!F55</f>
        <v>77.495199999999983</v>
      </c>
      <c r="AA54" s="390">
        <f>'dân cư nông thôn'!G55</f>
        <v>2.75709458260049</v>
      </c>
      <c r="AB54" s="390"/>
      <c r="AC54" s="383">
        <f t="shared" si="5"/>
        <v>0</v>
      </c>
    </row>
    <row r="55" spans="1:29" ht="16.5" customHeight="1">
      <c r="A55" s="217" t="s">
        <v>105</v>
      </c>
      <c r="B55" s="397" t="s">
        <v>128</v>
      </c>
      <c r="C55" s="206" t="s">
        <v>129</v>
      </c>
      <c r="D55" s="398"/>
      <c r="E55" s="383"/>
      <c r="F55" s="383"/>
      <c r="G55" s="383"/>
      <c r="H55" s="389">
        <f>'Đất đô thị'!F56</f>
        <v>0.68400000000000005</v>
      </c>
      <c r="I55" s="383">
        <f>'Đất đô thị'!G56</f>
        <v>0.17480122615291155</v>
      </c>
      <c r="J55" s="383"/>
      <c r="K55" s="383"/>
      <c r="L55" s="383"/>
      <c r="M55" s="383"/>
      <c r="N55" s="390"/>
      <c r="O55" s="390"/>
      <c r="P55" s="383"/>
      <c r="Q55" s="383"/>
      <c r="R55" s="383"/>
      <c r="S55" s="383">
        <f t="shared" si="3"/>
        <v>0</v>
      </c>
      <c r="T55" s="390">
        <f>'KĐT(có KĐT mới)'!F56</f>
        <v>0</v>
      </c>
      <c r="U55" s="390">
        <f>'KĐT(có KĐT mới)'!G56</f>
        <v>0</v>
      </c>
      <c r="V55" s="390"/>
      <c r="W55" s="390"/>
      <c r="X55" s="383"/>
      <c r="Y55" s="383">
        <f t="shared" si="4"/>
        <v>0</v>
      </c>
      <c r="Z55" s="390">
        <f>'dân cư nông thôn'!F56</f>
        <v>0</v>
      </c>
      <c r="AA55" s="390">
        <f>'dân cư nông thôn'!G56</f>
        <v>0</v>
      </c>
      <c r="AB55" s="390"/>
      <c r="AC55" s="383">
        <f t="shared" si="5"/>
        <v>0</v>
      </c>
    </row>
    <row r="56" spans="1:29" ht="30" customHeight="1">
      <c r="A56" s="217" t="s">
        <v>105</v>
      </c>
      <c r="B56" s="397" t="s">
        <v>201</v>
      </c>
      <c r="C56" s="206" t="s">
        <v>131</v>
      </c>
      <c r="D56" s="398"/>
      <c r="E56" s="383"/>
      <c r="F56" s="383"/>
      <c r="G56" s="383"/>
      <c r="H56" s="389">
        <f>'Đất đô thị'!F57</f>
        <v>7.5027999999999997</v>
      </c>
      <c r="I56" s="383">
        <f>'Đất đô thị'!G57</f>
        <v>1.9173956719006795</v>
      </c>
      <c r="J56" s="383"/>
      <c r="K56" s="383"/>
      <c r="L56" s="383"/>
      <c r="M56" s="383"/>
      <c r="N56" s="390"/>
      <c r="O56" s="390"/>
      <c r="P56" s="383"/>
      <c r="Q56" s="383"/>
      <c r="R56" s="383"/>
      <c r="S56" s="383">
        <f t="shared" si="3"/>
        <v>0</v>
      </c>
      <c r="T56" s="390">
        <f>'KĐT(có KĐT mới)'!F57</f>
        <v>0</v>
      </c>
      <c r="U56" s="390">
        <f>'KĐT(có KĐT mới)'!G57</f>
        <v>0</v>
      </c>
      <c r="V56" s="390"/>
      <c r="W56" s="390"/>
      <c r="X56" s="383"/>
      <c r="Y56" s="383">
        <f t="shared" si="4"/>
        <v>0</v>
      </c>
      <c r="Z56" s="390">
        <f>'dân cư nông thôn'!F57</f>
        <v>0</v>
      </c>
      <c r="AA56" s="390">
        <f>'dân cư nông thôn'!G57</f>
        <v>0</v>
      </c>
      <c r="AB56" s="390"/>
      <c r="AC56" s="383">
        <f t="shared" si="5"/>
        <v>0</v>
      </c>
    </row>
    <row r="57" spans="1:29" ht="16.5" customHeight="1">
      <c r="A57" s="217" t="s">
        <v>105</v>
      </c>
      <c r="B57" s="396" t="s">
        <v>132</v>
      </c>
      <c r="C57" s="206" t="s">
        <v>133</v>
      </c>
      <c r="D57" s="398"/>
      <c r="E57" s="383"/>
      <c r="F57" s="383"/>
      <c r="G57" s="383"/>
      <c r="H57" s="389">
        <f>'Đất đô thị'!F58</f>
        <v>0</v>
      </c>
      <c r="I57" s="383">
        <f>'Đất đô thị'!G58</f>
        <v>0</v>
      </c>
      <c r="J57" s="383"/>
      <c r="K57" s="383"/>
      <c r="L57" s="383"/>
      <c r="M57" s="383"/>
      <c r="N57" s="390"/>
      <c r="O57" s="390"/>
      <c r="P57" s="383"/>
      <c r="Q57" s="383"/>
      <c r="R57" s="383"/>
      <c r="S57" s="383">
        <f t="shared" si="3"/>
        <v>0</v>
      </c>
      <c r="T57" s="390">
        <f>'KĐT(có KĐT mới)'!F58</f>
        <v>0</v>
      </c>
      <c r="U57" s="390">
        <f>'KĐT(có KĐT mới)'!G58</f>
        <v>0</v>
      </c>
      <c r="V57" s="390"/>
      <c r="W57" s="390"/>
      <c r="X57" s="383"/>
      <c r="Y57" s="383">
        <f t="shared" si="4"/>
        <v>0</v>
      </c>
      <c r="Z57" s="390">
        <f>'dân cư nông thôn'!F58</f>
        <v>0</v>
      </c>
      <c r="AA57" s="390">
        <f>'dân cư nông thôn'!G58</f>
        <v>0</v>
      </c>
      <c r="AB57" s="390"/>
      <c r="AC57" s="383">
        <f t="shared" si="5"/>
        <v>0</v>
      </c>
    </row>
    <row r="58" spans="1:29" ht="16.5" customHeight="1">
      <c r="A58" s="217" t="s">
        <v>105</v>
      </c>
      <c r="B58" s="396" t="s">
        <v>134</v>
      </c>
      <c r="C58" s="206" t="s">
        <v>135</v>
      </c>
      <c r="D58" s="398"/>
      <c r="E58" s="383"/>
      <c r="F58" s="383"/>
      <c r="G58" s="383"/>
      <c r="H58" s="389">
        <f>'Đất đô thị'!F59</f>
        <v>0.15</v>
      </c>
      <c r="I58" s="383">
        <f>'Đất đô thị'!G59</f>
        <v>0.1038222292113818</v>
      </c>
      <c r="J58" s="383"/>
      <c r="K58" s="383"/>
      <c r="L58" s="383"/>
      <c r="M58" s="383"/>
      <c r="N58" s="390"/>
      <c r="O58" s="390"/>
      <c r="P58" s="383"/>
      <c r="Q58" s="383"/>
      <c r="R58" s="383"/>
      <c r="S58" s="383">
        <f t="shared" si="3"/>
        <v>0</v>
      </c>
      <c r="T58" s="390">
        <f>'KĐT(có KĐT mới)'!F59</f>
        <v>0</v>
      </c>
      <c r="U58" s="390">
        <f>'KĐT(có KĐT mới)'!G59</f>
        <v>0</v>
      </c>
      <c r="V58" s="390"/>
      <c r="W58" s="390"/>
      <c r="X58" s="383"/>
      <c r="Y58" s="383">
        <f t="shared" si="4"/>
        <v>0</v>
      </c>
      <c r="Z58" s="390">
        <f>'dân cư nông thôn'!F59</f>
        <v>0.5</v>
      </c>
      <c r="AA58" s="390">
        <f>'dân cư nông thôn'!G59</f>
        <v>2.5744482669926655E-2</v>
      </c>
      <c r="AB58" s="390"/>
      <c r="AC58" s="383">
        <f t="shared" si="5"/>
        <v>0</v>
      </c>
    </row>
    <row r="59" spans="1:29" ht="16.5" customHeight="1">
      <c r="A59" s="217" t="s">
        <v>105</v>
      </c>
      <c r="B59" s="396" t="s">
        <v>136</v>
      </c>
      <c r="C59" s="206" t="s">
        <v>137</v>
      </c>
      <c r="D59" s="398"/>
      <c r="E59" s="383"/>
      <c r="F59" s="383"/>
      <c r="G59" s="383"/>
      <c r="H59" s="389">
        <f>'Đất đô thị'!F60</f>
        <v>2.0150000000000006</v>
      </c>
      <c r="I59" s="383">
        <f>'Đất đô thị'!G60</f>
        <v>1.3946786124062294</v>
      </c>
      <c r="J59" s="383"/>
      <c r="K59" s="383"/>
      <c r="L59" s="383"/>
      <c r="M59" s="383"/>
      <c r="N59" s="390"/>
      <c r="O59" s="390"/>
      <c r="P59" s="383"/>
      <c r="Q59" s="383"/>
      <c r="R59" s="383"/>
      <c r="S59" s="383">
        <f t="shared" si="3"/>
        <v>0</v>
      </c>
      <c r="T59" s="390">
        <f>'KĐT(có KĐT mới)'!F60</f>
        <v>0.28000000000000003</v>
      </c>
      <c r="U59" s="390">
        <f>'KĐT(có KĐT mới)'!G60</f>
        <v>1.1254019292604505</v>
      </c>
      <c r="V59" s="390"/>
      <c r="W59" s="390"/>
      <c r="X59" s="383"/>
      <c r="Y59" s="383">
        <f t="shared" si="4"/>
        <v>0</v>
      </c>
      <c r="Z59" s="390">
        <f>'dân cư nông thôn'!F60</f>
        <v>3.7516889999991969</v>
      </c>
      <c r="AA59" s="390">
        <f>'dân cư nông thôn'!G60</f>
        <v>0.19317058488686756</v>
      </c>
      <c r="AB59" s="390"/>
      <c r="AC59" s="383">
        <f t="shared" si="5"/>
        <v>0</v>
      </c>
    </row>
    <row r="60" spans="1:29" ht="16.5" customHeight="1">
      <c r="A60" s="217" t="s">
        <v>138</v>
      </c>
      <c r="B60" s="207" t="s">
        <v>139</v>
      </c>
      <c r="C60" s="206" t="s">
        <v>140</v>
      </c>
      <c r="D60" s="398"/>
      <c r="E60" s="383"/>
      <c r="F60" s="383"/>
      <c r="G60" s="383"/>
      <c r="H60" s="389">
        <f>'Đất đô thị'!F61</f>
        <v>0</v>
      </c>
      <c r="I60" s="383">
        <f>'Đất đô thị'!G61</f>
        <v>0</v>
      </c>
      <c r="J60" s="383"/>
      <c r="K60" s="383"/>
      <c r="L60" s="383"/>
      <c r="M60" s="383"/>
      <c r="N60" s="390"/>
      <c r="O60" s="390"/>
      <c r="P60" s="383"/>
      <c r="Q60" s="383"/>
      <c r="R60" s="383"/>
      <c r="S60" s="383">
        <f t="shared" si="3"/>
        <v>0</v>
      </c>
      <c r="T60" s="390">
        <f>'KĐT(có KĐT mới)'!F61</f>
        <v>0</v>
      </c>
      <c r="U60" s="390">
        <f>'KĐT(có KĐT mới)'!G61</f>
        <v>0</v>
      </c>
      <c r="V60" s="390"/>
      <c r="W60" s="390"/>
      <c r="X60" s="383"/>
      <c r="Y60" s="383">
        <f t="shared" si="4"/>
        <v>0</v>
      </c>
      <c r="Z60" s="390">
        <f>'dân cư nông thôn'!F61</f>
        <v>0</v>
      </c>
      <c r="AA60" s="390">
        <f>'dân cư nông thôn'!G61</f>
        <v>0</v>
      </c>
      <c r="AB60" s="390"/>
      <c r="AC60" s="383">
        <f t="shared" si="5"/>
        <v>0</v>
      </c>
    </row>
    <row r="61" spans="1:29" ht="16.5" customHeight="1">
      <c r="A61" s="217" t="s">
        <v>141</v>
      </c>
      <c r="B61" s="397" t="s">
        <v>142</v>
      </c>
      <c r="C61" s="206" t="s">
        <v>143</v>
      </c>
      <c r="D61" s="398"/>
      <c r="E61" s="383"/>
      <c r="F61" s="383"/>
      <c r="G61" s="383"/>
      <c r="H61" s="389">
        <f>'Đất đô thị'!F62</f>
        <v>0.89100000000000001</v>
      </c>
      <c r="I61" s="383">
        <f>'Đất đô thị'!G62</f>
        <v>0.22770159722550321</v>
      </c>
      <c r="J61" s="383"/>
      <c r="K61" s="383"/>
      <c r="L61" s="383"/>
      <c r="M61" s="383"/>
      <c r="N61" s="390"/>
      <c r="O61" s="390"/>
      <c r="P61" s="383"/>
      <c r="Q61" s="383"/>
      <c r="R61" s="383"/>
      <c r="S61" s="383">
        <f t="shared" si="3"/>
        <v>0</v>
      </c>
      <c r="T61" s="390">
        <f>'KĐT(có KĐT mới)'!F62</f>
        <v>0</v>
      </c>
      <c r="U61" s="390">
        <f>'KĐT(có KĐT mới)'!G62</f>
        <v>0</v>
      </c>
      <c r="V61" s="390"/>
      <c r="W61" s="390"/>
      <c r="X61" s="383"/>
      <c r="Y61" s="383">
        <f t="shared" si="4"/>
        <v>0</v>
      </c>
      <c r="Z61" s="390">
        <f>'dân cư nông thôn'!F62</f>
        <v>14.701779999999999</v>
      </c>
      <c r="AA61" s="390">
        <f>'dân cư nông thôn'!G62</f>
        <v>0.52305430520321561</v>
      </c>
      <c r="AB61" s="390"/>
      <c r="AC61" s="383">
        <f t="shared" si="5"/>
        <v>0</v>
      </c>
    </row>
    <row r="62" spans="1:29" ht="16.5" customHeight="1">
      <c r="A62" s="217" t="s">
        <v>144</v>
      </c>
      <c r="B62" s="397" t="s">
        <v>145</v>
      </c>
      <c r="C62" s="206" t="s">
        <v>146</v>
      </c>
      <c r="D62" s="398"/>
      <c r="E62" s="383"/>
      <c r="F62" s="383"/>
      <c r="G62" s="383"/>
      <c r="H62" s="389">
        <f>'Đất đô thị'!F63</f>
        <v>4.4314999999999998</v>
      </c>
      <c r="I62" s="383">
        <f>'Đất đô thị'!G63</f>
        <v>1.1325023884453618</v>
      </c>
      <c r="J62" s="383"/>
      <c r="K62" s="383"/>
      <c r="L62" s="383"/>
      <c r="M62" s="383"/>
      <c r="N62" s="390"/>
      <c r="O62" s="390"/>
      <c r="P62" s="383"/>
      <c r="Q62" s="383"/>
      <c r="R62" s="383"/>
      <c r="S62" s="383">
        <f t="shared" si="3"/>
        <v>0</v>
      </c>
      <c r="T62" s="390">
        <f>'KĐT(có KĐT mới)'!F63</f>
        <v>3</v>
      </c>
      <c r="U62" s="390">
        <f>'KĐT(có KĐT mới)'!G63</f>
        <v>5.5803571428571432</v>
      </c>
      <c r="V62" s="390"/>
      <c r="W62" s="390"/>
      <c r="X62" s="383"/>
      <c r="Y62" s="383">
        <f t="shared" si="4"/>
        <v>0</v>
      </c>
      <c r="Z62" s="390">
        <f>'dân cư nông thôn'!F63</f>
        <v>6.8633799999999203</v>
      </c>
      <c r="AA62" s="390">
        <f>'dân cư nông thôn'!G63</f>
        <v>0.24418270830100877</v>
      </c>
      <c r="AB62" s="390"/>
      <c r="AC62" s="383">
        <f t="shared" si="5"/>
        <v>0</v>
      </c>
    </row>
    <row r="63" spans="1:29" ht="16.5" customHeight="1">
      <c r="A63" s="217" t="s">
        <v>147</v>
      </c>
      <c r="B63" s="398" t="s">
        <v>148</v>
      </c>
      <c r="C63" s="206" t="s">
        <v>149</v>
      </c>
      <c r="D63" s="398"/>
      <c r="E63" s="383"/>
      <c r="F63" s="383"/>
      <c r="G63" s="383"/>
      <c r="H63" s="389">
        <f>'Đất đô thị'!F64</f>
        <v>80.347885000000147</v>
      </c>
      <c r="I63" s="383">
        <f>'Đất đô thị'!G64</f>
        <v>20.533492422212216</v>
      </c>
      <c r="J63" s="383"/>
      <c r="K63" s="383"/>
      <c r="L63" s="383"/>
      <c r="M63" s="383"/>
      <c r="N63" s="390"/>
      <c r="O63" s="390"/>
      <c r="P63" s="383"/>
      <c r="Q63" s="383"/>
      <c r="R63" s="383"/>
      <c r="S63" s="383">
        <f t="shared" si="3"/>
        <v>0</v>
      </c>
      <c r="T63" s="390">
        <f>'KĐT(có KĐT mới)'!F64</f>
        <v>0</v>
      </c>
      <c r="U63" s="390">
        <f>'KĐT(có KĐT mới)'!G64</f>
        <v>0</v>
      </c>
      <c r="V63" s="390"/>
      <c r="W63" s="390"/>
      <c r="X63" s="383"/>
      <c r="Y63" s="383">
        <f t="shared" si="4"/>
        <v>0</v>
      </c>
      <c r="Z63" s="390">
        <f>'dân cư nông thôn'!F64</f>
        <v>626.73211499999968</v>
      </c>
      <c r="AA63" s="390">
        <f>'dân cư nông thôn'!G64</f>
        <v>22.297635453657087</v>
      </c>
      <c r="AB63" s="390">
        <f>kon!F64</f>
        <v>707.08</v>
      </c>
      <c r="AC63" s="383">
        <f t="shared" si="5"/>
        <v>87.613393443644952</v>
      </c>
    </row>
    <row r="64" spans="1:29" ht="16.5" customHeight="1">
      <c r="A64" s="217" t="s">
        <v>150</v>
      </c>
      <c r="B64" s="397" t="s">
        <v>151</v>
      </c>
      <c r="C64" s="206" t="s">
        <v>152</v>
      </c>
      <c r="D64" s="398"/>
      <c r="E64" s="383"/>
      <c r="F64" s="383"/>
      <c r="G64" s="383"/>
      <c r="H64" s="389">
        <f>'Đất đô thị'!F65</f>
        <v>48.94</v>
      </c>
      <c r="I64" s="383">
        <f>'Đất đô thị'!G65</f>
        <v>12.506976619771185</v>
      </c>
      <c r="J64" s="383"/>
      <c r="K64" s="383"/>
      <c r="L64" s="383"/>
      <c r="M64" s="383"/>
      <c r="N64" s="390"/>
      <c r="O64" s="390"/>
      <c r="P64" s="383"/>
      <c r="Q64" s="383"/>
      <c r="R64" s="383"/>
      <c r="S64" s="383">
        <f t="shared" si="3"/>
        <v>0</v>
      </c>
      <c r="T64" s="390">
        <f>'KĐT(có KĐT mới)'!F65</f>
        <v>23.45</v>
      </c>
      <c r="U64" s="390">
        <f>'KĐT(có KĐT mới)'!G65</f>
        <v>43.619791666666671</v>
      </c>
      <c r="V64" s="390"/>
      <c r="W64" s="390"/>
      <c r="X64" s="383"/>
      <c r="Y64" s="383">
        <f t="shared" si="4"/>
        <v>0</v>
      </c>
      <c r="Z64" s="390">
        <f>'dân cư nông thôn'!F65</f>
        <v>0</v>
      </c>
      <c r="AA64" s="390">
        <f>'dân cư nông thôn'!G65</f>
        <v>0</v>
      </c>
      <c r="AB64" s="390"/>
      <c r="AC64" s="383">
        <f t="shared" si="5"/>
        <v>0</v>
      </c>
    </row>
    <row r="65" spans="1:29" ht="16.5" customHeight="1">
      <c r="A65" s="217" t="s">
        <v>153</v>
      </c>
      <c r="B65" s="397" t="s">
        <v>154</v>
      </c>
      <c r="C65" s="206" t="s">
        <v>155</v>
      </c>
      <c r="D65" s="398"/>
      <c r="E65" s="383"/>
      <c r="F65" s="383"/>
      <c r="G65" s="383"/>
      <c r="H65" s="389">
        <f>'Đất đô thị'!F66</f>
        <v>3.7484929999999999</v>
      </c>
      <c r="I65" s="383">
        <f>'Đất đô thị'!G66</f>
        <v>0.9579549307391898</v>
      </c>
      <c r="J65" s="383"/>
      <c r="K65" s="383"/>
      <c r="L65" s="383"/>
      <c r="M65" s="383"/>
      <c r="N65" s="390"/>
      <c r="O65" s="390"/>
      <c r="P65" s="383"/>
      <c r="Q65" s="383"/>
      <c r="R65" s="383"/>
      <c r="S65" s="383">
        <f t="shared" si="3"/>
        <v>0</v>
      </c>
      <c r="T65" s="390">
        <f>'KĐT(có KĐT mới)'!F66</f>
        <v>0</v>
      </c>
      <c r="U65" s="390">
        <f>'KĐT(có KĐT mới)'!G66</f>
        <v>0</v>
      </c>
      <c r="V65" s="390"/>
      <c r="W65" s="390"/>
      <c r="X65" s="383"/>
      <c r="Y65" s="383">
        <f t="shared" si="4"/>
        <v>0</v>
      </c>
      <c r="Z65" s="390">
        <f>'dân cư nông thôn'!F66</f>
        <v>13.281507</v>
      </c>
      <c r="AA65" s="390">
        <f>'dân cư nông thôn'!G66</f>
        <v>0.4725243756835325</v>
      </c>
      <c r="AB65" s="390"/>
      <c r="AC65" s="383">
        <f t="shared" si="5"/>
        <v>0</v>
      </c>
    </row>
    <row r="66" spans="1:29" ht="16.5" customHeight="1">
      <c r="A66" s="217" t="s">
        <v>156</v>
      </c>
      <c r="B66" s="397" t="s">
        <v>157</v>
      </c>
      <c r="C66" s="206" t="s">
        <v>158</v>
      </c>
      <c r="D66" s="390"/>
      <c r="E66" s="383"/>
      <c r="F66" s="383"/>
      <c r="G66" s="383"/>
      <c r="H66" s="389">
        <f>'Đất đô thị'!F67</f>
        <v>1.3266469999999999</v>
      </c>
      <c r="I66" s="383">
        <f>'Đất đô thị'!G67</f>
        <v>0.33903438928666901</v>
      </c>
      <c r="J66" s="383"/>
      <c r="K66" s="383"/>
      <c r="L66" s="383"/>
      <c r="M66" s="383"/>
      <c r="N66" s="390"/>
      <c r="O66" s="390"/>
      <c r="P66" s="383"/>
      <c r="Q66" s="383"/>
      <c r="R66" s="383"/>
      <c r="S66" s="383">
        <f t="shared" si="3"/>
        <v>0</v>
      </c>
      <c r="T66" s="390">
        <f>'KĐT(có KĐT mới)'!F67</f>
        <v>0</v>
      </c>
      <c r="U66" s="390">
        <f>'KĐT(có KĐT mới)'!G67</f>
        <v>0</v>
      </c>
      <c r="V66" s="390"/>
      <c r="W66" s="390"/>
      <c r="X66" s="383"/>
      <c r="Y66" s="383">
        <f t="shared" si="4"/>
        <v>0</v>
      </c>
      <c r="Z66" s="390">
        <f>'dân cư nông thôn'!F67</f>
        <v>0.36335299999999982</v>
      </c>
      <c r="AA66" s="390">
        <f>'dân cư nông thôn'!G67</f>
        <v>1.2927234046387846E-2</v>
      </c>
      <c r="AB66" s="390"/>
      <c r="AC66" s="383">
        <f t="shared" si="5"/>
        <v>0</v>
      </c>
    </row>
    <row r="67" spans="1:29" ht="16.5" customHeight="1">
      <c r="A67" s="217" t="s">
        <v>159</v>
      </c>
      <c r="B67" s="397" t="s">
        <v>160</v>
      </c>
      <c r="C67" s="206" t="s">
        <v>496</v>
      </c>
      <c r="D67" s="398"/>
      <c r="E67" s="383"/>
      <c r="F67" s="383"/>
      <c r="G67" s="383"/>
      <c r="H67" s="389">
        <f>'Đất đô thị'!F68</f>
        <v>0</v>
      </c>
      <c r="I67" s="383">
        <f>'Đất đô thị'!G68</f>
        <v>0</v>
      </c>
      <c r="J67" s="383"/>
      <c r="K67" s="383"/>
      <c r="L67" s="383"/>
      <c r="M67" s="383"/>
      <c r="N67" s="390"/>
      <c r="O67" s="390"/>
      <c r="P67" s="383"/>
      <c r="Q67" s="383"/>
      <c r="R67" s="383"/>
      <c r="S67" s="383">
        <f t="shared" si="3"/>
        <v>0</v>
      </c>
      <c r="T67" s="390">
        <f>'KĐT(có KĐT mới)'!F68</f>
        <v>0</v>
      </c>
      <c r="U67" s="390">
        <f>'KĐT(có KĐT mới)'!G68</f>
        <v>0</v>
      </c>
      <c r="V67" s="390"/>
      <c r="W67" s="390"/>
      <c r="X67" s="383"/>
      <c r="Y67" s="383">
        <f t="shared" si="4"/>
        <v>0</v>
      </c>
      <c r="Z67" s="390">
        <f>'dân cư nông thôn'!F68</f>
        <v>0</v>
      </c>
      <c r="AA67" s="390">
        <f>'dân cư nông thôn'!G68</f>
        <v>0</v>
      </c>
      <c r="AB67" s="390"/>
      <c r="AC67" s="383">
        <f t="shared" si="5"/>
        <v>0</v>
      </c>
    </row>
    <row r="68" spans="1:29" ht="16.5" customHeight="1">
      <c r="A68" s="217" t="s">
        <v>161</v>
      </c>
      <c r="B68" s="397" t="s">
        <v>162</v>
      </c>
      <c r="C68" s="206" t="s">
        <v>163</v>
      </c>
      <c r="D68" s="398"/>
      <c r="E68" s="383"/>
      <c r="F68" s="383"/>
      <c r="G68" s="383"/>
      <c r="H68" s="389">
        <f>'Đất đô thị'!F69</f>
        <v>0.46538099999999999</v>
      </c>
      <c r="I68" s="383">
        <f>'Đất đô thị'!G69</f>
        <v>0.11893153425185399</v>
      </c>
      <c r="J68" s="383"/>
      <c r="K68" s="383"/>
      <c r="L68" s="383"/>
      <c r="M68" s="383"/>
      <c r="N68" s="390"/>
      <c r="O68" s="390"/>
      <c r="P68" s="383"/>
      <c r="Q68" s="383"/>
      <c r="R68" s="383"/>
      <c r="S68" s="383">
        <f t="shared" si="3"/>
        <v>0</v>
      </c>
      <c r="T68" s="390">
        <f>'KĐT(có KĐT mới)'!F69</f>
        <v>0</v>
      </c>
      <c r="U68" s="390">
        <f>'KĐT(có KĐT mới)'!G69</f>
        <v>0</v>
      </c>
      <c r="V68" s="390"/>
      <c r="W68" s="390"/>
      <c r="X68" s="383"/>
      <c r="Y68" s="383">
        <f t="shared" si="4"/>
        <v>0</v>
      </c>
      <c r="Z68" s="390">
        <f>'dân cư nông thôn'!F69</f>
        <v>6.432500000000001</v>
      </c>
      <c r="AA68" s="390">
        <f>'dân cư nông thôn'!G69</f>
        <v>0.22885302447864714</v>
      </c>
      <c r="AB68" s="390"/>
      <c r="AC68" s="383">
        <f t="shared" si="5"/>
        <v>0</v>
      </c>
    </row>
    <row r="69" spans="1:29" ht="16.5" customHeight="1">
      <c r="A69" s="217" t="s">
        <v>164</v>
      </c>
      <c r="B69" s="397" t="s">
        <v>165</v>
      </c>
      <c r="C69" s="206" t="s">
        <v>166</v>
      </c>
      <c r="D69" s="398"/>
      <c r="E69" s="383"/>
      <c r="F69" s="383"/>
      <c r="G69" s="383"/>
      <c r="H69" s="389">
        <f>'Đất đô thị'!F70</f>
        <v>67.679012</v>
      </c>
      <c r="I69" s="383">
        <f>'Đất đô thị'!G70</f>
        <v>17.295868833943882</v>
      </c>
      <c r="J69" s="383"/>
      <c r="K69" s="383"/>
      <c r="L69" s="383"/>
      <c r="M69" s="383"/>
      <c r="N69" s="390"/>
      <c r="O69" s="390"/>
      <c r="P69" s="383"/>
      <c r="Q69" s="383"/>
      <c r="R69" s="383"/>
      <c r="S69" s="383">
        <f t="shared" si="3"/>
        <v>0</v>
      </c>
      <c r="T69" s="390">
        <f>'KĐT(có KĐT mới)'!F70</f>
        <v>0</v>
      </c>
      <c r="U69" s="390">
        <f>'KĐT(có KĐT mới)'!G70</f>
        <v>0</v>
      </c>
      <c r="V69" s="390"/>
      <c r="W69" s="390"/>
      <c r="X69" s="383"/>
      <c r="Y69" s="383">
        <f t="shared" si="4"/>
        <v>0</v>
      </c>
      <c r="Z69" s="390">
        <f>'dân cư nông thôn'!F70</f>
        <v>0</v>
      </c>
      <c r="AA69" s="390">
        <f>'dân cư nông thôn'!G70</f>
        <v>0</v>
      </c>
      <c r="AB69" s="390"/>
      <c r="AC69" s="383">
        <f t="shared" si="5"/>
        <v>0</v>
      </c>
    </row>
    <row r="70" spans="1:29" ht="16.5" customHeight="1">
      <c r="A70" s="217" t="s">
        <v>167</v>
      </c>
      <c r="B70" s="397" t="s">
        <v>168</v>
      </c>
      <c r="C70" s="206" t="s">
        <v>169</v>
      </c>
      <c r="D70" s="398"/>
      <c r="E70" s="383"/>
      <c r="F70" s="383"/>
      <c r="G70" s="383"/>
      <c r="H70" s="389">
        <f>'Đất đô thị'!F71</f>
        <v>20.344000000000001</v>
      </c>
      <c r="I70" s="383">
        <f>'Đất đô thị'!G71</f>
        <v>5.1990586913082355</v>
      </c>
      <c r="J70" s="383"/>
      <c r="K70" s="383"/>
      <c r="L70" s="383"/>
      <c r="M70" s="383"/>
      <c r="N70" s="390"/>
      <c r="O70" s="390"/>
      <c r="P70" s="383"/>
      <c r="Q70" s="383"/>
      <c r="R70" s="383"/>
      <c r="S70" s="383">
        <f t="shared" si="3"/>
        <v>0</v>
      </c>
      <c r="T70" s="390">
        <f>'KĐT(có KĐT mới)'!F71</f>
        <v>0</v>
      </c>
      <c r="U70" s="390">
        <f>'KĐT(có KĐT mới)'!G71</f>
        <v>0</v>
      </c>
      <c r="V70" s="390"/>
      <c r="W70" s="390"/>
      <c r="X70" s="383"/>
      <c r="Y70" s="383">
        <f t="shared" si="4"/>
        <v>0</v>
      </c>
      <c r="Z70" s="390">
        <f>'dân cư nông thôn'!F71</f>
        <v>0</v>
      </c>
      <c r="AA70" s="390">
        <f>'dân cư nông thôn'!G71</f>
        <v>0</v>
      </c>
      <c r="AB70" s="390"/>
      <c r="AC70" s="383">
        <f t="shared" si="5"/>
        <v>0</v>
      </c>
    </row>
    <row r="71" spans="1:29" ht="16.5" customHeight="1">
      <c r="A71" s="217" t="s">
        <v>170</v>
      </c>
      <c r="B71" s="397" t="s">
        <v>171</v>
      </c>
      <c r="C71" s="206" t="s">
        <v>172</v>
      </c>
      <c r="D71" s="398"/>
      <c r="E71" s="383"/>
      <c r="F71" s="383"/>
      <c r="G71" s="383"/>
      <c r="H71" s="389">
        <f>'Đất đô thị'!F72</f>
        <v>0.12000000000000001</v>
      </c>
      <c r="I71" s="383">
        <f>'Đất đô thị'!G72</f>
        <v>3.0666881781212553E-2</v>
      </c>
      <c r="J71" s="383"/>
      <c r="K71" s="383"/>
      <c r="L71" s="383"/>
      <c r="M71" s="383"/>
      <c r="N71" s="390"/>
      <c r="O71" s="390"/>
      <c r="P71" s="383"/>
      <c r="Q71" s="383"/>
      <c r="R71" s="383"/>
      <c r="S71" s="383">
        <f t="shared" si="3"/>
        <v>0</v>
      </c>
      <c r="T71" s="390">
        <f>'KĐT(có KĐT mới)'!F72</f>
        <v>0</v>
      </c>
      <c r="U71" s="390">
        <f>'KĐT(có KĐT mới)'!G72</f>
        <v>0</v>
      </c>
      <c r="V71" s="390"/>
      <c r="W71" s="390"/>
      <c r="X71" s="383"/>
      <c r="Y71" s="383">
        <f t="shared" si="4"/>
        <v>0</v>
      </c>
      <c r="Z71" s="390">
        <f>'dân cư nông thôn'!F72</f>
        <v>0</v>
      </c>
      <c r="AA71" s="390">
        <f>'dân cư nông thôn'!G72</f>
        <v>0</v>
      </c>
      <c r="AB71" s="390"/>
      <c r="AC71" s="383">
        <f t="shared" si="5"/>
        <v>0</v>
      </c>
    </row>
    <row r="72" spans="1:29" ht="16.5" customHeight="1">
      <c r="A72" s="217" t="s">
        <v>173</v>
      </c>
      <c r="B72" s="397" t="s">
        <v>174</v>
      </c>
      <c r="C72" s="206" t="s">
        <v>175</v>
      </c>
      <c r="D72" s="398"/>
      <c r="E72" s="383"/>
      <c r="F72" s="383"/>
      <c r="G72" s="383"/>
      <c r="H72" s="389">
        <f>'Đất đô thị'!F73</f>
        <v>0</v>
      </c>
      <c r="I72" s="383">
        <f>'Đất đô thị'!G73</f>
        <v>0</v>
      </c>
      <c r="J72" s="383"/>
      <c r="K72" s="383"/>
      <c r="L72" s="383"/>
      <c r="M72" s="383"/>
      <c r="N72" s="390"/>
      <c r="O72" s="390"/>
      <c r="P72" s="383"/>
      <c r="Q72" s="383"/>
      <c r="R72" s="383"/>
      <c r="S72" s="383">
        <f t="shared" si="3"/>
        <v>0</v>
      </c>
      <c r="T72" s="390">
        <f>'KĐT(có KĐT mới)'!F73</f>
        <v>0</v>
      </c>
      <c r="U72" s="390">
        <f>'KĐT(có KĐT mới)'!G73</f>
        <v>0</v>
      </c>
      <c r="V72" s="390"/>
      <c r="W72" s="390"/>
      <c r="X72" s="383"/>
      <c r="Y72" s="383">
        <f t="shared" si="4"/>
        <v>0</v>
      </c>
      <c r="Z72" s="390">
        <f>'dân cư nông thôn'!F73</f>
        <v>0</v>
      </c>
      <c r="AA72" s="390">
        <f>'dân cư nông thôn'!G73</f>
        <v>0</v>
      </c>
      <c r="AB72" s="390"/>
      <c r="AC72" s="383">
        <f t="shared" si="5"/>
        <v>0</v>
      </c>
    </row>
    <row r="73" spans="1:29" ht="16.5" customHeight="1">
      <c r="A73" s="217" t="s">
        <v>176</v>
      </c>
      <c r="B73" s="397" t="s">
        <v>177</v>
      </c>
      <c r="C73" s="206" t="s">
        <v>178</v>
      </c>
      <c r="D73" s="398"/>
      <c r="E73" s="383"/>
      <c r="F73" s="383"/>
      <c r="G73" s="383"/>
      <c r="H73" s="389">
        <f>'Đất đô thị'!F74</f>
        <v>0</v>
      </c>
      <c r="I73" s="383">
        <f>'Đất đô thị'!G74</f>
        <v>0</v>
      </c>
      <c r="J73" s="383"/>
      <c r="K73" s="383"/>
      <c r="L73" s="383"/>
      <c r="M73" s="383"/>
      <c r="N73" s="390"/>
      <c r="O73" s="390"/>
      <c r="P73" s="383"/>
      <c r="Q73" s="383"/>
      <c r="R73" s="383"/>
      <c r="S73" s="383">
        <f t="shared" si="3"/>
        <v>0</v>
      </c>
      <c r="T73" s="390">
        <f>'KĐT(có KĐT mới)'!F74</f>
        <v>0</v>
      </c>
      <c r="U73" s="390">
        <f>'KĐT(có KĐT mới)'!G74</f>
        <v>0</v>
      </c>
      <c r="V73" s="390"/>
      <c r="W73" s="390"/>
      <c r="X73" s="383"/>
      <c r="Y73" s="383">
        <f t="shared" si="4"/>
        <v>0</v>
      </c>
      <c r="Z73" s="390">
        <f>'dân cư nông thôn'!F74</f>
        <v>0</v>
      </c>
      <c r="AA73" s="390">
        <f>'dân cư nông thôn'!G74</f>
        <v>0</v>
      </c>
      <c r="AB73" s="390"/>
      <c r="AC73" s="383">
        <f t="shared" si="5"/>
        <v>0</v>
      </c>
    </row>
    <row r="74" spans="1:29" s="387" customFormat="1" ht="16.5" customHeight="1">
      <c r="A74" s="218">
        <v>3</v>
      </c>
      <c r="B74" s="209" t="s">
        <v>179</v>
      </c>
      <c r="C74" s="210" t="s">
        <v>180</v>
      </c>
      <c r="D74" s="386"/>
      <c r="E74" s="386"/>
      <c r="F74" s="386"/>
      <c r="G74" s="386"/>
      <c r="H74" s="389">
        <f>'Đất đô thị'!F75</f>
        <v>0</v>
      </c>
      <c r="I74" s="385"/>
      <c r="J74" s="386"/>
      <c r="K74" s="386"/>
      <c r="L74" s="386"/>
      <c r="M74" s="386"/>
      <c r="N74" s="390"/>
      <c r="O74" s="390"/>
      <c r="P74" s="386"/>
      <c r="Q74" s="386"/>
      <c r="R74" s="386"/>
      <c r="S74" s="386">
        <f>R74/$R$6*100</f>
        <v>0</v>
      </c>
      <c r="T74" s="390">
        <f>'KĐT(có KĐT mới)'!F75</f>
        <v>0</v>
      </c>
      <c r="U74" s="390">
        <f>'KĐT(có KĐT mới)'!G75</f>
        <v>0</v>
      </c>
      <c r="V74" s="390"/>
      <c r="W74" s="390"/>
      <c r="X74" s="386"/>
      <c r="Y74" s="386">
        <f>X74/$X$6*100</f>
        <v>0</v>
      </c>
      <c r="Z74" s="390">
        <f>'dân cư nông thôn'!F75</f>
        <v>0</v>
      </c>
      <c r="AA74" s="390">
        <f>'dân cư nông thôn'!G75</f>
        <v>0</v>
      </c>
      <c r="AB74" s="385"/>
      <c r="AC74" s="386">
        <f>AB74/AB6*100</f>
        <v>0</v>
      </c>
    </row>
  </sheetData>
  <mergeCells count="19">
    <mergeCell ref="A1:B1"/>
    <mergeCell ref="A2:AC2"/>
    <mergeCell ref="AA3:AC3"/>
    <mergeCell ref="A4:A5"/>
    <mergeCell ref="B4:B5"/>
    <mergeCell ref="C4:C5"/>
    <mergeCell ref="D4:E4"/>
    <mergeCell ref="F4:G4"/>
    <mergeCell ref="H4:I4"/>
    <mergeCell ref="J4:K4"/>
    <mergeCell ref="X4:Y4"/>
    <mergeCell ref="Z4:AA4"/>
    <mergeCell ref="AB4:AC4"/>
    <mergeCell ref="L4:M4"/>
    <mergeCell ref="N4:O4"/>
    <mergeCell ref="P4:Q4"/>
    <mergeCell ref="R4:S4"/>
    <mergeCell ref="T4:U4"/>
    <mergeCell ref="V4:W4"/>
  </mergeCells>
  <pageMargins left="0.7" right="0.7" top="0.75" bottom="0.75" header="0.3" footer="0.3"/>
  <pageSetup paperSize="9" orientation="portrait" horizontalDpi="1200" verticalDpi="1200" r:id="rId1"/>
  <ignoredErrors>
    <ignoredError sqref="Q9:U9 Q31:U31 Q10:R30 T10:T30 R8:U8 X9:Y9 Y31 X10:Y30 X8:Y8 AC8 AC9 AB31:AC31 AC30 AC10 AC11 AC12 AC13 AC14 AC15 AC16 AC17 AC18 AC19 AC20 AC21 AC22 AC23 AC24 AC25 AC26 AC27 AC28 AC29" evalError="1"/>
    <ignoredError sqref="I6 L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9"/>
  <sheetViews>
    <sheetView topLeftCell="A4" zoomScaleNormal="100" workbookViewId="0">
      <selection activeCell="A4" sqref="A1:XFD1048576"/>
    </sheetView>
  </sheetViews>
  <sheetFormatPr defaultRowHeight="16.8"/>
  <cols>
    <col min="1" max="1" width="6.5546875" style="895" customWidth="1"/>
    <col min="2" max="2" width="14" style="895" customWidth="1"/>
    <col min="3" max="3" width="63.109375" style="896" customWidth="1"/>
    <col min="4" max="256" width="9.109375" style="891"/>
    <col min="257" max="257" width="4.44140625" style="891" bestFit="1" customWidth="1"/>
    <col min="258" max="258" width="13.109375" style="891" customWidth="1"/>
    <col min="259" max="259" width="58.109375" style="891" customWidth="1"/>
    <col min="260" max="512" width="9.109375" style="891"/>
    <col min="513" max="513" width="4.44140625" style="891" bestFit="1" customWidth="1"/>
    <col min="514" max="514" width="13.109375" style="891" customWidth="1"/>
    <col min="515" max="515" width="58.109375" style="891" customWidth="1"/>
    <col min="516" max="768" width="9.109375" style="891"/>
    <col min="769" max="769" width="4.44140625" style="891" bestFit="1" customWidth="1"/>
    <col min="770" max="770" width="13.109375" style="891" customWidth="1"/>
    <col min="771" max="771" width="58.109375" style="891" customWidth="1"/>
    <col min="772" max="1024" width="9.109375" style="891"/>
    <col min="1025" max="1025" width="4.44140625" style="891" bestFit="1" customWidth="1"/>
    <col min="1026" max="1026" width="13.109375" style="891" customWidth="1"/>
    <col min="1027" max="1027" width="58.109375" style="891" customWidth="1"/>
    <col min="1028" max="1280" width="9.109375" style="891"/>
    <col min="1281" max="1281" width="4.44140625" style="891" bestFit="1" customWidth="1"/>
    <col min="1282" max="1282" width="13.109375" style="891" customWidth="1"/>
    <col min="1283" max="1283" width="58.109375" style="891" customWidth="1"/>
    <col min="1284" max="1536" width="9.109375" style="891"/>
    <col min="1537" max="1537" width="4.44140625" style="891" bestFit="1" customWidth="1"/>
    <col min="1538" max="1538" width="13.109375" style="891" customWidth="1"/>
    <col min="1539" max="1539" width="58.109375" style="891" customWidth="1"/>
    <col min="1540" max="1792" width="9.109375" style="891"/>
    <col min="1793" max="1793" width="4.44140625" style="891" bestFit="1" customWidth="1"/>
    <col min="1794" max="1794" width="13.109375" style="891" customWidth="1"/>
    <col min="1795" max="1795" width="58.109375" style="891" customWidth="1"/>
    <col min="1796" max="2048" width="9.109375" style="891"/>
    <col min="2049" max="2049" width="4.44140625" style="891" bestFit="1" customWidth="1"/>
    <col min="2050" max="2050" width="13.109375" style="891" customWidth="1"/>
    <col min="2051" max="2051" width="58.109375" style="891" customWidth="1"/>
    <col min="2052" max="2304" width="9.109375" style="891"/>
    <col min="2305" max="2305" width="4.44140625" style="891" bestFit="1" customWidth="1"/>
    <col min="2306" max="2306" width="13.109375" style="891" customWidth="1"/>
    <col min="2307" max="2307" width="58.109375" style="891" customWidth="1"/>
    <col min="2308" max="2560" width="9.109375" style="891"/>
    <col min="2561" max="2561" width="4.44140625" style="891" bestFit="1" customWidth="1"/>
    <col min="2562" max="2562" width="13.109375" style="891" customWidth="1"/>
    <col min="2563" max="2563" width="58.109375" style="891" customWidth="1"/>
    <col min="2564" max="2816" width="9.109375" style="891"/>
    <col min="2817" max="2817" width="4.44140625" style="891" bestFit="1" customWidth="1"/>
    <col min="2818" max="2818" width="13.109375" style="891" customWidth="1"/>
    <col min="2819" max="2819" width="58.109375" style="891" customWidth="1"/>
    <col min="2820" max="3072" width="9.109375" style="891"/>
    <col min="3073" max="3073" width="4.44140625" style="891" bestFit="1" customWidth="1"/>
    <col min="3074" max="3074" width="13.109375" style="891" customWidth="1"/>
    <col min="3075" max="3075" width="58.109375" style="891" customWidth="1"/>
    <col min="3076" max="3328" width="9.109375" style="891"/>
    <col min="3329" max="3329" width="4.44140625" style="891" bestFit="1" customWidth="1"/>
    <col min="3330" max="3330" width="13.109375" style="891" customWidth="1"/>
    <col min="3331" max="3331" width="58.109375" style="891" customWidth="1"/>
    <col min="3332" max="3584" width="9.109375" style="891"/>
    <col min="3585" max="3585" width="4.44140625" style="891" bestFit="1" customWidth="1"/>
    <col min="3586" max="3586" width="13.109375" style="891" customWidth="1"/>
    <col min="3587" max="3587" width="58.109375" style="891" customWidth="1"/>
    <col min="3588" max="3840" width="9.109375" style="891"/>
    <col min="3841" max="3841" width="4.44140625" style="891" bestFit="1" customWidth="1"/>
    <col min="3842" max="3842" width="13.109375" style="891" customWidth="1"/>
    <col min="3843" max="3843" width="58.109375" style="891" customWidth="1"/>
    <col min="3844" max="4096" width="9.109375" style="891"/>
    <col min="4097" max="4097" width="4.44140625" style="891" bestFit="1" customWidth="1"/>
    <col min="4098" max="4098" width="13.109375" style="891" customWidth="1"/>
    <col min="4099" max="4099" width="58.109375" style="891" customWidth="1"/>
    <col min="4100" max="4352" width="9.109375" style="891"/>
    <col min="4353" max="4353" width="4.44140625" style="891" bestFit="1" customWidth="1"/>
    <col min="4354" max="4354" width="13.109375" style="891" customWidth="1"/>
    <col min="4355" max="4355" width="58.109375" style="891" customWidth="1"/>
    <col min="4356" max="4608" width="9.109375" style="891"/>
    <col min="4609" max="4609" width="4.44140625" style="891" bestFit="1" customWidth="1"/>
    <col min="4610" max="4610" width="13.109375" style="891" customWidth="1"/>
    <col min="4611" max="4611" width="58.109375" style="891" customWidth="1"/>
    <col min="4612" max="4864" width="9.109375" style="891"/>
    <col min="4865" max="4865" width="4.44140625" style="891" bestFit="1" customWidth="1"/>
    <col min="4866" max="4866" width="13.109375" style="891" customWidth="1"/>
    <col min="4867" max="4867" width="58.109375" style="891" customWidth="1"/>
    <col min="4868" max="5120" width="9.109375" style="891"/>
    <col min="5121" max="5121" width="4.44140625" style="891" bestFit="1" customWidth="1"/>
    <col min="5122" max="5122" width="13.109375" style="891" customWidth="1"/>
    <col min="5123" max="5123" width="58.109375" style="891" customWidth="1"/>
    <col min="5124" max="5376" width="9.109375" style="891"/>
    <col min="5377" max="5377" width="4.44140625" style="891" bestFit="1" customWidth="1"/>
    <col min="5378" max="5378" width="13.109375" style="891" customWidth="1"/>
    <col min="5379" max="5379" width="58.109375" style="891" customWidth="1"/>
    <col min="5380" max="5632" width="9.109375" style="891"/>
    <col min="5633" max="5633" width="4.44140625" style="891" bestFit="1" customWidth="1"/>
    <col min="5634" max="5634" width="13.109375" style="891" customWidth="1"/>
    <col min="5635" max="5635" width="58.109375" style="891" customWidth="1"/>
    <col min="5636" max="5888" width="9.109375" style="891"/>
    <col min="5889" max="5889" width="4.44140625" style="891" bestFit="1" customWidth="1"/>
    <col min="5890" max="5890" width="13.109375" style="891" customWidth="1"/>
    <col min="5891" max="5891" width="58.109375" style="891" customWidth="1"/>
    <col min="5892" max="6144" width="9.109375" style="891"/>
    <col min="6145" max="6145" width="4.44140625" style="891" bestFit="1" customWidth="1"/>
    <col min="6146" max="6146" width="13.109375" style="891" customWidth="1"/>
    <col min="6147" max="6147" width="58.109375" style="891" customWidth="1"/>
    <col min="6148" max="6400" width="9.109375" style="891"/>
    <col min="6401" max="6401" width="4.44140625" style="891" bestFit="1" customWidth="1"/>
    <col min="6402" max="6402" width="13.109375" style="891" customWidth="1"/>
    <col min="6403" max="6403" width="58.109375" style="891" customWidth="1"/>
    <col min="6404" max="6656" width="9.109375" style="891"/>
    <col min="6657" max="6657" width="4.44140625" style="891" bestFit="1" customWidth="1"/>
    <col min="6658" max="6658" width="13.109375" style="891" customWidth="1"/>
    <col min="6659" max="6659" width="58.109375" style="891" customWidth="1"/>
    <col min="6660" max="6912" width="9.109375" style="891"/>
    <col min="6913" max="6913" width="4.44140625" style="891" bestFit="1" customWidth="1"/>
    <col min="6914" max="6914" width="13.109375" style="891" customWidth="1"/>
    <col min="6915" max="6915" width="58.109375" style="891" customWidth="1"/>
    <col min="6916" max="7168" width="9.109375" style="891"/>
    <col min="7169" max="7169" width="4.44140625" style="891" bestFit="1" customWidth="1"/>
    <col min="7170" max="7170" width="13.109375" style="891" customWidth="1"/>
    <col min="7171" max="7171" width="58.109375" style="891" customWidth="1"/>
    <col min="7172" max="7424" width="9.109375" style="891"/>
    <col min="7425" max="7425" width="4.44140625" style="891" bestFit="1" customWidth="1"/>
    <col min="7426" max="7426" width="13.109375" style="891" customWidth="1"/>
    <col min="7427" max="7427" width="58.109375" style="891" customWidth="1"/>
    <col min="7428" max="7680" width="9.109375" style="891"/>
    <col min="7681" max="7681" width="4.44140625" style="891" bestFit="1" customWidth="1"/>
    <col min="7682" max="7682" width="13.109375" style="891" customWidth="1"/>
    <col min="7683" max="7683" width="58.109375" style="891" customWidth="1"/>
    <col min="7684" max="7936" width="9.109375" style="891"/>
    <col min="7937" max="7937" width="4.44140625" style="891" bestFit="1" customWidth="1"/>
    <col min="7938" max="7938" width="13.109375" style="891" customWidth="1"/>
    <col min="7939" max="7939" width="58.109375" style="891" customWidth="1"/>
    <col min="7940" max="8192" width="9.109375" style="891"/>
    <col min="8193" max="8193" width="4.44140625" style="891" bestFit="1" customWidth="1"/>
    <col min="8194" max="8194" width="13.109375" style="891" customWidth="1"/>
    <col min="8195" max="8195" width="58.109375" style="891" customWidth="1"/>
    <col min="8196" max="8448" width="9.109375" style="891"/>
    <col min="8449" max="8449" width="4.44140625" style="891" bestFit="1" customWidth="1"/>
    <col min="8450" max="8450" width="13.109375" style="891" customWidth="1"/>
    <col min="8451" max="8451" width="58.109375" style="891" customWidth="1"/>
    <col min="8452" max="8704" width="9.109375" style="891"/>
    <col min="8705" max="8705" width="4.44140625" style="891" bestFit="1" customWidth="1"/>
    <col min="8706" max="8706" width="13.109375" style="891" customWidth="1"/>
    <col min="8707" max="8707" width="58.109375" style="891" customWidth="1"/>
    <col min="8708" max="8960" width="9.109375" style="891"/>
    <col min="8961" max="8961" width="4.44140625" style="891" bestFit="1" customWidth="1"/>
    <col min="8962" max="8962" width="13.109375" style="891" customWidth="1"/>
    <col min="8963" max="8963" width="58.109375" style="891" customWidth="1"/>
    <col min="8964" max="9216" width="9.109375" style="891"/>
    <col min="9217" max="9217" width="4.44140625" style="891" bestFit="1" customWidth="1"/>
    <col min="9218" max="9218" width="13.109375" style="891" customWidth="1"/>
    <col min="9219" max="9219" width="58.109375" style="891" customWidth="1"/>
    <col min="9220" max="9472" width="9.109375" style="891"/>
    <col min="9473" max="9473" width="4.44140625" style="891" bestFit="1" customWidth="1"/>
    <col min="9474" max="9474" width="13.109375" style="891" customWidth="1"/>
    <col min="9475" max="9475" width="58.109375" style="891" customWidth="1"/>
    <col min="9476" max="9728" width="9.109375" style="891"/>
    <col min="9729" max="9729" width="4.44140625" style="891" bestFit="1" customWidth="1"/>
    <col min="9730" max="9730" width="13.109375" style="891" customWidth="1"/>
    <col min="9731" max="9731" width="58.109375" style="891" customWidth="1"/>
    <col min="9732" max="9984" width="9.109375" style="891"/>
    <col min="9985" max="9985" width="4.44140625" style="891" bestFit="1" customWidth="1"/>
    <col min="9986" max="9986" width="13.109375" style="891" customWidth="1"/>
    <col min="9987" max="9987" width="58.109375" style="891" customWidth="1"/>
    <col min="9988" max="10240" width="9.109375" style="891"/>
    <col min="10241" max="10241" width="4.44140625" style="891" bestFit="1" customWidth="1"/>
    <col min="10242" max="10242" width="13.109375" style="891" customWidth="1"/>
    <col min="10243" max="10243" width="58.109375" style="891" customWidth="1"/>
    <col min="10244" max="10496" width="9.109375" style="891"/>
    <col min="10497" max="10497" width="4.44140625" style="891" bestFit="1" customWidth="1"/>
    <col min="10498" max="10498" width="13.109375" style="891" customWidth="1"/>
    <col min="10499" max="10499" width="58.109375" style="891" customWidth="1"/>
    <col min="10500" max="10752" width="9.109375" style="891"/>
    <col min="10753" max="10753" width="4.44140625" style="891" bestFit="1" customWidth="1"/>
    <col min="10754" max="10754" width="13.109375" style="891" customWidth="1"/>
    <col min="10755" max="10755" width="58.109375" style="891" customWidth="1"/>
    <col min="10756" max="11008" width="9.109375" style="891"/>
    <col min="11009" max="11009" width="4.44140625" style="891" bestFit="1" customWidth="1"/>
    <col min="11010" max="11010" width="13.109375" style="891" customWidth="1"/>
    <col min="11011" max="11011" width="58.109375" style="891" customWidth="1"/>
    <col min="11012" max="11264" width="9.109375" style="891"/>
    <col min="11265" max="11265" width="4.44140625" style="891" bestFit="1" customWidth="1"/>
    <col min="11266" max="11266" width="13.109375" style="891" customWidth="1"/>
    <col min="11267" max="11267" width="58.109375" style="891" customWidth="1"/>
    <col min="11268" max="11520" width="9.109375" style="891"/>
    <col min="11521" max="11521" width="4.44140625" style="891" bestFit="1" customWidth="1"/>
    <col min="11522" max="11522" width="13.109375" style="891" customWidth="1"/>
    <col min="11523" max="11523" width="58.109375" style="891" customWidth="1"/>
    <col min="11524" max="11776" width="9.109375" style="891"/>
    <col min="11777" max="11777" width="4.44140625" style="891" bestFit="1" customWidth="1"/>
    <col min="11778" max="11778" width="13.109375" style="891" customWidth="1"/>
    <col min="11779" max="11779" width="58.109375" style="891" customWidth="1"/>
    <col min="11780" max="12032" width="9.109375" style="891"/>
    <col min="12033" max="12033" width="4.44140625" style="891" bestFit="1" customWidth="1"/>
    <col min="12034" max="12034" width="13.109375" style="891" customWidth="1"/>
    <col min="12035" max="12035" width="58.109375" style="891" customWidth="1"/>
    <col min="12036" max="12288" width="9.109375" style="891"/>
    <col min="12289" max="12289" width="4.44140625" style="891" bestFit="1" customWidth="1"/>
    <col min="12290" max="12290" width="13.109375" style="891" customWidth="1"/>
    <col min="12291" max="12291" width="58.109375" style="891" customWidth="1"/>
    <col min="12292" max="12544" width="9.109375" style="891"/>
    <col min="12545" max="12545" width="4.44140625" style="891" bestFit="1" customWidth="1"/>
    <col min="12546" max="12546" width="13.109375" style="891" customWidth="1"/>
    <col min="12547" max="12547" width="58.109375" style="891" customWidth="1"/>
    <col min="12548" max="12800" width="9.109375" style="891"/>
    <col min="12801" max="12801" width="4.44140625" style="891" bestFit="1" customWidth="1"/>
    <col min="12802" max="12802" width="13.109375" style="891" customWidth="1"/>
    <col min="12803" max="12803" width="58.109375" style="891" customWidth="1"/>
    <col min="12804" max="13056" width="9.109375" style="891"/>
    <col min="13057" max="13057" width="4.44140625" style="891" bestFit="1" customWidth="1"/>
    <col min="13058" max="13058" width="13.109375" style="891" customWidth="1"/>
    <col min="13059" max="13059" width="58.109375" style="891" customWidth="1"/>
    <col min="13060" max="13312" width="9.109375" style="891"/>
    <col min="13313" max="13313" width="4.44140625" style="891" bestFit="1" customWidth="1"/>
    <col min="13314" max="13314" width="13.109375" style="891" customWidth="1"/>
    <col min="13315" max="13315" width="58.109375" style="891" customWidth="1"/>
    <col min="13316" max="13568" width="9.109375" style="891"/>
    <col min="13569" max="13569" width="4.44140625" style="891" bestFit="1" customWidth="1"/>
    <col min="13570" max="13570" width="13.109375" style="891" customWidth="1"/>
    <col min="13571" max="13571" width="58.109375" style="891" customWidth="1"/>
    <col min="13572" max="13824" width="9.109375" style="891"/>
    <col min="13825" max="13825" width="4.44140625" style="891" bestFit="1" customWidth="1"/>
    <col min="13826" max="13826" width="13.109375" style="891" customWidth="1"/>
    <col min="13827" max="13827" width="58.109375" style="891" customWidth="1"/>
    <col min="13828" max="14080" width="9.109375" style="891"/>
    <col min="14081" max="14081" width="4.44140625" style="891" bestFit="1" customWidth="1"/>
    <col min="14082" max="14082" width="13.109375" style="891" customWidth="1"/>
    <col min="14083" max="14083" width="58.109375" style="891" customWidth="1"/>
    <col min="14084" max="14336" width="9.109375" style="891"/>
    <col min="14337" max="14337" width="4.44140625" style="891" bestFit="1" customWidth="1"/>
    <col min="14338" max="14338" width="13.109375" style="891" customWidth="1"/>
    <col min="14339" max="14339" width="58.109375" style="891" customWidth="1"/>
    <col min="14340" max="14592" width="9.109375" style="891"/>
    <col min="14593" max="14593" width="4.44140625" style="891" bestFit="1" customWidth="1"/>
    <col min="14594" max="14594" width="13.109375" style="891" customWidth="1"/>
    <col min="14595" max="14595" width="58.109375" style="891" customWidth="1"/>
    <col min="14596" max="14848" width="9.109375" style="891"/>
    <col min="14849" max="14849" width="4.44140625" style="891" bestFit="1" customWidth="1"/>
    <col min="14850" max="14850" width="13.109375" style="891" customWidth="1"/>
    <col min="14851" max="14851" width="58.109375" style="891" customWidth="1"/>
    <col min="14852" max="15104" width="9.109375" style="891"/>
    <col min="15105" max="15105" width="4.44140625" style="891" bestFit="1" customWidth="1"/>
    <col min="15106" max="15106" width="13.109375" style="891" customWidth="1"/>
    <col min="15107" max="15107" width="58.109375" style="891" customWidth="1"/>
    <col min="15108" max="15360" width="9.109375" style="891"/>
    <col min="15361" max="15361" width="4.44140625" style="891" bestFit="1" customWidth="1"/>
    <col min="15362" max="15362" width="13.109375" style="891" customWidth="1"/>
    <col min="15363" max="15363" width="58.109375" style="891" customWidth="1"/>
    <col min="15364" max="15616" width="9.109375" style="891"/>
    <col min="15617" max="15617" width="4.44140625" style="891" bestFit="1" customWidth="1"/>
    <col min="15618" max="15618" width="13.109375" style="891" customWidth="1"/>
    <col min="15619" max="15619" width="58.109375" style="891" customWidth="1"/>
    <col min="15620" max="15872" width="9.109375" style="891"/>
    <col min="15873" max="15873" width="4.44140625" style="891" bestFit="1" customWidth="1"/>
    <col min="15874" max="15874" width="13.109375" style="891" customWidth="1"/>
    <col min="15875" max="15875" width="58.109375" style="891" customWidth="1"/>
    <col min="15876" max="16128" width="9.109375" style="891"/>
    <col min="16129" max="16129" width="4.44140625" style="891" bestFit="1" customWidth="1"/>
    <col min="16130" max="16130" width="13.109375" style="891" customWidth="1"/>
    <col min="16131" max="16131" width="58.109375" style="891" customWidth="1"/>
    <col min="16132" max="16384" width="9.109375" style="891"/>
  </cols>
  <sheetData>
    <row r="1" spans="1:3" ht="40.5" customHeight="1">
      <c r="A1" s="905" t="s">
        <v>182</v>
      </c>
      <c r="B1" s="905"/>
      <c r="C1" s="905"/>
    </row>
    <row r="2" spans="1:3" ht="40.5" customHeight="1">
      <c r="A2" s="37" t="s">
        <v>2</v>
      </c>
      <c r="B2" s="37" t="s">
        <v>183</v>
      </c>
      <c r="C2" s="38" t="s">
        <v>184</v>
      </c>
    </row>
    <row r="3" spans="1:3" ht="40.5" customHeight="1">
      <c r="A3" s="39">
        <v>1</v>
      </c>
      <c r="B3" s="637" t="s">
        <v>0</v>
      </c>
      <c r="C3" s="638" t="s">
        <v>674</v>
      </c>
    </row>
    <row r="4" spans="1:3" ht="40.5" customHeight="1">
      <c r="A4" s="39">
        <v>2</v>
      </c>
      <c r="B4" s="637" t="s">
        <v>185</v>
      </c>
      <c r="C4" s="638" t="s">
        <v>572</v>
      </c>
    </row>
    <row r="5" spans="1:3" ht="40.5" customHeight="1">
      <c r="A5" s="39">
        <v>3</v>
      </c>
      <c r="B5" s="637" t="s">
        <v>497</v>
      </c>
      <c r="C5" s="638" t="s">
        <v>675</v>
      </c>
    </row>
    <row r="6" spans="1:3" ht="50.4">
      <c r="A6" s="39">
        <v>4</v>
      </c>
      <c r="B6" s="637" t="s">
        <v>573</v>
      </c>
      <c r="C6" s="638" t="s">
        <v>676</v>
      </c>
    </row>
    <row r="7" spans="1:3" ht="50.4">
      <c r="A7" s="39">
        <v>5</v>
      </c>
      <c r="B7" s="637" t="s">
        <v>574</v>
      </c>
      <c r="C7" s="638" t="s">
        <v>677</v>
      </c>
    </row>
    <row r="8" spans="1:3" ht="40.5" customHeight="1">
      <c r="A8" s="39">
        <v>6</v>
      </c>
      <c r="B8" s="637" t="s">
        <v>186</v>
      </c>
      <c r="C8" s="638" t="s">
        <v>678</v>
      </c>
    </row>
    <row r="9" spans="1:3" ht="40.5" customHeight="1">
      <c r="A9" s="39">
        <v>7</v>
      </c>
      <c r="B9" s="637" t="s">
        <v>187</v>
      </c>
      <c r="C9" s="638" t="s">
        <v>679</v>
      </c>
    </row>
    <row r="10" spans="1:3" ht="31.5" customHeight="1">
      <c r="A10" s="39">
        <v>8</v>
      </c>
      <c r="B10" s="637" t="s">
        <v>188</v>
      </c>
      <c r="C10" s="638" t="s">
        <v>680</v>
      </c>
    </row>
    <row r="11" spans="1:3" ht="40.5" customHeight="1">
      <c r="A11" s="39">
        <v>9</v>
      </c>
      <c r="B11" s="637" t="s">
        <v>189</v>
      </c>
      <c r="C11" s="638" t="s">
        <v>681</v>
      </c>
    </row>
    <row r="12" spans="1:3" ht="40.5" customHeight="1">
      <c r="A12" s="39">
        <v>10</v>
      </c>
      <c r="B12" s="637" t="s">
        <v>682</v>
      </c>
      <c r="C12" s="638" t="s">
        <v>683</v>
      </c>
    </row>
    <row r="13" spans="1:3" ht="40.5" customHeight="1">
      <c r="A13" s="39">
        <v>11</v>
      </c>
      <c r="B13" s="637" t="s">
        <v>190</v>
      </c>
      <c r="C13" s="638" t="s">
        <v>575</v>
      </c>
    </row>
    <row r="14" spans="1:3" ht="40.5" customHeight="1">
      <c r="A14" s="39">
        <v>12</v>
      </c>
      <c r="B14" s="637" t="s">
        <v>510</v>
      </c>
      <c r="C14" s="638" t="s">
        <v>576</v>
      </c>
    </row>
    <row r="15" spans="1:3" ht="33.6">
      <c r="A15" s="39">
        <v>13</v>
      </c>
      <c r="B15" s="637" t="s">
        <v>191</v>
      </c>
      <c r="C15" s="638" t="s">
        <v>684</v>
      </c>
    </row>
    <row r="16" spans="1:3" ht="50.4">
      <c r="A16" s="39">
        <v>14</v>
      </c>
      <c r="B16" s="637" t="s">
        <v>192</v>
      </c>
      <c r="C16" s="892" t="s">
        <v>685</v>
      </c>
    </row>
    <row r="17" spans="1:3" ht="50.4">
      <c r="A17" s="39">
        <v>15</v>
      </c>
      <c r="B17" s="637" t="s">
        <v>193</v>
      </c>
      <c r="C17" s="638" t="s">
        <v>686</v>
      </c>
    </row>
    <row r="18" spans="1:3" ht="33.6">
      <c r="A18" s="39">
        <v>16</v>
      </c>
      <c r="B18" s="39" t="s">
        <v>687</v>
      </c>
      <c r="C18" s="893" t="s">
        <v>688</v>
      </c>
    </row>
    <row r="19" spans="1:3" ht="50.4">
      <c r="A19" s="39">
        <v>17</v>
      </c>
      <c r="B19" s="39" t="s">
        <v>689</v>
      </c>
      <c r="C19" s="894" t="s">
        <v>690</v>
      </c>
    </row>
  </sheetData>
  <mergeCells count="1">
    <mergeCell ref="A1:C1"/>
  </mergeCells>
  <pageMargins left="1.1811023622047245"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BV77"/>
  <sheetViews>
    <sheetView showZeros="0" zoomScale="80" zoomScaleNormal="80" workbookViewId="0">
      <pane xSplit="5" ySplit="6" topLeftCell="AL40" activePane="bottomRight" state="frozen"/>
      <selection activeCell="A4" sqref="A1:XFD1048576"/>
      <selection pane="topRight" activeCell="A4" sqref="A1:XFD1048576"/>
      <selection pane="bottomLeft" activeCell="A4" sqref="A1:XFD1048576"/>
      <selection pane="bottomRight" activeCell="A4" sqref="A1:XFD1048576"/>
    </sheetView>
  </sheetViews>
  <sheetFormatPr defaultColWidth="6.88671875" defaultRowHeight="13.2"/>
  <cols>
    <col min="1" max="1" width="6.5546875" style="430" bestFit="1" customWidth="1"/>
    <col min="2" max="2" width="47.33203125" style="194" bestFit="1" customWidth="1"/>
    <col min="3" max="3" width="6.5546875" style="194" bestFit="1" customWidth="1"/>
    <col min="4" max="4" width="12.109375" style="194" customWidth="1"/>
    <col min="5" max="5" width="10.6640625" style="190" bestFit="1" customWidth="1"/>
    <col min="6" max="6" width="8.88671875" style="194" bestFit="1" customWidth="1"/>
    <col min="7" max="8" width="9.5546875" style="194" bestFit="1" customWidth="1"/>
    <col min="9" max="9" width="5.88671875" style="194" bestFit="1" customWidth="1"/>
    <col min="10" max="11" width="8.88671875" style="194" bestFit="1" customWidth="1"/>
    <col min="12" max="12" width="10" style="194" bestFit="1" customWidth="1"/>
    <col min="13" max="13" width="10.6640625" style="194" bestFit="1" customWidth="1"/>
    <col min="14" max="14" width="8" style="194" bestFit="1" customWidth="1"/>
    <col min="15" max="15" width="9.5546875" style="194" bestFit="1" customWidth="1"/>
    <col min="16" max="19" width="6.88671875" style="194" customWidth="1"/>
    <col min="20" max="21" width="10.6640625" style="194" bestFit="1" customWidth="1"/>
    <col min="22" max="22" width="9.5546875" style="194" bestFit="1" customWidth="1"/>
    <col min="23" max="23" width="10.6640625" style="194" bestFit="1" customWidth="1"/>
    <col min="24" max="24" width="7.33203125" style="194" bestFit="1" customWidth="1"/>
    <col min="25" max="25" width="5.88671875" style="194" bestFit="1" customWidth="1"/>
    <col min="26" max="26" width="8" style="194" bestFit="1" customWidth="1"/>
    <col min="27" max="27" width="9.5546875" style="190" bestFit="1" customWidth="1"/>
    <col min="28" max="28" width="7.33203125" style="194" bestFit="1" customWidth="1"/>
    <col min="29" max="29" width="5.88671875" style="194" bestFit="1" customWidth="1"/>
    <col min="30" max="31" width="5.109375" style="194" bestFit="1" customWidth="1"/>
    <col min="32" max="32" width="6.6640625" style="194" customWidth="1"/>
    <col min="33" max="34" width="6.88671875" style="194" bestFit="1" customWidth="1"/>
    <col min="35" max="35" width="5.109375" style="194" bestFit="1" customWidth="1"/>
    <col min="36" max="36" width="7.88671875" style="194" bestFit="1" customWidth="1"/>
    <col min="37" max="38" width="8.88671875" style="194" bestFit="1" customWidth="1"/>
    <col min="39" max="39" width="7.33203125" style="194" bestFit="1" customWidth="1"/>
    <col min="40" max="40" width="7.88671875" style="194" bestFit="1" customWidth="1"/>
    <col min="41" max="41" width="6.109375" style="194" bestFit="1" customWidth="1"/>
    <col min="42" max="42" width="6.6640625" style="194" bestFit="1" customWidth="1"/>
    <col min="43" max="44" width="7.33203125" style="194" bestFit="1" customWidth="1"/>
    <col min="45" max="45" width="5.6640625" style="194" bestFit="1" customWidth="1"/>
    <col min="46" max="46" width="5.5546875" style="194" bestFit="1" customWidth="1"/>
    <col min="47" max="47" width="6.109375" style="194" bestFit="1" customWidth="1"/>
    <col min="48" max="48" width="6.88671875" style="194" bestFit="1" customWidth="1"/>
    <col min="49" max="49" width="5.6640625" style="194" bestFit="1" customWidth="1"/>
    <col min="50" max="50" width="6.109375" style="194" bestFit="1" customWidth="1"/>
    <col min="51" max="53" width="5.6640625" style="194" bestFit="1" customWidth="1"/>
    <col min="54" max="54" width="5.5546875" style="194" bestFit="1" customWidth="1"/>
    <col min="55" max="55" width="6" style="194" bestFit="1" customWidth="1"/>
    <col min="56" max="56" width="6.6640625" style="194" bestFit="1" customWidth="1"/>
    <col min="57" max="57" width="7.33203125" style="194" bestFit="1" customWidth="1"/>
    <col min="58" max="58" width="8" style="194" bestFit="1" customWidth="1"/>
    <col min="59" max="60" width="6.109375" style="194" bestFit="1" customWidth="1"/>
    <col min="61" max="61" width="5.5546875" style="194" bestFit="1" customWidth="1"/>
    <col min="62" max="62" width="5.6640625" style="194" bestFit="1" customWidth="1"/>
    <col min="63" max="63" width="8.6640625" style="194" bestFit="1" customWidth="1"/>
    <col min="64" max="64" width="6.109375" style="194" bestFit="1" customWidth="1"/>
    <col min="65" max="65" width="6.6640625" style="194" bestFit="1" customWidth="1"/>
    <col min="66" max="66" width="5.109375" style="194" bestFit="1" customWidth="1"/>
    <col min="67" max="67" width="5.6640625" style="194" bestFit="1" customWidth="1"/>
    <col min="68" max="68" width="7.88671875" style="190" bestFit="1" customWidth="1"/>
    <col min="69" max="69" width="11.5546875" style="194" bestFit="1" customWidth="1"/>
    <col min="70" max="70" width="10.5546875" style="484" customWidth="1"/>
    <col min="71" max="71" width="15.44140625" style="194" customWidth="1"/>
    <col min="72" max="72" width="10.5546875" style="194" bestFit="1" customWidth="1"/>
    <col min="73" max="73" width="10.44140625" style="194" customWidth="1"/>
    <col min="74" max="74" width="10.109375" style="194" bestFit="1" customWidth="1"/>
    <col min="75" max="76" width="5.44140625" style="194" bestFit="1" customWidth="1"/>
    <col min="77" max="16384" width="6.88671875" style="194"/>
  </cols>
  <sheetData>
    <row r="1" spans="1:74" s="190" customFormat="1" ht="18" customHeight="1">
      <c r="A1" s="963" t="s">
        <v>510</v>
      </c>
      <c r="B1" s="964"/>
      <c r="C1" s="429"/>
      <c r="BR1" s="485"/>
    </row>
    <row r="2" spans="1:74" s="190" customFormat="1" ht="18" customHeight="1">
      <c r="A2" s="965" t="s">
        <v>546</v>
      </c>
      <c r="B2" s="965"/>
      <c r="C2" s="965"/>
      <c r="D2" s="965"/>
      <c r="E2" s="965"/>
      <c r="F2" s="965"/>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c r="AT2" s="965"/>
      <c r="AU2" s="965"/>
      <c r="AV2" s="965"/>
      <c r="AW2" s="965"/>
      <c r="AX2" s="965"/>
      <c r="AY2" s="965"/>
      <c r="AZ2" s="965"/>
      <c r="BA2" s="965"/>
      <c r="BB2" s="965"/>
      <c r="BC2" s="965"/>
      <c r="BD2" s="965"/>
      <c r="BE2" s="965"/>
      <c r="BF2" s="965"/>
      <c r="BG2" s="965"/>
      <c r="BH2" s="965"/>
      <c r="BI2" s="965"/>
      <c r="BJ2" s="965"/>
      <c r="BK2" s="965"/>
      <c r="BL2" s="965"/>
      <c r="BM2" s="965"/>
      <c r="BN2" s="965"/>
      <c r="BO2" s="965"/>
      <c r="BP2" s="965"/>
      <c r="BQ2" s="965"/>
      <c r="BR2" s="965"/>
      <c r="BS2" s="965"/>
    </row>
    <row r="3" spans="1:74" ht="18" customHeight="1" thickBot="1">
      <c r="B3" s="430"/>
      <c r="C3" s="430"/>
      <c r="D3" s="191"/>
      <c r="E3" s="431"/>
      <c r="F3" s="191"/>
      <c r="G3" s="191"/>
      <c r="H3" s="191"/>
      <c r="I3" s="191"/>
      <c r="J3" s="191"/>
      <c r="K3" s="191"/>
      <c r="L3" s="191"/>
      <c r="M3" s="191"/>
      <c r="N3" s="191"/>
      <c r="O3" s="191"/>
      <c r="P3" s="191"/>
      <c r="Q3" s="191"/>
      <c r="R3" s="191"/>
      <c r="S3" s="191"/>
      <c r="T3" s="191"/>
      <c r="U3" s="191"/>
      <c r="V3" s="191"/>
      <c r="W3" s="191"/>
      <c r="X3" s="191"/>
      <c r="Y3" s="191"/>
      <c r="Z3" s="191"/>
      <c r="AA3" s="43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431"/>
      <c r="BQ3" s="966" t="s">
        <v>1</v>
      </c>
      <c r="BR3" s="966"/>
      <c r="BS3" s="966"/>
    </row>
    <row r="4" spans="1:74" ht="22.5" customHeight="1">
      <c r="A4" s="967" t="s">
        <v>2</v>
      </c>
      <c r="B4" s="969" t="s">
        <v>194</v>
      </c>
      <c r="C4" s="969" t="s">
        <v>4</v>
      </c>
      <c r="D4" s="961" t="s">
        <v>639</v>
      </c>
      <c r="E4" s="971" t="s">
        <v>294</v>
      </c>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2"/>
      <c r="BC4" s="972"/>
      <c r="BD4" s="972"/>
      <c r="BE4" s="972"/>
      <c r="BF4" s="972"/>
      <c r="BG4" s="972"/>
      <c r="BH4" s="972"/>
      <c r="BI4" s="972"/>
      <c r="BJ4" s="972"/>
      <c r="BK4" s="972"/>
      <c r="BL4" s="972"/>
      <c r="BM4" s="972"/>
      <c r="BN4" s="972"/>
      <c r="BO4" s="972"/>
      <c r="BP4" s="972"/>
      <c r="BQ4" s="967" t="s">
        <v>295</v>
      </c>
      <c r="BR4" s="973" t="s">
        <v>296</v>
      </c>
      <c r="BS4" s="961" t="s">
        <v>509</v>
      </c>
    </row>
    <row r="5" spans="1:74" s="430" customFormat="1" ht="22.5" customHeight="1">
      <c r="A5" s="968"/>
      <c r="B5" s="970"/>
      <c r="C5" s="970"/>
      <c r="D5" s="962"/>
      <c r="E5" s="432" t="s">
        <v>20</v>
      </c>
      <c r="F5" s="206" t="s">
        <v>23</v>
      </c>
      <c r="G5" s="206" t="s">
        <v>25</v>
      </c>
      <c r="H5" s="206" t="s">
        <v>27</v>
      </c>
      <c r="I5" s="206" t="s">
        <v>29</v>
      </c>
      <c r="J5" s="206" t="s">
        <v>32</v>
      </c>
      <c r="K5" s="206" t="s">
        <v>35</v>
      </c>
      <c r="L5" s="206" t="s">
        <v>38</v>
      </c>
      <c r="M5" s="207" t="s">
        <v>40</v>
      </c>
      <c r="N5" s="207" t="s">
        <v>42</v>
      </c>
      <c r="O5" s="207" t="s">
        <v>44</v>
      </c>
      <c r="P5" s="206" t="s">
        <v>47</v>
      </c>
      <c r="Q5" s="206" t="s">
        <v>49</v>
      </c>
      <c r="R5" s="206" t="s">
        <v>51</v>
      </c>
      <c r="S5" s="206" t="s">
        <v>53</v>
      </c>
      <c r="T5" s="206" t="s">
        <v>56</v>
      </c>
      <c r="U5" s="206" t="s">
        <v>58</v>
      </c>
      <c r="V5" s="206" t="s">
        <v>60</v>
      </c>
      <c r="W5" s="206" t="s">
        <v>62</v>
      </c>
      <c r="X5" s="206" t="s">
        <v>65</v>
      </c>
      <c r="Y5" s="206" t="s">
        <v>68</v>
      </c>
      <c r="Z5" s="206" t="s">
        <v>71</v>
      </c>
      <c r="AA5" s="433" t="s">
        <v>74</v>
      </c>
      <c r="AB5" s="206" t="s">
        <v>78</v>
      </c>
      <c r="AC5" s="206" t="s">
        <v>81</v>
      </c>
      <c r="AD5" s="206" t="s">
        <v>84</v>
      </c>
      <c r="AE5" s="206" t="s">
        <v>87</v>
      </c>
      <c r="AF5" s="206" t="s">
        <v>89</v>
      </c>
      <c r="AG5" s="206" t="s">
        <v>92</v>
      </c>
      <c r="AH5" s="206" t="s">
        <v>95</v>
      </c>
      <c r="AI5" s="206" t="s">
        <v>98</v>
      </c>
      <c r="AJ5" s="206" t="s">
        <v>101</v>
      </c>
      <c r="AK5" s="206" t="s">
        <v>104</v>
      </c>
      <c r="AL5" s="434" t="s">
        <v>107</v>
      </c>
      <c r="AM5" s="434" t="s">
        <v>109</v>
      </c>
      <c r="AN5" s="434" t="s">
        <v>111</v>
      </c>
      <c r="AO5" s="434" t="s">
        <v>113</v>
      </c>
      <c r="AP5" s="434" t="s">
        <v>115</v>
      </c>
      <c r="AQ5" s="434" t="s">
        <v>117</v>
      </c>
      <c r="AR5" s="434" t="s">
        <v>119</v>
      </c>
      <c r="AS5" s="434" t="s">
        <v>121</v>
      </c>
      <c r="AT5" s="434" t="s">
        <v>123</v>
      </c>
      <c r="AU5" s="434" t="s">
        <v>125</v>
      </c>
      <c r="AV5" s="434" t="s">
        <v>127</v>
      </c>
      <c r="AW5" s="434" t="s">
        <v>129</v>
      </c>
      <c r="AX5" s="434" t="s">
        <v>131</v>
      </c>
      <c r="AY5" s="434" t="s">
        <v>133</v>
      </c>
      <c r="AZ5" s="434" t="s">
        <v>135</v>
      </c>
      <c r="BA5" s="434" t="s">
        <v>137</v>
      </c>
      <c r="BB5" s="206" t="s">
        <v>140</v>
      </c>
      <c r="BC5" s="206" t="s">
        <v>143</v>
      </c>
      <c r="BD5" s="206" t="s">
        <v>146</v>
      </c>
      <c r="BE5" s="206" t="s">
        <v>149</v>
      </c>
      <c r="BF5" s="206" t="s">
        <v>152</v>
      </c>
      <c r="BG5" s="206" t="s">
        <v>155</v>
      </c>
      <c r="BH5" s="206" t="s">
        <v>158</v>
      </c>
      <c r="BI5" s="206" t="s">
        <v>297</v>
      </c>
      <c r="BJ5" s="206" t="s">
        <v>163</v>
      </c>
      <c r="BK5" s="206" t="s">
        <v>166</v>
      </c>
      <c r="BL5" s="206" t="s">
        <v>169</v>
      </c>
      <c r="BM5" s="206" t="s">
        <v>172</v>
      </c>
      <c r="BN5" s="206" t="s">
        <v>175</v>
      </c>
      <c r="BO5" s="206" t="s">
        <v>178</v>
      </c>
      <c r="BP5" s="435" t="s">
        <v>180</v>
      </c>
      <c r="BQ5" s="968"/>
      <c r="BR5" s="974"/>
      <c r="BS5" s="962"/>
    </row>
    <row r="6" spans="1:74" s="430" customFormat="1" ht="18" customHeight="1">
      <c r="A6" s="436">
        <v>-1</v>
      </c>
      <c r="B6" s="437">
        <v>-2</v>
      </c>
      <c r="C6" s="437">
        <v>-3</v>
      </c>
      <c r="D6" s="402">
        <v>-4</v>
      </c>
      <c r="E6" s="438">
        <v>-5</v>
      </c>
      <c r="F6" s="437">
        <v>-6</v>
      </c>
      <c r="G6" s="437">
        <v>-7</v>
      </c>
      <c r="H6" s="437">
        <v>-8</v>
      </c>
      <c r="I6" s="437">
        <v>-9</v>
      </c>
      <c r="J6" s="437">
        <v>-10</v>
      </c>
      <c r="K6" s="437">
        <v>-11</v>
      </c>
      <c r="L6" s="437">
        <v>-12</v>
      </c>
      <c r="M6" s="437">
        <v>-13</v>
      </c>
      <c r="N6" s="437">
        <v>-14</v>
      </c>
      <c r="O6" s="437">
        <v>-15</v>
      </c>
      <c r="P6" s="437">
        <v>-16</v>
      </c>
      <c r="Q6" s="437">
        <v>-17</v>
      </c>
      <c r="R6" s="437">
        <v>-18</v>
      </c>
      <c r="S6" s="437">
        <v>-19</v>
      </c>
      <c r="T6" s="437">
        <v>-20</v>
      </c>
      <c r="U6" s="437">
        <v>-21</v>
      </c>
      <c r="V6" s="437">
        <v>-22</v>
      </c>
      <c r="W6" s="437">
        <v>-23</v>
      </c>
      <c r="X6" s="437">
        <v>-24</v>
      </c>
      <c r="Y6" s="437">
        <v>-25</v>
      </c>
      <c r="Z6" s="437">
        <v>-26</v>
      </c>
      <c r="AA6" s="439">
        <v>-27</v>
      </c>
      <c r="AB6" s="437">
        <v>-28</v>
      </c>
      <c r="AC6" s="437">
        <v>-29</v>
      </c>
      <c r="AD6" s="437">
        <v>-30</v>
      </c>
      <c r="AE6" s="437">
        <v>-31</v>
      </c>
      <c r="AF6" s="437">
        <v>-32</v>
      </c>
      <c r="AG6" s="437">
        <v>-33</v>
      </c>
      <c r="AH6" s="437">
        <v>-34</v>
      </c>
      <c r="AI6" s="437">
        <v>-35</v>
      </c>
      <c r="AJ6" s="437">
        <v>-36</v>
      </c>
      <c r="AK6" s="437">
        <v>-37</v>
      </c>
      <c r="AL6" s="437">
        <v>-38</v>
      </c>
      <c r="AM6" s="437">
        <v>-39</v>
      </c>
      <c r="AN6" s="437">
        <v>-40</v>
      </c>
      <c r="AO6" s="437">
        <v>-41</v>
      </c>
      <c r="AP6" s="437">
        <v>-42</v>
      </c>
      <c r="AQ6" s="437">
        <v>-43</v>
      </c>
      <c r="AR6" s="437">
        <v>-44</v>
      </c>
      <c r="AS6" s="437">
        <v>-45</v>
      </c>
      <c r="AT6" s="437">
        <v>-46</v>
      </c>
      <c r="AU6" s="437">
        <v>-47</v>
      </c>
      <c r="AV6" s="437">
        <v>-48</v>
      </c>
      <c r="AW6" s="437">
        <v>-49</v>
      </c>
      <c r="AX6" s="437">
        <v>-50</v>
      </c>
      <c r="AY6" s="437">
        <v>-51</v>
      </c>
      <c r="AZ6" s="437">
        <v>-52</v>
      </c>
      <c r="BA6" s="437">
        <v>-53</v>
      </c>
      <c r="BB6" s="437">
        <v>-54</v>
      </c>
      <c r="BC6" s="437">
        <v>-55</v>
      </c>
      <c r="BD6" s="437">
        <v>-56</v>
      </c>
      <c r="BE6" s="437">
        <v>-57</v>
      </c>
      <c r="BF6" s="437">
        <v>-58</v>
      </c>
      <c r="BG6" s="437">
        <v>-59</v>
      </c>
      <c r="BH6" s="437">
        <v>-60</v>
      </c>
      <c r="BI6" s="437">
        <v>-61</v>
      </c>
      <c r="BJ6" s="437">
        <v>-62</v>
      </c>
      <c r="BK6" s="437">
        <v>-63</v>
      </c>
      <c r="BL6" s="437">
        <v>-64</v>
      </c>
      <c r="BM6" s="437">
        <v>-65</v>
      </c>
      <c r="BN6" s="437">
        <v>-66</v>
      </c>
      <c r="BO6" s="437">
        <v>-67</v>
      </c>
      <c r="BP6" s="440">
        <v>-68</v>
      </c>
      <c r="BQ6" s="440">
        <v>-70</v>
      </c>
      <c r="BR6" s="822">
        <v>-71</v>
      </c>
      <c r="BS6" s="440">
        <v>-72</v>
      </c>
    </row>
    <row r="7" spans="1:74" s="190" customFormat="1" ht="18" customHeight="1">
      <c r="A7" s="441"/>
      <c r="B7" s="208" t="s">
        <v>298</v>
      </c>
      <c r="C7" s="208"/>
      <c r="D7" s="403">
        <f>D8+D31+D74</f>
        <v>101671.34610000001</v>
      </c>
      <c r="E7" s="44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443"/>
      <c r="BQ7" s="444"/>
      <c r="BR7" s="823"/>
      <c r="BS7" s="446">
        <f>BS8+BS31+BS74</f>
        <v>101671.34610000002</v>
      </c>
      <c r="BT7" s="190">
        <f>BS7-D7</f>
        <v>0</v>
      </c>
    </row>
    <row r="8" spans="1:74" s="455" customFormat="1" ht="18" customHeight="1">
      <c r="A8" s="447" t="s">
        <v>18</v>
      </c>
      <c r="B8" s="209" t="s">
        <v>19</v>
      </c>
      <c r="C8" s="210" t="s">
        <v>20</v>
      </c>
      <c r="D8" s="404">
        <v>96785.68680000001</v>
      </c>
      <c r="E8" s="448">
        <f>$D8-$BQ8</f>
        <v>95835.666100000017</v>
      </c>
      <c r="F8" s="449">
        <f>F14+F15+F16+F20+F24+F28+F29+F30</f>
        <v>70.546984999997591</v>
      </c>
      <c r="G8" s="449">
        <f>G10+G14+G15+G16+G20+G24+G28+G29+G30</f>
        <v>4.4000000000000004</v>
      </c>
      <c r="H8" s="449">
        <f>H10+H14+H15+H16+H20+H24+H28+H29+H30</f>
        <v>66.146984999997585</v>
      </c>
      <c r="I8" s="449">
        <f>I10+I14+I15+I16+I20+I24+I28+I29+I30</f>
        <v>0</v>
      </c>
      <c r="J8" s="449">
        <f>J10+J15+J16+J20+J24+J29+J30+J28</f>
        <v>12.8</v>
      </c>
      <c r="K8" s="449">
        <f>K10+K14+K16+K20+K24+K28+K29+K30</f>
        <v>576.51311000001033</v>
      </c>
      <c r="L8" s="449">
        <f>L10+L14+L15+L20+L24+L28+L29+L30</f>
        <v>0</v>
      </c>
      <c r="M8" s="449">
        <f>M10+M14+M15+M16+M20+M24+M28+M29+M30</f>
        <v>0</v>
      </c>
      <c r="N8" s="449">
        <f>N10+N14+N15+N16+N20+N24+N28+N29+N30</f>
        <v>0</v>
      </c>
      <c r="O8" s="449">
        <f>O10+O14+O15+O16+O20+O24+O28+O29+O30</f>
        <v>0</v>
      </c>
      <c r="P8" s="449">
        <f>P10+P14+P15+P16+P24+P28+P29+P30</f>
        <v>0</v>
      </c>
      <c r="Q8" s="449">
        <f>Q10+Q14+Q15+Q16+Q20+Q24+Q28+Q29+Q30</f>
        <v>0</v>
      </c>
      <c r="R8" s="449">
        <f>R10+R14+R15+R16+R20+R24+R28+R29+R30</f>
        <v>0</v>
      </c>
      <c r="S8" s="449">
        <f>S10+S14+S15+S16+S20+S24+S28+S29+S30</f>
        <v>0</v>
      </c>
      <c r="T8" s="449">
        <f>T10+T14+T15+T16+T20+T28+T29+T30</f>
        <v>948.90567199999919</v>
      </c>
      <c r="U8" s="449">
        <f>U10+U14+U15+U16+U20+U24+U28+U29+U30</f>
        <v>114.7299220000132</v>
      </c>
      <c r="V8" s="449">
        <f>V10+V14+V15+V16+V20+V24+V28+V29+V30</f>
        <v>233.43784000000213</v>
      </c>
      <c r="W8" s="449">
        <f>W10+W14+W15+W16+W20+W24+W28+W29+W30</f>
        <v>600.73790999998391</v>
      </c>
      <c r="X8" s="449">
        <f>X10+X14+X15+X16+X20+X24+X29+X30</f>
        <v>0</v>
      </c>
      <c r="Y8" s="449">
        <f>Y10+Y14+Y15+Y16+Y20+Y24+Y28+Y30</f>
        <v>0</v>
      </c>
      <c r="Z8" s="449">
        <f>Z10+Z14+Z15+Z16+Z20+Z24+Z28+Z29</f>
        <v>533.42950099998984</v>
      </c>
      <c r="AA8" s="449">
        <f>AB8+AC8+AD8+AE8+AF8+AG8+AH8+AI8+AK8+BB8+BE8+BF8+BG8+BH8+BI8+BJ8+BK8+BL8+BM8+BN8+BO8+AJ8+BC8+BD8</f>
        <v>950.02070000000003</v>
      </c>
      <c r="AB8" s="449">
        <f>AB10+AB14+AB15+AB16+AB20+AB24+AB28+AB29+AB30</f>
        <v>130.21119999999996</v>
      </c>
      <c r="AC8" s="449">
        <f t="shared" ref="AC8:AJ8" si="0">AC10+AC14+AC15+AC16+AC20+AC24+AC28+AC29+AC30</f>
        <v>7.2336999999999998</v>
      </c>
      <c r="AD8" s="449">
        <f t="shared" si="0"/>
        <v>0</v>
      </c>
      <c r="AE8" s="449">
        <f t="shared" si="0"/>
        <v>0</v>
      </c>
      <c r="AF8" s="449">
        <f t="shared" si="0"/>
        <v>59.214300000000001</v>
      </c>
      <c r="AG8" s="449">
        <f t="shared" si="0"/>
        <v>28.173199999999994</v>
      </c>
      <c r="AH8" s="449">
        <f t="shared" si="0"/>
        <v>27.881105000000375</v>
      </c>
      <c r="AI8" s="449">
        <f t="shared" si="0"/>
        <v>0</v>
      </c>
      <c r="AJ8" s="449">
        <f t="shared" si="0"/>
        <v>40.959361000000605</v>
      </c>
      <c r="AK8" s="449">
        <f>SUM(AL8:BA8)</f>
        <v>549.88898199999903</v>
      </c>
      <c r="AL8" s="449">
        <f t="shared" ref="AL8:BP8" si="1">AL10+AL14+AL15+AL16+AL20+AL24+AL28+AL29+AL30</f>
        <v>387.69369799999902</v>
      </c>
      <c r="AM8" s="449">
        <f t="shared" si="1"/>
        <v>19.203505999999745</v>
      </c>
      <c r="AN8" s="449">
        <f t="shared" si="1"/>
        <v>3.0929359999999995</v>
      </c>
      <c r="AO8" s="449">
        <f t="shared" si="1"/>
        <v>4.4621569999999986</v>
      </c>
      <c r="AP8" s="449">
        <f t="shared" si="1"/>
        <v>19.874607000000996</v>
      </c>
      <c r="AQ8" s="449">
        <f t="shared" si="1"/>
        <v>11.459070000000001</v>
      </c>
      <c r="AR8" s="449">
        <f t="shared" si="1"/>
        <v>61.111000000000004</v>
      </c>
      <c r="AS8" s="449">
        <f t="shared" si="1"/>
        <v>1.0759999999999998</v>
      </c>
      <c r="AT8" s="449">
        <f t="shared" si="1"/>
        <v>0</v>
      </c>
      <c r="AU8" s="449">
        <f t="shared" si="1"/>
        <v>1.9039999999999999</v>
      </c>
      <c r="AV8" s="449">
        <f t="shared" si="1"/>
        <v>28.256199999999993</v>
      </c>
      <c r="AW8" s="449">
        <f t="shared" si="1"/>
        <v>0</v>
      </c>
      <c r="AX8" s="449">
        <f t="shared" si="1"/>
        <v>7.3211190000000288</v>
      </c>
      <c r="AY8" s="449">
        <f t="shared" si="1"/>
        <v>0</v>
      </c>
      <c r="AZ8" s="449">
        <f t="shared" si="1"/>
        <v>0.5</v>
      </c>
      <c r="BA8" s="449">
        <f t="shared" si="1"/>
        <v>3.9346889999991972</v>
      </c>
      <c r="BB8" s="449">
        <f t="shared" si="1"/>
        <v>0</v>
      </c>
      <c r="BC8" s="449">
        <f t="shared" si="1"/>
        <v>4.5134100000000013</v>
      </c>
      <c r="BD8" s="449">
        <f t="shared" si="1"/>
        <v>8.3083799999999215</v>
      </c>
      <c r="BE8" s="449">
        <f t="shared" si="1"/>
        <v>55.47055099999961</v>
      </c>
      <c r="BF8" s="449">
        <f t="shared" si="1"/>
        <v>26.961051000000296</v>
      </c>
      <c r="BG8" s="449">
        <f t="shared" si="1"/>
        <v>5.8912069999999996</v>
      </c>
      <c r="BH8" s="449">
        <f t="shared" si="1"/>
        <v>0.73005299999999995</v>
      </c>
      <c r="BI8" s="449">
        <f t="shared" si="1"/>
        <v>0</v>
      </c>
      <c r="BJ8" s="449">
        <f t="shared" si="1"/>
        <v>0.47000000000000003</v>
      </c>
      <c r="BK8" s="449">
        <f t="shared" si="1"/>
        <v>0</v>
      </c>
      <c r="BL8" s="449">
        <f t="shared" si="1"/>
        <v>0.17419999999999999</v>
      </c>
      <c r="BM8" s="449">
        <f t="shared" si="1"/>
        <v>0</v>
      </c>
      <c r="BN8" s="449">
        <f t="shared" si="1"/>
        <v>0.04</v>
      </c>
      <c r="BO8" s="449">
        <f t="shared" si="1"/>
        <v>3.9</v>
      </c>
      <c r="BP8" s="451">
        <f t="shared" si="1"/>
        <v>0</v>
      </c>
      <c r="BQ8" s="452">
        <f>AA8+BP8</f>
        <v>950.02070000000003</v>
      </c>
      <c r="BR8" s="824">
        <f>E$75-BQ8</f>
        <v>-950.02070000000003</v>
      </c>
      <c r="BS8" s="454">
        <f>D8+BR8</f>
        <v>95835.666100000017</v>
      </c>
      <c r="BT8" s="455">
        <f>BS10+BS14+BS15+BS16+BS20+BS24+BS28+BS29+BS30</f>
        <v>95835.666099999988</v>
      </c>
      <c r="BU8" s="455">
        <f>BT8-BS8</f>
        <v>0</v>
      </c>
      <c r="BV8" s="455">
        <f>BT8-D8</f>
        <v>-950.02070000002277</v>
      </c>
    </row>
    <row r="9" spans="1:74" ht="18" customHeight="1">
      <c r="A9" s="456"/>
      <c r="B9" s="207" t="s">
        <v>75</v>
      </c>
      <c r="C9" s="206"/>
      <c r="D9" s="405">
        <v>0</v>
      </c>
      <c r="E9" s="457"/>
      <c r="F9" s="458"/>
      <c r="G9" s="458"/>
      <c r="H9" s="458"/>
      <c r="I9" s="458"/>
      <c r="J9" s="458"/>
      <c r="K9" s="458"/>
      <c r="L9" s="458"/>
      <c r="M9" s="458"/>
      <c r="N9" s="458"/>
      <c r="O9" s="458"/>
      <c r="P9" s="458"/>
      <c r="Q9" s="458"/>
      <c r="R9" s="458"/>
      <c r="S9" s="458"/>
      <c r="T9" s="458"/>
      <c r="U9" s="458"/>
      <c r="V9" s="458"/>
      <c r="W9" s="458"/>
      <c r="X9" s="458"/>
      <c r="Y9" s="458"/>
      <c r="Z9" s="458"/>
      <c r="AA9" s="192"/>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43"/>
      <c r="BQ9" s="460"/>
      <c r="BR9" s="825"/>
      <c r="BS9" s="462"/>
    </row>
    <row r="10" spans="1:74" ht="18" customHeight="1">
      <c r="A10" s="456" t="s">
        <v>21</v>
      </c>
      <c r="B10" s="211" t="s">
        <v>22</v>
      </c>
      <c r="C10" s="206" t="s">
        <v>23</v>
      </c>
      <c r="D10" s="405">
        <f>SUM(D11:D13)</f>
        <v>4175.200249999999</v>
      </c>
      <c r="E10" s="457">
        <f>J10+K10+L10+P10+T10+X10+Y10+Z10</f>
        <v>5.2203139999990888</v>
      </c>
      <c r="F10" s="459">
        <f>$D10-$BQ10</f>
        <v>4071.6330150000003</v>
      </c>
      <c r="G10" s="458">
        <f>G12+G13</f>
        <v>0</v>
      </c>
      <c r="H10" s="458">
        <f>H11+H13</f>
        <v>0</v>
      </c>
      <c r="I10" s="458">
        <f>I11+I12</f>
        <v>0</v>
      </c>
      <c r="J10" s="458">
        <f>J11+J12+J13</f>
        <v>0</v>
      </c>
      <c r="K10" s="458">
        <f>K11+K12+K13</f>
        <v>0</v>
      </c>
      <c r="L10" s="458">
        <f t="shared" ref="L10:Z10" si="2">L11+L12+L13</f>
        <v>0</v>
      </c>
      <c r="M10" s="458">
        <f t="shared" si="2"/>
        <v>0</v>
      </c>
      <c r="N10" s="458">
        <f t="shared" si="2"/>
        <v>0</v>
      </c>
      <c r="O10" s="458">
        <f t="shared" si="2"/>
        <v>0</v>
      </c>
      <c r="P10" s="458">
        <f>P11+P12+P13</f>
        <v>0</v>
      </c>
      <c r="Q10" s="458">
        <f t="shared" si="2"/>
        <v>0</v>
      </c>
      <c r="R10" s="458">
        <f t="shared" si="2"/>
        <v>0</v>
      </c>
      <c r="S10" s="458">
        <f t="shared" si="2"/>
        <v>0</v>
      </c>
      <c r="T10" s="458">
        <f>T11+T12+T13</f>
        <v>0</v>
      </c>
      <c r="U10" s="458">
        <f t="shared" si="2"/>
        <v>0</v>
      </c>
      <c r="V10" s="458">
        <f t="shared" si="2"/>
        <v>0</v>
      </c>
      <c r="W10" s="458">
        <f t="shared" si="2"/>
        <v>0</v>
      </c>
      <c r="X10" s="458">
        <f t="shared" si="2"/>
        <v>0</v>
      </c>
      <c r="Y10" s="458">
        <f t="shared" si="2"/>
        <v>0</v>
      </c>
      <c r="Z10" s="458">
        <f t="shared" si="2"/>
        <v>5.2203139999990888</v>
      </c>
      <c r="AA10" s="192">
        <f>AB10+AC10+AD10+AE10+AF10+AG10+AH10+AI10+AK10+BB10+BE10+BF10+BG10+BH10+BI10+BJ10+BK10+BL10+BM10+BN10+BO10+AJ10+BC10+BD10</f>
        <v>98.346920999999355</v>
      </c>
      <c r="AB10" s="458">
        <f>AB11+AB12+AB13</f>
        <v>0</v>
      </c>
      <c r="AC10" s="458">
        <f t="shared" ref="AC10:AJ10" si="3">AC11+AC12+AC13</f>
        <v>4.7475019999999999</v>
      </c>
      <c r="AD10" s="458">
        <f t="shared" si="3"/>
        <v>0</v>
      </c>
      <c r="AE10" s="458">
        <f t="shared" si="3"/>
        <v>0</v>
      </c>
      <c r="AF10" s="458">
        <f t="shared" si="3"/>
        <v>4.4704999999999995</v>
      </c>
      <c r="AG10" s="458">
        <f t="shared" si="3"/>
        <v>1.9340000000000002</v>
      </c>
      <c r="AH10" s="458">
        <f t="shared" si="3"/>
        <v>0.97580000000000011</v>
      </c>
      <c r="AI10" s="458">
        <f t="shared" si="3"/>
        <v>0</v>
      </c>
      <c r="AJ10" s="458">
        <f t="shared" si="3"/>
        <v>0</v>
      </c>
      <c r="AK10" s="458">
        <f t="shared" ref="AK10:AK30" si="4">SUM(AL10:BA10)</f>
        <v>54.773785999999426</v>
      </c>
      <c r="AL10" s="458">
        <f>AL11+AL12+AL13</f>
        <v>34.985530000000402</v>
      </c>
      <c r="AM10" s="458">
        <f>AM11+AM12+AM13</f>
        <v>0.65239999999984699</v>
      </c>
      <c r="AN10" s="458">
        <f t="shared" ref="AN10:BS10" si="5">AN11+AN12+AN13</f>
        <v>0.42383599999999938</v>
      </c>
      <c r="AO10" s="458">
        <f t="shared" si="5"/>
        <v>3</v>
      </c>
      <c r="AP10" s="458">
        <f t="shared" si="5"/>
        <v>6.3901099999999955</v>
      </c>
      <c r="AQ10" s="458">
        <f t="shared" si="5"/>
        <v>2.6107000000000005</v>
      </c>
      <c r="AR10" s="458">
        <f t="shared" si="5"/>
        <v>5.0469999999999828</v>
      </c>
      <c r="AS10" s="458">
        <f t="shared" si="5"/>
        <v>0</v>
      </c>
      <c r="AT10" s="458">
        <f t="shared" si="5"/>
        <v>0</v>
      </c>
      <c r="AU10" s="458">
        <f t="shared" si="5"/>
        <v>0</v>
      </c>
      <c r="AV10" s="458">
        <f t="shared" si="5"/>
        <v>0.1777</v>
      </c>
      <c r="AW10" s="458">
        <f t="shared" si="5"/>
        <v>0</v>
      </c>
      <c r="AX10" s="458">
        <f t="shared" si="5"/>
        <v>0</v>
      </c>
      <c r="AY10" s="458">
        <f t="shared" si="5"/>
        <v>0</v>
      </c>
      <c r="AZ10" s="458">
        <f t="shared" si="5"/>
        <v>0</v>
      </c>
      <c r="BA10" s="458">
        <f t="shared" si="5"/>
        <v>1.4865099999991975</v>
      </c>
      <c r="BB10" s="458">
        <f t="shared" si="5"/>
        <v>0</v>
      </c>
      <c r="BC10" s="458">
        <f t="shared" si="5"/>
        <v>0.94333</v>
      </c>
      <c r="BD10" s="458">
        <f t="shared" si="5"/>
        <v>2.0686200000000001</v>
      </c>
      <c r="BE10" s="458">
        <f t="shared" si="5"/>
        <v>22.452465000000071</v>
      </c>
      <c r="BF10" s="458">
        <f t="shared" si="5"/>
        <v>4.2700179999998449</v>
      </c>
      <c r="BG10" s="458">
        <f t="shared" si="5"/>
        <v>1.0079</v>
      </c>
      <c r="BH10" s="458">
        <f t="shared" si="5"/>
        <v>0.52880000000000005</v>
      </c>
      <c r="BI10" s="458">
        <f t="shared" si="5"/>
        <v>0</v>
      </c>
      <c r="BJ10" s="458">
        <f t="shared" si="5"/>
        <v>0</v>
      </c>
      <c r="BK10" s="458">
        <f t="shared" si="5"/>
        <v>0</v>
      </c>
      <c r="BL10" s="458">
        <f t="shared" si="5"/>
        <v>0.17419999999999999</v>
      </c>
      <c r="BM10" s="458">
        <f t="shared" si="5"/>
        <v>0</v>
      </c>
      <c r="BN10" s="458">
        <f t="shared" si="5"/>
        <v>0</v>
      </c>
      <c r="BO10" s="458">
        <f t="shared" si="5"/>
        <v>0</v>
      </c>
      <c r="BP10" s="443">
        <f t="shared" si="5"/>
        <v>0</v>
      </c>
      <c r="BQ10" s="460">
        <f>BQ11+BQ12+BQ13</f>
        <v>103.56723499999842</v>
      </c>
      <c r="BR10" s="826">
        <f>BR11+BR12+BR13</f>
        <v>-33.020250000000836</v>
      </c>
      <c r="BS10" s="405">
        <f t="shared" si="5"/>
        <v>4142.1799999999985</v>
      </c>
    </row>
    <row r="11" spans="1:74" s="470" customFormat="1" ht="18" customHeight="1">
      <c r="A11" s="463" t="s">
        <v>299</v>
      </c>
      <c r="B11" s="212" t="s">
        <v>24</v>
      </c>
      <c r="C11" s="213" t="s">
        <v>25</v>
      </c>
      <c r="D11" s="406">
        <v>2643.9357499999996</v>
      </c>
      <c r="E11" s="464">
        <f>F11+J11+K11+L11+P11+T11+Y11+X11+Z11</f>
        <v>0.32708400000092297</v>
      </c>
      <c r="F11" s="465">
        <f>SUM(H11:I11)</f>
        <v>0</v>
      </c>
      <c r="G11" s="466">
        <f>$D11-$BQ11</f>
        <v>2558.9199999999996</v>
      </c>
      <c r="H11" s="465">
        <v>0</v>
      </c>
      <c r="I11" s="465">
        <v>0</v>
      </c>
      <c r="J11" s="465">
        <v>0</v>
      </c>
      <c r="K11" s="465">
        <v>0</v>
      </c>
      <c r="L11" s="465">
        <f>SUM(M11:O11)</f>
        <v>0</v>
      </c>
      <c r="M11" s="465">
        <v>0</v>
      </c>
      <c r="N11" s="465">
        <v>0</v>
      </c>
      <c r="O11" s="465">
        <v>0</v>
      </c>
      <c r="P11" s="465">
        <f>SUM(Q11:S11)</f>
        <v>0</v>
      </c>
      <c r="Q11" s="465">
        <v>0</v>
      </c>
      <c r="R11" s="465">
        <v>0</v>
      </c>
      <c r="S11" s="465">
        <v>0</v>
      </c>
      <c r="T11" s="465">
        <f>SUM(U11:W11)</f>
        <v>0</v>
      </c>
      <c r="U11" s="465">
        <v>0</v>
      </c>
      <c r="V11" s="465">
        <v>0</v>
      </c>
      <c r="W11" s="465">
        <v>0</v>
      </c>
      <c r="X11" s="465">
        <v>0</v>
      </c>
      <c r="Y11" s="465">
        <v>0</v>
      </c>
      <c r="Z11" s="465">
        <v>0.32708400000092297</v>
      </c>
      <c r="AA11" s="449">
        <f>SUM(AB11:AK11)+SUM(BB11:BO11)</f>
        <v>84.688665999998975</v>
      </c>
      <c r="AB11" s="465">
        <v>0</v>
      </c>
      <c r="AC11" s="465">
        <v>4.4575019999999999</v>
      </c>
      <c r="AD11" s="465">
        <v>0</v>
      </c>
      <c r="AE11" s="465">
        <v>0</v>
      </c>
      <c r="AF11" s="465">
        <v>4.01</v>
      </c>
      <c r="AG11" s="465">
        <v>0.93400000000000005</v>
      </c>
      <c r="AH11" s="465">
        <v>0.97580000000000011</v>
      </c>
      <c r="AI11" s="465">
        <v>0</v>
      </c>
      <c r="AJ11" s="465">
        <v>0</v>
      </c>
      <c r="AK11" s="465">
        <f t="shared" si="4"/>
        <v>47.562395999999211</v>
      </c>
      <c r="AL11" s="465">
        <v>31.836098999999805</v>
      </c>
      <c r="AM11" s="465">
        <v>0.65239999999984699</v>
      </c>
      <c r="AN11" s="465">
        <v>0.42383599999999938</v>
      </c>
      <c r="AO11" s="465">
        <v>3</v>
      </c>
      <c r="AP11" s="465">
        <v>5.6197099999999951</v>
      </c>
      <c r="AQ11" s="465">
        <v>1.6836000000000002</v>
      </c>
      <c r="AR11" s="465">
        <v>3.8638299999995582</v>
      </c>
      <c r="AS11" s="465">
        <v>0</v>
      </c>
      <c r="AT11" s="465">
        <v>0</v>
      </c>
      <c r="AU11" s="465">
        <v>0</v>
      </c>
      <c r="AV11" s="465">
        <v>0.1777</v>
      </c>
      <c r="AW11" s="465">
        <v>0</v>
      </c>
      <c r="AX11" s="465">
        <v>0</v>
      </c>
      <c r="AY11" s="465">
        <v>0</v>
      </c>
      <c r="AZ11" s="465">
        <v>0</v>
      </c>
      <c r="BA11" s="465">
        <v>0.30522100000000041</v>
      </c>
      <c r="BB11" s="465">
        <v>0</v>
      </c>
      <c r="BC11" s="465">
        <v>0.92061999999999999</v>
      </c>
      <c r="BD11" s="465">
        <v>2.0686200000000001</v>
      </c>
      <c r="BE11" s="465">
        <v>17.854709999999926</v>
      </c>
      <c r="BF11" s="465">
        <v>4.2700179999998449</v>
      </c>
      <c r="BG11" s="465">
        <v>0.93199999999999994</v>
      </c>
      <c r="BH11" s="465">
        <v>0.52880000000000005</v>
      </c>
      <c r="BI11" s="465">
        <v>0</v>
      </c>
      <c r="BJ11" s="465">
        <v>0</v>
      </c>
      <c r="BK11" s="465">
        <v>0</v>
      </c>
      <c r="BL11" s="465">
        <v>0.17419999999999999</v>
      </c>
      <c r="BM11" s="465">
        <v>0</v>
      </c>
      <c r="BN11" s="465">
        <v>0</v>
      </c>
      <c r="BO11" s="465">
        <v>0</v>
      </c>
      <c r="BP11" s="449">
        <v>0</v>
      </c>
      <c r="BQ11" s="467">
        <f t="shared" ref="BQ11:BQ30" si="6">BP11+AA11+E11</f>
        <v>85.015749999999898</v>
      </c>
      <c r="BR11" s="827">
        <f>G$75-$BQ11</f>
        <v>-80.615749999999892</v>
      </c>
      <c r="BS11" s="469">
        <f t="shared" ref="BS11:BS31" si="7">D11+BR11</f>
        <v>2563.3199999999997</v>
      </c>
    </row>
    <row r="12" spans="1:74" s="470" customFormat="1" ht="18" customHeight="1">
      <c r="A12" s="463" t="s">
        <v>300</v>
      </c>
      <c r="B12" s="212" t="s">
        <v>301</v>
      </c>
      <c r="C12" s="213" t="s">
        <v>27</v>
      </c>
      <c r="D12" s="406">
        <v>1530.0744999999999</v>
      </c>
      <c r="E12" s="464">
        <f>F12+J12+K12+L12+P12+T12+Y12+X12+Z12</f>
        <v>4.8932299999981659</v>
      </c>
      <c r="F12" s="465">
        <f>G12+I12</f>
        <v>0</v>
      </c>
      <c r="G12" s="465">
        <v>0</v>
      </c>
      <c r="H12" s="466">
        <f>$D12-$BQ12</f>
        <v>1511.5230150000014</v>
      </c>
      <c r="I12" s="465">
        <v>0</v>
      </c>
      <c r="J12" s="465">
        <v>0</v>
      </c>
      <c r="K12" s="465">
        <v>0</v>
      </c>
      <c r="L12" s="465">
        <f>SUM(M12:O12)</f>
        <v>0</v>
      </c>
      <c r="M12" s="465">
        <v>0</v>
      </c>
      <c r="N12" s="465">
        <v>0</v>
      </c>
      <c r="O12" s="465">
        <v>0</v>
      </c>
      <c r="P12" s="465">
        <f>SUM(Q12:S12)</f>
        <v>0</v>
      </c>
      <c r="Q12" s="465">
        <v>0</v>
      </c>
      <c r="R12" s="465">
        <v>0</v>
      </c>
      <c r="S12" s="465">
        <v>0</v>
      </c>
      <c r="T12" s="465">
        <f>SUM(U12:W12)</f>
        <v>0</v>
      </c>
      <c r="U12" s="465">
        <v>0</v>
      </c>
      <c r="V12" s="465">
        <v>0</v>
      </c>
      <c r="W12" s="465">
        <v>0</v>
      </c>
      <c r="X12" s="465">
        <v>0</v>
      </c>
      <c r="Y12" s="465">
        <v>0</v>
      </c>
      <c r="Z12" s="465">
        <v>4.8932299999981659</v>
      </c>
      <c r="AA12" s="449">
        <f t="shared" ref="AA12:AA30" si="8">SUM(AB12:AK12)+SUM(BB12:BO12)</f>
        <v>13.658255000000363</v>
      </c>
      <c r="AB12" s="465">
        <v>0</v>
      </c>
      <c r="AC12" s="465">
        <v>0.28999999999999998</v>
      </c>
      <c r="AD12" s="465">
        <v>0</v>
      </c>
      <c r="AE12" s="465">
        <v>0</v>
      </c>
      <c r="AF12" s="465">
        <v>0.46050000000000002</v>
      </c>
      <c r="AG12" s="465">
        <v>1</v>
      </c>
      <c r="AH12" s="465">
        <v>0</v>
      </c>
      <c r="AI12" s="465">
        <v>0</v>
      </c>
      <c r="AJ12" s="465">
        <v>0</v>
      </c>
      <c r="AK12" s="465">
        <f t="shared" si="4"/>
        <v>7.2113900000002182</v>
      </c>
      <c r="AL12" s="465">
        <v>3.1494310000005954</v>
      </c>
      <c r="AM12" s="465">
        <v>0</v>
      </c>
      <c r="AN12" s="465">
        <v>0</v>
      </c>
      <c r="AO12" s="465">
        <v>0</v>
      </c>
      <c r="AP12" s="465">
        <v>0.77040000000000008</v>
      </c>
      <c r="AQ12" s="465">
        <v>0.92710000000000004</v>
      </c>
      <c r="AR12" s="465">
        <v>1.183170000000425</v>
      </c>
      <c r="AS12" s="465">
        <v>0</v>
      </c>
      <c r="AT12" s="465">
        <v>0</v>
      </c>
      <c r="AU12" s="465">
        <v>0</v>
      </c>
      <c r="AV12" s="465">
        <v>0</v>
      </c>
      <c r="AW12" s="465">
        <v>0</v>
      </c>
      <c r="AX12" s="465">
        <v>0</v>
      </c>
      <c r="AY12" s="465">
        <v>0</v>
      </c>
      <c r="AZ12" s="465">
        <v>0</v>
      </c>
      <c r="BA12" s="465">
        <v>1.1812889999991971</v>
      </c>
      <c r="BB12" s="465">
        <v>0</v>
      </c>
      <c r="BC12" s="465">
        <v>2.2710000000000001E-2</v>
      </c>
      <c r="BD12" s="465">
        <v>0</v>
      </c>
      <c r="BE12" s="465">
        <v>4.5977550000001441</v>
      </c>
      <c r="BF12" s="465">
        <v>0</v>
      </c>
      <c r="BG12" s="465">
        <v>7.5899999999999995E-2</v>
      </c>
      <c r="BH12" s="465">
        <v>0</v>
      </c>
      <c r="BI12" s="465">
        <v>0</v>
      </c>
      <c r="BJ12" s="465">
        <v>0</v>
      </c>
      <c r="BK12" s="465">
        <v>0</v>
      </c>
      <c r="BL12" s="465">
        <v>0</v>
      </c>
      <c r="BM12" s="465">
        <v>0</v>
      </c>
      <c r="BN12" s="465">
        <v>0</v>
      </c>
      <c r="BO12" s="465">
        <v>0</v>
      </c>
      <c r="BP12" s="449">
        <v>0</v>
      </c>
      <c r="BQ12" s="467">
        <f t="shared" si="6"/>
        <v>18.551484999998529</v>
      </c>
      <c r="BR12" s="827">
        <f>H$75-$BQ12</f>
        <v>47.595499999999056</v>
      </c>
      <c r="BS12" s="469">
        <f t="shared" si="7"/>
        <v>1577.6699999999989</v>
      </c>
    </row>
    <row r="13" spans="1:74" s="470" customFormat="1" ht="18" customHeight="1">
      <c r="A13" s="463" t="s">
        <v>302</v>
      </c>
      <c r="B13" s="212" t="s">
        <v>28</v>
      </c>
      <c r="C13" s="213" t="s">
        <v>29</v>
      </c>
      <c r="D13" s="406">
        <v>1.19</v>
      </c>
      <c r="E13" s="464">
        <f>F13+J13+K13+L13+P13+T13+Y13+X13+Z13</f>
        <v>0</v>
      </c>
      <c r="F13" s="465">
        <f>G13+H13</f>
        <v>0</v>
      </c>
      <c r="G13" s="465">
        <v>0</v>
      </c>
      <c r="H13" s="465">
        <v>0</v>
      </c>
      <c r="I13" s="466">
        <f>$D13-$BQ13</f>
        <v>1.19</v>
      </c>
      <c r="J13" s="465">
        <v>0</v>
      </c>
      <c r="K13" s="465">
        <v>0</v>
      </c>
      <c r="L13" s="465">
        <f>SUM(M13:O13)</f>
        <v>0</v>
      </c>
      <c r="M13" s="465">
        <v>0</v>
      </c>
      <c r="N13" s="465">
        <v>0</v>
      </c>
      <c r="O13" s="465">
        <v>0</v>
      </c>
      <c r="P13" s="465">
        <f>SUM(Q13:S13)</f>
        <v>0</v>
      </c>
      <c r="Q13" s="465">
        <v>0</v>
      </c>
      <c r="R13" s="465">
        <v>0</v>
      </c>
      <c r="S13" s="465">
        <v>0</v>
      </c>
      <c r="T13" s="465">
        <f>SUM(U13:W13)</f>
        <v>0</v>
      </c>
      <c r="U13" s="465">
        <v>0</v>
      </c>
      <c r="V13" s="465">
        <v>0</v>
      </c>
      <c r="W13" s="465">
        <v>0</v>
      </c>
      <c r="X13" s="465">
        <v>0</v>
      </c>
      <c r="Y13" s="465">
        <v>0</v>
      </c>
      <c r="Z13" s="465">
        <v>0</v>
      </c>
      <c r="AA13" s="449">
        <f t="shared" si="8"/>
        <v>0</v>
      </c>
      <c r="AB13" s="465">
        <v>0</v>
      </c>
      <c r="AC13" s="465">
        <v>0</v>
      </c>
      <c r="AD13" s="465">
        <v>0</v>
      </c>
      <c r="AE13" s="465">
        <v>0</v>
      </c>
      <c r="AF13" s="465">
        <v>0</v>
      </c>
      <c r="AG13" s="465">
        <v>0</v>
      </c>
      <c r="AH13" s="465">
        <v>0</v>
      </c>
      <c r="AI13" s="465">
        <v>0</v>
      </c>
      <c r="AJ13" s="465">
        <v>0</v>
      </c>
      <c r="AK13" s="465">
        <f t="shared" si="4"/>
        <v>0</v>
      </c>
      <c r="AL13" s="465">
        <v>0</v>
      </c>
      <c r="AM13" s="465">
        <v>0</v>
      </c>
      <c r="AN13" s="465">
        <v>0</v>
      </c>
      <c r="AO13" s="465">
        <v>0</v>
      </c>
      <c r="AP13" s="465">
        <v>0</v>
      </c>
      <c r="AQ13" s="465">
        <v>0</v>
      </c>
      <c r="AR13" s="465">
        <v>0</v>
      </c>
      <c r="AS13" s="465">
        <v>0</v>
      </c>
      <c r="AT13" s="465">
        <v>0</v>
      </c>
      <c r="AU13" s="465">
        <v>0</v>
      </c>
      <c r="AV13" s="465">
        <v>0</v>
      </c>
      <c r="AW13" s="465">
        <v>0</v>
      </c>
      <c r="AX13" s="465">
        <v>0</v>
      </c>
      <c r="AY13" s="465">
        <v>0</v>
      </c>
      <c r="AZ13" s="465">
        <v>0</v>
      </c>
      <c r="BA13" s="465">
        <v>0</v>
      </c>
      <c r="BB13" s="465">
        <v>0</v>
      </c>
      <c r="BC13" s="465">
        <v>0</v>
      </c>
      <c r="BD13" s="465">
        <v>0</v>
      </c>
      <c r="BE13" s="465">
        <v>0</v>
      </c>
      <c r="BF13" s="465">
        <v>0</v>
      </c>
      <c r="BG13" s="465">
        <v>0</v>
      </c>
      <c r="BH13" s="465">
        <v>0</v>
      </c>
      <c r="BI13" s="465">
        <v>0</v>
      </c>
      <c r="BJ13" s="465">
        <v>0</v>
      </c>
      <c r="BK13" s="465">
        <v>0</v>
      </c>
      <c r="BL13" s="465">
        <v>0</v>
      </c>
      <c r="BM13" s="465">
        <v>0</v>
      </c>
      <c r="BN13" s="465">
        <v>0</v>
      </c>
      <c r="BO13" s="465">
        <v>0</v>
      </c>
      <c r="BP13" s="449">
        <v>0</v>
      </c>
      <c r="BQ13" s="467">
        <f t="shared" si="6"/>
        <v>0</v>
      </c>
      <c r="BR13" s="827">
        <f>I$75-$BQ13</f>
        <v>0</v>
      </c>
      <c r="BS13" s="469">
        <f t="shared" si="7"/>
        <v>1.19</v>
      </c>
    </row>
    <row r="14" spans="1:74" ht="18" customHeight="1">
      <c r="A14" s="456"/>
      <c r="B14" s="207" t="s">
        <v>31</v>
      </c>
      <c r="C14" s="206" t="s">
        <v>32</v>
      </c>
      <c r="D14" s="405">
        <v>4918.6290099999997</v>
      </c>
      <c r="E14" s="457">
        <f>F14+K14+L14+P14+T14+X14+Y14+Z14</f>
        <v>95.640884999993062</v>
      </c>
      <c r="F14" s="458">
        <f>G14+H14+I14</f>
        <v>66.646984999997585</v>
      </c>
      <c r="G14" s="465">
        <v>0.5</v>
      </c>
      <c r="H14" s="465">
        <v>66.146984999997585</v>
      </c>
      <c r="I14" s="465">
        <v>0</v>
      </c>
      <c r="J14" s="459">
        <f>$D14-$BQ14</f>
        <v>4627.9523370000043</v>
      </c>
      <c r="K14" s="465">
        <v>6.6438999999954804</v>
      </c>
      <c r="L14" s="458">
        <f>SUM(M14:O14)</f>
        <v>0</v>
      </c>
      <c r="M14" s="465">
        <v>0</v>
      </c>
      <c r="N14" s="465">
        <v>0</v>
      </c>
      <c r="O14" s="465">
        <v>0</v>
      </c>
      <c r="P14" s="458">
        <f>SUM(Q14:S14)</f>
        <v>0</v>
      </c>
      <c r="Q14" s="465">
        <v>0</v>
      </c>
      <c r="R14" s="465">
        <v>0</v>
      </c>
      <c r="S14" s="465">
        <v>0</v>
      </c>
      <c r="T14" s="458">
        <f>SUM(U14:W14)</f>
        <v>0</v>
      </c>
      <c r="U14" s="465">
        <v>0</v>
      </c>
      <c r="V14" s="465">
        <v>0</v>
      </c>
      <c r="W14" s="465">
        <v>0</v>
      </c>
      <c r="X14" s="465">
        <v>0</v>
      </c>
      <c r="Y14" s="465">
        <v>0</v>
      </c>
      <c r="Z14" s="465">
        <v>22.35</v>
      </c>
      <c r="AA14" s="192">
        <f t="shared" si="8"/>
        <v>195.03578800000247</v>
      </c>
      <c r="AB14" s="465">
        <v>16.940339999999999</v>
      </c>
      <c r="AC14" s="465">
        <v>1.225498</v>
      </c>
      <c r="AD14" s="465">
        <v>0</v>
      </c>
      <c r="AE14" s="465">
        <v>0</v>
      </c>
      <c r="AF14" s="465">
        <v>4.6811999999999996</v>
      </c>
      <c r="AG14" s="465">
        <v>3.7782799999999073</v>
      </c>
      <c r="AH14" s="465">
        <v>2.8090999999999995</v>
      </c>
      <c r="AI14" s="465">
        <v>0</v>
      </c>
      <c r="AJ14" s="465">
        <v>0</v>
      </c>
      <c r="AK14" s="458">
        <f t="shared" si="4"/>
        <v>130.23004400000229</v>
      </c>
      <c r="AL14" s="465">
        <v>74.210315000002709</v>
      </c>
      <c r="AM14" s="465">
        <v>9.7752709999996821</v>
      </c>
      <c r="AN14" s="465">
        <v>0.81796000000000002</v>
      </c>
      <c r="AO14" s="465">
        <v>0.59118199999999699</v>
      </c>
      <c r="AP14" s="465">
        <v>3.9296409999999353</v>
      </c>
      <c r="AQ14" s="465">
        <v>1.198</v>
      </c>
      <c r="AR14" s="465">
        <v>21.701000000000015</v>
      </c>
      <c r="AS14" s="465">
        <v>0.05</v>
      </c>
      <c r="AT14" s="465">
        <v>0</v>
      </c>
      <c r="AU14" s="465">
        <v>3.1473999999999801E-2</v>
      </c>
      <c r="AV14" s="465">
        <v>14.41254099999999</v>
      </c>
      <c r="AW14" s="465">
        <v>0</v>
      </c>
      <c r="AX14" s="465">
        <v>0.72918099999999997</v>
      </c>
      <c r="AY14" s="465">
        <v>0</v>
      </c>
      <c r="AZ14" s="465">
        <v>0.5</v>
      </c>
      <c r="BA14" s="465">
        <v>2.2834789999999998</v>
      </c>
      <c r="BB14" s="465">
        <v>0</v>
      </c>
      <c r="BC14" s="465">
        <v>1.6603400000000001</v>
      </c>
      <c r="BD14" s="465">
        <v>4.8197599999999206</v>
      </c>
      <c r="BE14" s="465">
        <v>14.726572999999734</v>
      </c>
      <c r="BF14" s="465">
        <v>11.620253000000609</v>
      </c>
      <c r="BG14" s="465">
        <v>1.7056000000000002</v>
      </c>
      <c r="BH14" s="465">
        <v>6.8799999999999806E-2</v>
      </c>
      <c r="BI14" s="465">
        <v>0</v>
      </c>
      <c r="BJ14" s="465">
        <v>0.27</v>
      </c>
      <c r="BK14" s="465">
        <v>0</v>
      </c>
      <c r="BL14" s="465">
        <v>0</v>
      </c>
      <c r="BM14" s="465">
        <v>0</v>
      </c>
      <c r="BN14" s="465">
        <v>0</v>
      </c>
      <c r="BO14" s="465">
        <v>0.5</v>
      </c>
      <c r="BP14" s="449">
        <v>0</v>
      </c>
      <c r="BQ14" s="460">
        <f t="shared" si="6"/>
        <v>290.6766729999955</v>
      </c>
      <c r="BR14" s="827">
        <f>J$75-$BQ14</f>
        <v>-277.87667299999549</v>
      </c>
      <c r="BS14" s="462">
        <f t="shared" si="7"/>
        <v>4640.7523370000044</v>
      </c>
    </row>
    <row r="15" spans="1:74" ht="18" customHeight="1">
      <c r="A15" s="456" t="s">
        <v>30</v>
      </c>
      <c r="B15" s="207" t="s">
        <v>34</v>
      </c>
      <c r="C15" s="206" t="s">
        <v>35</v>
      </c>
      <c r="D15" s="405">
        <v>1424.7775599999998</v>
      </c>
      <c r="E15" s="457">
        <f>F15+J15+L15+P15+T15+Y15+X15+Z15</f>
        <v>2.3740860000068551</v>
      </c>
      <c r="F15" s="458">
        <f t="shared" ref="F15:F73" si="9">G15+H15+I15</f>
        <v>0</v>
      </c>
      <c r="G15" s="465">
        <v>0</v>
      </c>
      <c r="H15" s="465">
        <v>0</v>
      </c>
      <c r="I15" s="465">
        <v>0</v>
      </c>
      <c r="J15" s="465">
        <v>0</v>
      </c>
      <c r="K15" s="459">
        <f>$D15-$BQ15</f>
        <v>1358.4168899999891</v>
      </c>
      <c r="L15" s="458">
        <f>SUM(M15:O15)</f>
        <v>0</v>
      </c>
      <c r="M15" s="465">
        <v>0</v>
      </c>
      <c r="N15" s="465">
        <v>0</v>
      </c>
      <c r="O15" s="465">
        <v>0</v>
      </c>
      <c r="P15" s="458">
        <f>SUM(Q15:S15)</f>
        <v>0</v>
      </c>
      <c r="Q15" s="465">
        <v>0</v>
      </c>
      <c r="R15" s="465">
        <v>0</v>
      </c>
      <c r="S15" s="465">
        <v>0</v>
      </c>
      <c r="T15" s="458">
        <f>SUM(U15:W15)</f>
        <v>0</v>
      </c>
      <c r="U15" s="465">
        <v>0</v>
      </c>
      <c r="V15" s="465">
        <v>0</v>
      </c>
      <c r="W15" s="465">
        <v>0</v>
      </c>
      <c r="X15" s="465">
        <v>0</v>
      </c>
      <c r="Y15" s="465">
        <v>0</v>
      </c>
      <c r="Z15" s="465">
        <v>2.3740860000068551</v>
      </c>
      <c r="AA15" s="192">
        <f t="shared" si="8"/>
        <v>63.986584000003873</v>
      </c>
      <c r="AB15" s="465">
        <v>0</v>
      </c>
      <c r="AC15" s="465">
        <v>0.16649999999999998</v>
      </c>
      <c r="AD15" s="465">
        <v>0</v>
      </c>
      <c r="AE15" s="465">
        <v>0</v>
      </c>
      <c r="AF15" s="465">
        <v>2.3593000000000002</v>
      </c>
      <c r="AG15" s="465">
        <v>2.1</v>
      </c>
      <c r="AH15" s="465">
        <v>1.5436100000000001</v>
      </c>
      <c r="AI15" s="465">
        <v>0</v>
      </c>
      <c r="AJ15" s="465">
        <v>0</v>
      </c>
      <c r="AK15" s="458">
        <f t="shared" si="4"/>
        <v>37.739607000003147</v>
      </c>
      <c r="AL15" s="465">
        <v>17.268758000002983</v>
      </c>
      <c r="AM15" s="465">
        <v>1.32</v>
      </c>
      <c r="AN15" s="465">
        <v>0.20110000000000045</v>
      </c>
      <c r="AO15" s="465">
        <v>0</v>
      </c>
      <c r="AP15" s="465">
        <v>3.6098200000001412</v>
      </c>
      <c r="AQ15" s="465">
        <v>1.222969999999999</v>
      </c>
      <c r="AR15" s="465">
        <v>10.011000000000001</v>
      </c>
      <c r="AS15" s="465">
        <v>0.05</v>
      </c>
      <c r="AT15" s="465">
        <v>0</v>
      </c>
      <c r="AU15" s="465">
        <v>0</v>
      </c>
      <c r="AV15" s="465">
        <v>4.0559590000000201</v>
      </c>
      <c r="AW15" s="465">
        <v>0</v>
      </c>
      <c r="AX15" s="465">
        <v>0</v>
      </c>
      <c r="AY15" s="465">
        <v>0</v>
      </c>
      <c r="AZ15" s="465">
        <v>0</v>
      </c>
      <c r="BA15" s="465">
        <v>0</v>
      </c>
      <c r="BB15" s="465">
        <v>0</v>
      </c>
      <c r="BC15" s="465">
        <v>0.79984999999999995</v>
      </c>
      <c r="BD15" s="465">
        <v>0.4</v>
      </c>
      <c r="BE15" s="465">
        <v>9.6993300000007281</v>
      </c>
      <c r="BF15" s="465">
        <v>8.1407799999999995</v>
      </c>
      <c r="BG15" s="465">
        <v>1.0326069999999989</v>
      </c>
      <c r="BH15" s="465">
        <v>5.0000000000000001E-3</v>
      </c>
      <c r="BI15" s="465">
        <v>0</v>
      </c>
      <c r="BJ15" s="465">
        <v>0</v>
      </c>
      <c r="BK15" s="465">
        <v>0</v>
      </c>
      <c r="BL15" s="465">
        <v>0</v>
      </c>
      <c r="BM15" s="465">
        <v>0</v>
      </c>
      <c r="BN15" s="465">
        <v>0</v>
      </c>
      <c r="BO15" s="465">
        <v>0</v>
      </c>
      <c r="BP15" s="449">
        <v>0</v>
      </c>
      <c r="BQ15" s="460">
        <f>BP15+AA15+E15</f>
        <v>66.360670000010728</v>
      </c>
      <c r="BR15" s="827">
        <f>K$75-$BQ15</f>
        <v>510.15243999999961</v>
      </c>
      <c r="BS15" s="462">
        <f t="shared" si="7"/>
        <v>1934.9299999999994</v>
      </c>
    </row>
    <row r="16" spans="1:74" ht="18" customHeight="1">
      <c r="A16" s="456" t="s">
        <v>33</v>
      </c>
      <c r="B16" s="207" t="s">
        <v>37</v>
      </c>
      <c r="C16" s="206" t="s">
        <v>38</v>
      </c>
      <c r="D16" s="405">
        <f>SUM(D17:D19)</f>
        <v>16169.0748</v>
      </c>
      <c r="E16" s="457">
        <f>F16+J16+K16+P16+T16+Y16+X16+Z16</f>
        <v>948.90567199999919</v>
      </c>
      <c r="F16" s="458">
        <f t="shared" si="9"/>
        <v>0</v>
      </c>
      <c r="G16" s="458">
        <f>SUM(G17:G19)</f>
        <v>0</v>
      </c>
      <c r="H16" s="458">
        <f>SUM(H17:H19)</f>
        <v>0</v>
      </c>
      <c r="I16" s="458">
        <f>SUM(I17:I19)</f>
        <v>0</v>
      </c>
      <c r="J16" s="458">
        <f t="shared" ref="J16:Z16" si="10">SUM(J17:J19)</f>
        <v>0</v>
      </c>
      <c r="K16" s="458">
        <f>SUM(K17:K19)</f>
        <v>0</v>
      </c>
      <c r="L16" s="459">
        <f>$D16-$BQ16</f>
        <v>15158.330000000002</v>
      </c>
      <c r="M16" s="458">
        <f>SUM(M18:M19)</f>
        <v>0</v>
      </c>
      <c r="N16" s="458">
        <f>N17+N19</f>
        <v>0</v>
      </c>
      <c r="O16" s="458">
        <f>SUM(O17:O18)</f>
        <v>0</v>
      </c>
      <c r="P16" s="458">
        <f t="shared" si="10"/>
        <v>0</v>
      </c>
      <c r="Q16" s="458">
        <f t="shared" si="10"/>
        <v>0</v>
      </c>
      <c r="R16" s="458">
        <f t="shared" si="10"/>
        <v>0</v>
      </c>
      <c r="S16" s="458">
        <f t="shared" si="10"/>
        <v>0</v>
      </c>
      <c r="T16" s="458">
        <f>SUM(T17:T19)</f>
        <v>948.90567199999919</v>
      </c>
      <c r="U16" s="458">
        <f t="shared" si="10"/>
        <v>114.7299220000132</v>
      </c>
      <c r="V16" s="458">
        <f t="shared" si="10"/>
        <v>233.43784000000213</v>
      </c>
      <c r="W16" s="458">
        <f t="shared" si="10"/>
        <v>600.73790999998391</v>
      </c>
      <c r="X16" s="458">
        <f t="shared" si="10"/>
        <v>0</v>
      </c>
      <c r="Y16" s="458">
        <f t="shared" si="10"/>
        <v>0</v>
      </c>
      <c r="Z16" s="458">
        <f t="shared" si="10"/>
        <v>0</v>
      </c>
      <c r="AA16" s="192">
        <f t="shared" si="8"/>
        <v>61.839127999999967</v>
      </c>
      <c r="AB16" s="458">
        <f>SUM(AB17:AB19)</f>
        <v>7.5775179999999702</v>
      </c>
      <c r="AC16" s="458">
        <f t="shared" ref="AC16:AJ16" si="11">SUM(AC17:AC19)</f>
        <v>0</v>
      </c>
      <c r="AD16" s="458">
        <f t="shared" si="11"/>
        <v>0</v>
      </c>
      <c r="AE16" s="458">
        <f t="shared" si="11"/>
        <v>0</v>
      </c>
      <c r="AF16" s="458">
        <f t="shared" si="11"/>
        <v>0</v>
      </c>
      <c r="AG16" s="458">
        <f t="shared" si="11"/>
        <v>0</v>
      </c>
      <c r="AH16" s="458">
        <f t="shared" si="11"/>
        <v>0</v>
      </c>
      <c r="AI16" s="458">
        <f t="shared" si="11"/>
        <v>0</v>
      </c>
      <c r="AJ16" s="458">
        <f t="shared" si="11"/>
        <v>1.43</v>
      </c>
      <c r="AK16" s="458">
        <f t="shared" si="4"/>
        <v>52.831609999999998</v>
      </c>
      <c r="AL16" s="458">
        <f t="shared" ref="AL16:BP16" si="12">SUM(AL17:AL19)</f>
        <v>52.811609999999995</v>
      </c>
      <c r="AM16" s="458">
        <f t="shared" si="12"/>
        <v>0</v>
      </c>
      <c r="AN16" s="458">
        <f t="shared" si="12"/>
        <v>0</v>
      </c>
      <c r="AO16" s="458">
        <f t="shared" si="12"/>
        <v>0</v>
      </c>
      <c r="AP16" s="458">
        <f t="shared" si="12"/>
        <v>0</v>
      </c>
      <c r="AQ16" s="458">
        <f t="shared" si="12"/>
        <v>0</v>
      </c>
      <c r="AR16" s="458">
        <f t="shared" si="12"/>
        <v>0.02</v>
      </c>
      <c r="AS16" s="458">
        <f t="shared" si="12"/>
        <v>0</v>
      </c>
      <c r="AT16" s="458">
        <f t="shared" si="12"/>
        <v>0</v>
      </c>
      <c r="AU16" s="458">
        <f t="shared" si="12"/>
        <v>0</v>
      </c>
      <c r="AV16" s="458">
        <f t="shared" si="12"/>
        <v>0</v>
      </c>
      <c r="AW16" s="458">
        <f t="shared" si="12"/>
        <v>0</v>
      </c>
      <c r="AX16" s="458">
        <f t="shared" si="12"/>
        <v>0</v>
      </c>
      <c r="AY16" s="458">
        <f t="shared" si="12"/>
        <v>0</v>
      </c>
      <c r="AZ16" s="458">
        <f t="shared" si="12"/>
        <v>0</v>
      </c>
      <c r="BA16" s="458">
        <f t="shared" si="12"/>
        <v>0</v>
      </c>
      <c r="BB16" s="458">
        <f t="shared" si="12"/>
        <v>0</v>
      </c>
      <c r="BC16" s="458">
        <f t="shared" si="12"/>
        <v>0</v>
      </c>
      <c r="BD16" s="458">
        <f t="shared" si="12"/>
        <v>0</v>
      </c>
      <c r="BE16" s="458">
        <f t="shared" si="12"/>
        <v>0</v>
      </c>
      <c r="BF16" s="458">
        <f t="shared" si="12"/>
        <v>0</v>
      </c>
      <c r="BG16" s="458">
        <f t="shared" si="12"/>
        <v>0</v>
      </c>
      <c r="BH16" s="458">
        <f t="shared" si="12"/>
        <v>0</v>
      </c>
      <c r="BI16" s="458">
        <f t="shared" si="12"/>
        <v>0</v>
      </c>
      <c r="BJ16" s="458">
        <f t="shared" si="12"/>
        <v>0</v>
      </c>
      <c r="BK16" s="458">
        <f t="shared" si="12"/>
        <v>0</v>
      </c>
      <c r="BL16" s="458">
        <f t="shared" si="12"/>
        <v>0</v>
      </c>
      <c r="BM16" s="458">
        <f t="shared" si="12"/>
        <v>0</v>
      </c>
      <c r="BN16" s="458">
        <f t="shared" si="12"/>
        <v>0</v>
      </c>
      <c r="BO16" s="458">
        <f t="shared" si="12"/>
        <v>0</v>
      </c>
      <c r="BP16" s="443">
        <f t="shared" si="12"/>
        <v>0</v>
      </c>
      <c r="BQ16" s="460">
        <f t="shared" si="6"/>
        <v>1010.7447999999991</v>
      </c>
      <c r="BR16" s="825">
        <f>L$75-$BQ16</f>
        <v>-1010.7447999999991</v>
      </c>
      <c r="BS16" s="462">
        <f t="shared" si="7"/>
        <v>15158.330000000002</v>
      </c>
      <c r="BT16" s="194">
        <f>BQ16+BQ24</f>
        <v>2626.1646519999917</v>
      </c>
    </row>
    <row r="17" spans="1:72" s="470" customFormat="1" ht="18" customHeight="1">
      <c r="A17" s="463"/>
      <c r="B17" s="214" t="s">
        <v>39</v>
      </c>
      <c r="C17" s="214" t="s">
        <v>40</v>
      </c>
      <c r="D17" s="406">
        <v>12378.1574</v>
      </c>
      <c r="E17" s="464">
        <f>F17+J17+K17+L17+P17+T17+X17+Y17+Z17</f>
        <v>114.7299220000132</v>
      </c>
      <c r="F17" s="465">
        <f>G17+H17+I17</f>
        <v>0</v>
      </c>
      <c r="G17" s="465">
        <v>0</v>
      </c>
      <c r="H17" s="465">
        <v>0</v>
      </c>
      <c r="I17" s="465">
        <v>0</v>
      </c>
      <c r="J17" s="465">
        <v>0</v>
      </c>
      <c r="K17" s="465">
        <v>0</v>
      </c>
      <c r="L17" s="465">
        <f>N17+O17</f>
        <v>0</v>
      </c>
      <c r="M17" s="466">
        <f>$D17-$BQ17</f>
        <v>12204.010439999987</v>
      </c>
      <c r="N17" s="465">
        <v>0</v>
      </c>
      <c r="O17" s="465">
        <v>0</v>
      </c>
      <c r="P17" s="465">
        <f>SUM(Q17:S17)</f>
        <v>0</v>
      </c>
      <c r="Q17" s="465">
        <v>0</v>
      </c>
      <c r="R17" s="465">
        <v>0</v>
      </c>
      <c r="S17" s="465">
        <v>0</v>
      </c>
      <c r="T17" s="465">
        <f>SUM(U17:W17)</f>
        <v>114.7299220000132</v>
      </c>
      <c r="U17" s="465">
        <v>114.7299220000132</v>
      </c>
      <c r="V17" s="465">
        <v>0</v>
      </c>
      <c r="W17" s="465">
        <v>0</v>
      </c>
      <c r="X17" s="465">
        <v>0</v>
      </c>
      <c r="Y17" s="465">
        <v>0</v>
      </c>
      <c r="Z17" s="465">
        <v>0</v>
      </c>
      <c r="AA17" s="449">
        <f t="shared" si="8"/>
        <v>59.41703799999997</v>
      </c>
      <c r="AB17" s="465">
        <v>7.5775179999999702</v>
      </c>
      <c r="AC17" s="465">
        <v>0</v>
      </c>
      <c r="AD17" s="465">
        <v>0</v>
      </c>
      <c r="AE17" s="465">
        <v>0</v>
      </c>
      <c r="AF17" s="465">
        <v>0</v>
      </c>
      <c r="AG17" s="465">
        <v>0</v>
      </c>
      <c r="AH17" s="465">
        <v>0</v>
      </c>
      <c r="AI17" s="465">
        <v>0</v>
      </c>
      <c r="AJ17" s="465">
        <v>1.43</v>
      </c>
      <c r="AK17" s="465">
        <f t="shared" si="4"/>
        <v>50.409520000000001</v>
      </c>
      <c r="AL17" s="465">
        <v>50.389519999999997</v>
      </c>
      <c r="AM17" s="465">
        <v>0</v>
      </c>
      <c r="AN17" s="465">
        <v>0</v>
      </c>
      <c r="AO17" s="465">
        <v>0</v>
      </c>
      <c r="AP17" s="465">
        <v>0</v>
      </c>
      <c r="AQ17" s="465">
        <v>0</v>
      </c>
      <c r="AR17" s="465">
        <v>0.02</v>
      </c>
      <c r="AS17" s="465">
        <v>0</v>
      </c>
      <c r="AT17" s="465">
        <v>0</v>
      </c>
      <c r="AU17" s="465">
        <v>0</v>
      </c>
      <c r="AV17" s="465">
        <v>0</v>
      </c>
      <c r="AW17" s="465">
        <v>0</v>
      </c>
      <c r="AX17" s="465">
        <v>0</v>
      </c>
      <c r="AY17" s="465">
        <v>0</v>
      </c>
      <c r="AZ17" s="465">
        <v>0</v>
      </c>
      <c r="BA17" s="465">
        <v>0</v>
      </c>
      <c r="BB17" s="465">
        <v>0</v>
      </c>
      <c r="BC17" s="465">
        <v>0</v>
      </c>
      <c r="BD17" s="465">
        <v>0</v>
      </c>
      <c r="BE17" s="465">
        <v>0</v>
      </c>
      <c r="BF17" s="465">
        <v>0</v>
      </c>
      <c r="BG17" s="465">
        <v>0</v>
      </c>
      <c r="BH17" s="465">
        <v>0</v>
      </c>
      <c r="BI17" s="465">
        <v>0</v>
      </c>
      <c r="BJ17" s="465">
        <v>0</v>
      </c>
      <c r="BK17" s="465">
        <v>0</v>
      </c>
      <c r="BL17" s="465">
        <v>0</v>
      </c>
      <c r="BM17" s="465">
        <v>0</v>
      </c>
      <c r="BN17" s="465">
        <v>0</v>
      </c>
      <c r="BO17" s="465">
        <v>0</v>
      </c>
      <c r="BP17" s="449">
        <v>0</v>
      </c>
      <c r="BQ17" s="467">
        <f t="shared" si="6"/>
        <v>174.14696000001317</v>
      </c>
      <c r="BR17" s="827">
        <f>M$75-$BQ17</f>
        <v>-174.14696000001317</v>
      </c>
      <c r="BS17" s="469">
        <f t="shared" si="7"/>
        <v>12204.010439999987</v>
      </c>
    </row>
    <row r="18" spans="1:72" s="470" customFormat="1" ht="18" customHeight="1">
      <c r="A18" s="463"/>
      <c r="B18" s="214" t="s">
        <v>41</v>
      </c>
      <c r="C18" s="214" t="s">
        <v>42</v>
      </c>
      <c r="D18" s="406">
        <v>789.75500000000011</v>
      </c>
      <c r="E18" s="464">
        <f>F18+J18+K18+L18+P18+T18+X18+Y18+Z18</f>
        <v>233.43784000000213</v>
      </c>
      <c r="F18" s="465">
        <f t="shared" si="9"/>
        <v>0</v>
      </c>
      <c r="G18" s="465">
        <v>0</v>
      </c>
      <c r="H18" s="465">
        <v>0</v>
      </c>
      <c r="I18" s="465">
        <v>0</v>
      </c>
      <c r="J18" s="465">
        <v>0</v>
      </c>
      <c r="K18" s="465">
        <v>0</v>
      </c>
      <c r="L18" s="465">
        <f>M18+O18</f>
        <v>0</v>
      </c>
      <c r="M18" s="465">
        <v>0</v>
      </c>
      <c r="N18" s="466">
        <f>$D18-$BQ18</f>
        <v>553.89506999999799</v>
      </c>
      <c r="O18" s="465">
        <v>0</v>
      </c>
      <c r="P18" s="465">
        <f>SUM(Q18:S18)</f>
        <v>0</v>
      </c>
      <c r="Q18" s="465">
        <v>0</v>
      </c>
      <c r="R18" s="465">
        <v>0</v>
      </c>
      <c r="S18" s="465">
        <v>0</v>
      </c>
      <c r="T18" s="465">
        <f>SUM(U18:W18)</f>
        <v>233.43784000000213</v>
      </c>
      <c r="U18" s="465">
        <v>0</v>
      </c>
      <c r="V18" s="465">
        <v>233.43784000000213</v>
      </c>
      <c r="W18" s="465">
        <v>0</v>
      </c>
      <c r="X18" s="465">
        <v>0</v>
      </c>
      <c r="Y18" s="465">
        <v>0</v>
      </c>
      <c r="Z18" s="465">
        <v>0</v>
      </c>
      <c r="AA18" s="449">
        <f t="shared" si="8"/>
        <v>2.4220899999999999</v>
      </c>
      <c r="AB18" s="465">
        <v>0</v>
      </c>
      <c r="AC18" s="465">
        <v>0</v>
      </c>
      <c r="AD18" s="465">
        <v>0</v>
      </c>
      <c r="AE18" s="465">
        <v>0</v>
      </c>
      <c r="AF18" s="465">
        <v>0</v>
      </c>
      <c r="AG18" s="465">
        <v>0</v>
      </c>
      <c r="AH18" s="465">
        <v>0</v>
      </c>
      <c r="AI18" s="465">
        <v>0</v>
      </c>
      <c r="AJ18" s="465">
        <v>0</v>
      </c>
      <c r="AK18" s="465">
        <f t="shared" si="4"/>
        <v>2.4220899999999999</v>
      </c>
      <c r="AL18" s="465">
        <v>2.4220899999999999</v>
      </c>
      <c r="AM18" s="465">
        <v>0</v>
      </c>
      <c r="AN18" s="465">
        <v>0</v>
      </c>
      <c r="AO18" s="465">
        <v>0</v>
      </c>
      <c r="AP18" s="465">
        <v>0</v>
      </c>
      <c r="AQ18" s="465">
        <v>0</v>
      </c>
      <c r="AR18" s="465">
        <v>0</v>
      </c>
      <c r="AS18" s="465">
        <v>0</v>
      </c>
      <c r="AT18" s="465">
        <v>0</v>
      </c>
      <c r="AU18" s="465">
        <v>0</v>
      </c>
      <c r="AV18" s="465">
        <v>0</v>
      </c>
      <c r="AW18" s="465">
        <v>0</v>
      </c>
      <c r="AX18" s="465">
        <v>0</v>
      </c>
      <c r="AY18" s="465">
        <v>0</v>
      </c>
      <c r="AZ18" s="465">
        <v>0</v>
      </c>
      <c r="BA18" s="465">
        <v>0</v>
      </c>
      <c r="BB18" s="465">
        <v>0</v>
      </c>
      <c r="BC18" s="465">
        <v>0</v>
      </c>
      <c r="BD18" s="465">
        <v>0</v>
      </c>
      <c r="BE18" s="465">
        <v>0</v>
      </c>
      <c r="BF18" s="465">
        <v>0</v>
      </c>
      <c r="BG18" s="465">
        <v>0</v>
      </c>
      <c r="BH18" s="465">
        <v>0</v>
      </c>
      <c r="BI18" s="465">
        <v>0</v>
      </c>
      <c r="BJ18" s="465">
        <v>0</v>
      </c>
      <c r="BK18" s="465">
        <v>0</v>
      </c>
      <c r="BL18" s="465">
        <v>0</v>
      </c>
      <c r="BM18" s="465">
        <v>0</v>
      </c>
      <c r="BN18" s="465">
        <v>0</v>
      </c>
      <c r="BO18" s="465">
        <v>0</v>
      </c>
      <c r="BP18" s="449">
        <v>0</v>
      </c>
      <c r="BQ18" s="467">
        <f t="shared" si="6"/>
        <v>235.85993000000212</v>
      </c>
      <c r="BR18" s="827">
        <f>N$75-$BQ18</f>
        <v>-235.85993000000212</v>
      </c>
      <c r="BS18" s="469">
        <f t="shared" si="7"/>
        <v>553.89506999999799</v>
      </c>
    </row>
    <row r="19" spans="1:72" s="470" customFormat="1" ht="18" customHeight="1">
      <c r="A19" s="463"/>
      <c r="B19" s="214" t="s">
        <v>43</v>
      </c>
      <c r="C19" s="214" t="s">
        <v>44</v>
      </c>
      <c r="D19" s="406">
        <v>3001.1623999999993</v>
      </c>
      <c r="E19" s="464">
        <f>F19+J19+K19+L19+P19+T19+X19+Y19+Z19</f>
        <v>600.73790999998391</v>
      </c>
      <c r="F19" s="465">
        <f t="shared" si="9"/>
        <v>0</v>
      </c>
      <c r="G19" s="465">
        <v>0</v>
      </c>
      <c r="H19" s="465">
        <v>0</v>
      </c>
      <c r="I19" s="465">
        <v>0</v>
      </c>
      <c r="J19" s="465">
        <v>0</v>
      </c>
      <c r="K19" s="465">
        <v>0</v>
      </c>
      <c r="L19" s="465">
        <f>M19+N19</f>
        <v>0</v>
      </c>
      <c r="M19" s="465">
        <v>0</v>
      </c>
      <c r="N19" s="465">
        <v>0</v>
      </c>
      <c r="O19" s="466">
        <f>$D19-$BQ19</f>
        <v>2400.4244900000153</v>
      </c>
      <c r="P19" s="465">
        <f>SUM(Q19:S19)</f>
        <v>0</v>
      </c>
      <c r="Q19" s="465">
        <v>0</v>
      </c>
      <c r="R19" s="465">
        <v>0</v>
      </c>
      <c r="S19" s="465">
        <v>0</v>
      </c>
      <c r="T19" s="465">
        <f>SUM(U19:W19)</f>
        <v>600.73790999998391</v>
      </c>
      <c r="U19" s="465">
        <v>0</v>
      </c>
      <c r="V19" s="465">
        <v>0</v>
      </c>
      <c r="W19" s="465">
        <v>600.73790999998391</v>
      </c>
      <c r="X19" s="465">
        <v>0</v>
      </c>
      <c r="Y19" s="465">
        <v>0</v>
      </c>
      <c r="Z19" s="465">
        <v>0</v>
      </c>
      <c r="AA19" s="449">
        <f t="shared" si="8"/>
        <v>0</v>
      </c>
      <c r="AB19" s="465">
        <v>0</v>
      </c>
      <c r="AC19" s="465">
        <v>0</v>
      </c>
      <c r="AD19" s="465">
        <v>0</v>
      </c>
      <c r="AE19" s="465">
        <v>0</v>
      </c>
      <c r="AF19" s="465">
        <v>0</v>
      </c>
      <c r="AG19" s="465">
        <v>0</v>
      </c>
      <c r="AH19" s="465">
        <v>0</v>
      </c>
      <c r="AI19" s="465">
        <v>0</v>
      </c>
      <c r="AJ19" s="465">
        <v>0</v>
      </c>
      <c r="AK19" s="465">
        <f t="shared" si="4"/>
        <v>0</v>
      </c>
      <c r="AL19" s="465">
        <v>0</v>
      </c>
      <c r="AM19" s="465">
        <v>0</v>
      </c>
      <c r="AN19" s="465">
        <v>0</v>
      </c>
      <c r="AO19" s="465">
        <v>0</v>
      </c>
      <c r="AP19" s="465">
        <v>0</v>
      </c>
      <c r="AQ19" s="465">
        <v>0</v>
      </c>
      <c r="AR19" s="465">
        <v>0</v>
      </c>
      <c r="AS19" s="465">
        <v>0</v>
      </c>
      <c r="AT19" s="465">
        <v>0</v>
      </c>
      <c r="AU19" s="465">
        <v>0</v>
      </c>
      <c r="AV19" s="465">
        <v>0</v>
      </c>
      <c r="AW19" s="465">
        <v>0</v>
      </c>
      <c r="AX19" s="465">
        <v>0</v>
      </c>
      <c r="AY19" s="465">
        <v>0</v>
      </c>
      <c r="AZ19" s="465">
        <v>0</v>
      </c>
      <c r="BA19" s="465">
        <v>0</v>
      </c>
      <c r="BB19" s="465">
        <v>0</v>
      </c>
      <c r="BC19" s="465">
        <v>0</v>
      </c>
      <c r="BD19" s="465">
        <v>0</v>
      </c>
      <c r="BE19" s="465">
        <v>0</v>
      </c>
      <c r="BF19" s="465">
        <v>0</v>
      </c>
      <c r="BG19" s="465">
        <v>0</v>
      </c>
      <c r="BH19" s="465">
        <v>0</v>
      </c>
      <c r="BI19" s="465">
        <v>0</v>
      </c>
      <c r="BJ19" s="465">
        <v>0</v>
      </c>
      <c r="BK19" s="465">
        <v>0</v>
      </c>
      <c r="BL19" s="465">
        <v>0</v>
      </c>
      <c r="BM19" s="465">
        <v>0</v>
      </c>
      <c r="BN19" s="465">
        <v>0</v>
      </c>
      <c r="BO19" s="465">
        <v>0</v>
      </c>
      <c r="BP19" s="449">
        <v>0</v>
      </c>
      <c r="BQ19" s="467">
        <f t="shared" si="6"/>
        <v>600.73790999998391</v>
      </c>
      <c r="BR19" s="827">
        <f>O$75-$BQ19</f>
        <v>-600.73790999998391</v>
      </c>
      <c r="BS19" s="469">
        <f t="shared" si="7"/>
        <v>2400.4244900000153</v>
      </c>
    </row>
    <row r="20" spans="1:72" ht="17.25" customHeight="1">
      <c r="A20" s="456" t="s">
        <v>36</v>
      </c>
      <c r="B20" s="207" t="s">
        <v>46</v>
      </c>
      <c r="C20" s="206" t="s">
        <v>47</v>
      </c>
      <c r="D20" s="405">
        <f>SUM(D21:D23)</f>
        <v>0</v>
      </c>
      <c r="E20" s="457">
        <f>F20+J20+K20+L20+T20+X20+Y20+Z20</f>
        <v>0</v>
      </c>
      <c r="F20" s="458">
        <f t="shared" si="9"/>
        <v>0</v>
      </c>
      <c r="G20" s="458">
        <f t="shared" ref="G20:Z20" si="13">SUM(G21:G23)</f>
        <v>0</v>
      </c>
      <c r="H20" s="458">
        <f t="shared" si="13"/>
        <v>0</v>
      </c>
      <c r="I20" s="458">
        <f t="shared" si="13"/>
        <v>0</v>
      </c>
      <c r="J20" s="458">
        <f t="shared" si="13"/>
        <v>0</v>
      </c>
      <c r="K20" s="458">
        <f t="shared" si="13"/>
        <v>0</v>
      </c>
      <c r="L20" s="458">
        <f>SUM(L21:L23)</f>
        <v>0</v>
      </c>
      <c r="M20" s="458">
        <f>SUM(M21:M23)</f>
        <v>0</v>
      </c>
      <c r="N20" s="458">
        <f t="shared" si="13"/>
        <v>0</v>
      </c>
      <c r="O20" s="458">
        <f t="shared" si="13"/>
        <v>0</v>
      </c>
      <c r="P20" s="466">
        <f>$D20-$BQ20</f>
        <v>0</v>
      </c>
      <c r="Q20" s="458">
        <f>SUM(Q22:Q23)</f>
        <v>0</v>
      </c>
      <c r="R20" s="458">
        <f>R21+R23</f>
        <v>0</v>
      </c>
      <c r="S20" s="458">
        <f>SUM(S21:S22)</f>
        <v>0</v>
      </c>
      <c r="T20" s="458">
        <f>SUM(T21:T23)</f>
        <v>0</v>
      </c>
      <c r="U20" s="458">
        <f>SUM(U21:U23)</f>
        <v>0</v>
      </c>
      <c r="V20" s="458">
        <f>SUM(V21:V23)</f>
        <v>0</v>
      </c>
      <c r="W20" s="458">
        <f>SUM(W21:W23)</f>
        <v>0</v>
      </c>
      <c r="X20" s="458">
        <f t="shared" si="13"/>
        <v>0</v>
      </c>
      <c r="Y20" s="458">
        <f t="shared" si="13"/>
        <v>0</v>
      </c>
      <c r="Z20" s="458">
        <f t="shared" si="13"/>
        <v>0</v>
      </c>
      <c r="AA20" s="192">
        <f t="shared" si="8"/>
        <v>0</v>
      </c>
      <c r="AB20" s="458">
        <f>SUM(AB21:AB23)</f>
        <v>0</v>
      </c>
      <c r="AC20" s="458">
        <f t="shared" ref="AC20:AJ20" si="14">SUM(AC21:AC23)</f>
        <v>0</v>
      </c>
      <c r="AD20" s="458">
        <f t="shared" si="14"/>
        <v>0</v>
      </c>
      <c r="AE20" s="458">
        <f t="shared" si="14"/>
        <v>0</v>
      </c>
      <c r="AF20" s="458">
        <f t="shared" si="14"/>
        <v>0</v>
      </c>
      <c r="AG20" s="458">
        <f t="shared" si="14"/>
        <v>0</v>
      </c>
      <c r="AH20" s="458">
        <f t="shared" si="14"/>
        <v>0</v>
      </c>
      <c r="AI20" s="458">
        <f t="shared" si="14"/>
        <v>0</v>
      </c>
      <c r="AJ20" s="458">
        <f t="shared" si="14"/>
        <v>0</v>
      </c>
      <c r="AK20" s="458">
        <f t="shared" si="4"/>
        <v>0</v>
      </c>
      <c r="AL20" s="458">
        <f t="shared" ref="AL20:BP20" si="15">SUM(AL21:AL23)</f>
        <v>0</v>
      </c>
      <c r="AM20" s="458">
        <f t="shared" si="15"/>
        <v>0</v>
      </c>
      <c r="AN20" s="458">
        <f t="shared" si="15"/>
        <v>0</v>
      </c>
      <c r="AO20" s="458">
        <f t="shared" si="15"/>
        <v>0</v>
      </c>
      <c r="AP20" s="458">
        <f t="shared" si="15"/>
        <v>0</v>
      </c>
      <c r="AQ20" s="458">
        <f t="shared" si="15"/>
        <v>0</v>
      </c>
      <c r="AR20" s="458">
        <f t="shared" si="15"/>
        <v>0</v>
      </c>
      <c r="AS20" s="458">
        <f t="shared" si="15"/>
        <v>0</v>
      </c>
      <c r="AT20" s="458">
        <f t="shared" si="15"/>
        <v>0</v>
      </c>
      <c r="AU20" s="458">
        <f t="shared" si="15"/>
        <v>0</v>
      </c>
      <c r="AV20" s="458">
        <f t="shared" si="15"/>
        <v>0</v>
      </c>
      <c r="AW20" s="458">
        <f t="shared" si="15"/>
        <v>0</v>
      </c>
      <c r="AX20" s="458">
        <f t="shared" si="15"/>
        <v>0</v>
      </c>
      <c r="AY20" s="458">
        <f t="shared" si="15"/>
        <v>0</v>
      </c>
      <c r="AZ20" s="458">
        <f t="shared" si="15"/>
        <v>0</v>
      </c>
      <c r="BA20" s="458">
        <f t="shared" si="15"/>
        <v>0</v>
      </c>
      <c r="BB20" s="458">
        <f t="shared" si="15"/>
        <v>0</v>
      </c>
      <c r="BC20" s="458">
        <f t="shared" si="15"/>
        <v>0</v>
      </c>
      <c r="BD20" s="458">
        <f t="shared" si="15"/>
        <v>0</v>
      </c>
      <c r="BE20" s="458">
        <f t="shared" si="15"/>
        <v>0</v>
      </c>
      <c r="BF20" s="458">
        <f t="shared" si="15"/>
        <v>0</v>
      </c>
      <c r="BG20" s="458">
        <f t="shared" si="15"/>
        <v>0</v>
      </c>
      <c r="BH20" s="458">
        <f t="shared" si="15"/>
        <v>0</v>
      </c>
      <c r="BI20" s="458">
        <f t="shared" si="15"/>
        <v>0</v>
      </c>
      <c r="BJ20" s="458">
        <f t="shared" si="15"/>
        <v>0</v>
      </c>
      <c r="BK20" s="458">
        <f t="shared" si="15"/>
        <v>0</v>
      </c>
      <c r="BL20" s="458">
        <f t="shared" si="15"/>
        <v>0</v>
      </c>
      <c r="BM20" s="458">
        <f t="shared" si="15"/>
        <v>0</v>
      </c>
      <c r="BN20" s="458">
        <f t="shared" si="15"/>
        <v>0</v>
      </c>
      <c r="BO20" s="458">
        <f t="shared" si="15"/>
        <v>0</v>
      </c>
      <c r="BP20" s="443">
        <f t="shared" si="15"/>
        <v>0</v>
      </c>
      <c r="BQ20" s="460">
        <f t="shared" si="6"/>
        <v>0</v>
      </c>
      <c r="BR20" s="825">
        <f>P$75-$BQ20</f>
        <v>0</v>
      </c>
      <c r="BS20" s="462">
        <f t="shared" si="7"/>
        <v>0</v>
      </c>
    </row>
    <row r="21" spans="1:72" s="470" customFormat="1" ht="18" customHeight="1">
      <c r="A21" s="463"/>
      <c r="B21" s="214" t="s">
        <v>48</v>
      </c>
      <c r="C21" s="214" t="s">
        <v>49</v>
      </c>
      <c r="D21" s="406">
        <v>0</v>
      </c>
      <c r="E21" s="464">
        <f>F21+J21+K21+L21+P21+T21+X21+Y21+Z21</f>
        <v>0</v>
      </c>
      <c r="F21" s="465">
        <f t="shared" si="9"/>
        <v>0</v>
      </c>
      <c r="G21" s="465">
        <v>0</v>
      </c>
      <c r="H21" s="465">
        <v>0</v>
      </c>
      <c r="I21" s="465">
        <v>0</v>
      </c>
      <c r="J21" s="465">
        <v>0</v>
      </c>
      <c r="K21" s="465">
        <v>0</v>
      </c>
      <c r="L21" s="465">
        <f>SUM(M21:O21)</f>
        <v>0</v>
      </c>
      <c r="M21" s="465">
        <v>0</v>
      </c>
      <c r="N21" s="465">
        <v>0</v>
      </c>
      <c r="O21" s="465">
        <v>0</v>
      </c>
      <c r="P21" s="465">
        <f>SUM(R21:S21)</f>
        <v>0</v>
      </c>
      <c r="Q21" s="466">
        <f>$D21-$BQ21</f>
        <v>0</v>
      </c>
      <c r="R21" s="465">
        <v>0</v>
      </c>
      <c r="S21" s="465">
        <v>0</v>
      </c>
      <c r="T21" s="465">
        <f>SUM(U21:W21)</f>
        <v>0</v>
      </c>
      <c r="U21" s="465">
        <v>0</v>
      </c>
      <c r="V21" s="465">
        <v>0</v>
      </c>
      <c r="W21" s="465">
        <v>0</v>
      </c>
      <c r="X21" s="465">
        <v>0</v>
      </c>
      <c r="Y21" s="465">
        <v>0</v>
      </c>
      <c r="Z21" s="465">
        <v>0</v>
      </c>
      <c r="AA21" s="449">
        <f t="shared" si="8"/>
        <v>0</v>
      </c>
      <c r="AB21" s="465">
        <v>0</v>
      </c>
      <c r="AC21" s="465">
        <v>0</v>
      </c>
      <c r="AD21" s="465">
        <v>0</v>
      </c>
      <c r="AE21" s="465">
        <v>0</v>
      </c>
      <c r="AF21" s="465">
        <v>0</v>
      </c>
      <c r="AG21" s="465">
        <v>0</v>
      </c>
      <c r="AH21" s="465">
        <v>0</v>
      </c>
      <c r="AI21" s="465">
        <v>0</v>
      </c>
      <c r="AJ21" s="465">
        <v>0</v>
      </c>
      <c r="AK21" s="465">
        <f t="shared" si="4"/>
        <v>0</v>
      </c>
      <c r="AL21" s="465">
        <v>0</v>
      </c>
      <c r="AM21" s="465">
        <v>0</v>
      </c>
      <c r="AN21" s="465">
        <v>0</v>
      </c>
      <c r="AO21" s="465">
        <v>0</v>
      </c>
      <c r="AP21" s="465">
        <v>0</v>
      </c>
      <c r="AQ21" s="465">
        <v>0</v>
      </c>
      <c r="AR21" s="465">
        <v>0</v>
      </c>
      <c r="AS21" s="465">
        <v>0</v>
      </c>
      <c r="AT21" s="465">
        <v>0</v>
      </c>
      <c r="AU21" s="465">
        <v>0</v>
      </c>
      <c r="AV21" s="465">
        <v>0</v>
      </c>
      <c r="AW21" s="465">
        <v>0</v>
      </c>
      <c r="AX21" s="465">
        <v>0</v>
      </c>
      <c r="AY21" s="465">
        <v>0</v>
      </c>
      <c r="AZ21" s="465">
        <v>0</v>
      </c>
      <c r="BA21" s="465">
        <v>0</v>
      </c>
      <c r="BB21" s="465">
        <v>0</v>
      </c>
      <c r="BC21" s="465">
        <v>0</v>
      </c>
      <c r="BD21" s="465">
        <v>0</v>
      </c>
      <c r="BE21" s="465">
        <v>0</v>
      </c>
      <c r="BF21" s="465">
        <v>0</v>
      </c>
      <c r="BG21" s="465">
        <v>0</v>
      </c>
      <c r="BH21" s="465">
        <v>0</v>
      </c>
      <c r="BI21" s="465">
        <v>0</v>
      </c>
      <c r="BJ21" s="465">
        <v>0</v>
      </c>
      <c r="BK21" s="465">
        <v>0</v>
      </c>
      <c r="BL21" s="465">
        <v>0</v>
      </c>
      <c r="BM21" s="465">
        <v>0</v>
      </c>
      <c r="BN21" s="465">
        <v>0</v>
      </c>
      <c r="BO21" s="465">
        <v>0</v>
      </c>
      <c r="BP21" s="449">
        <v>0</v>
      </c>
      <c r="BQ21" s="467">
        <f t="shared" si="6"/>
        <v>0</v>
      </c>
      <c r="BR21" s="827">
        <f>Q$75-$BQ21</f>
        <v>0</v>
      </c>
      <c r="BS21" s="469">
        <f t="shared" si="7"/>
        <v>0</v>
      </c>
    </row>
    <row r="22" spans="1:72" s="470" customFormat="1" ht="18" customHeight="1">
      <c r="A22" s="463"/>
      <c r="B22" s="214" t="s">
        <v>50</v>
      </c>
      <c r="C22" s="214" t="s">
        <v>51</v>
      </c>
      <c r="D22" s="406">
        <v>0</v>
      </c>
      <c r="E22" s="464">
        <f>F22+J22+K22+L22+P22+T22+X22+Y22+Z22</f>
        <v>0</v>
      </c>
      <c r="F22" s="465">
        <f t="shared" si="9"/>
        <v>0</v>
      </c>
      <c r="G22" s="465">
        <v>0</v>
      </c>
      <c r="H22" s="465">
        <v>0</v>
      </c>
      <c r="I22" s="465">
        <v>0</v>
      </c>
      <c r="J22" s="465">
        <v>0</v>
      </c>
      <c r="K22" s="465">
        <v>0</v>
      </c>
      <c r="L22" s="465">
        <f>SUM(M22:O22)</f>
        <v>0</v>
      </c>
      <c r="M22" s="465">
        <v>0</v>
      </c>
      <c r="N22" s="465">
        <v>0</v>
      </c>
      <c r="O22" s="465">
        <v>0</v>
      </c>
      <c r="P22" s="465">
        <f>Q22+S22</f>
        <v>0</v>
      </c>
      <c r="Q22" s="465">
        <v>0</v>
      </c>
      <c r="R22" s="466">
        <f>$D22-$BQ22</f>
        <v>0</v>
      </c>
      <c r="S22" s="465">
        <v>0</v>
      </c>
      <c r="T22" s="465">
        <f>SUM(U22:W22)</f>
        <v>0</v>
      </c>
      <c r="U22" s="465">
        <v>0</v>
      </c>
      <c r="V22" s="465">
        <v>0</v>
      </c>
      <c r="W22" s="465">
        <v>0</v>
      </c>
      <c r="X22" s="465">
        <v>0</v>
      </c>
      <c r="Y22" s="465">
        <v>0</v>
      </c>
      <c r="Z22" s="465">
        <v>0</v>
      </c>
      <c r="AA22" s="449">
        <f t="shared" si="8"/>
        <v>0</v>
      </c>
      <c r="AB22" s="465">
        <v>0</v>
      </c>
      <c r="AC22" s="465">
        <v>0</v>
      </c>
      <c r="AD22" s="465">
        <v>0</v>
      </c>
      <c r="AE22" s="465">
        <v>0</v>
      </c>
      <c r="AF22" s="465">
        <v>0</v>
      </c>
      <c r="AG22" s="465">
        <v>0</v>
      </c>
      <c r="AH22" s="465">
        <v>0</v>
      </c>
      <c r="AI22" s="465">
        <v>0</v>
      </c>
      <c r="AJ22" s="465">
        <v>0</v>
      </c>
      <c r="AK22" s="465">
        <f t="shared" si="4"/>
        <v>0</v>
      </c>
      <c r="AL22" s="465">
        <v>0</v>
      </c>
      <c r="AM22" s="465">
        <v>0</v>
      </c>
      <c r="AN22" s="465">
        <v>0</v>
      </c>
      <c r="AO22" s="465">
        <v>0</v>
      </c>
      <c r="AP22" s="465">
        <v>0</v>
      </c>
      <c r="AQ22" s="465">
        <v>0</v>
      </c>
      <c r="AR22" s="465">
        <v>0</v>
      </c>
      <c r="AS22" s="465">
        <v>0</v>
      </c>
      <c r="AT22" s="465">
        <v>0</v>
      </c>
      <c r="AU22" s="465">
        <v>0</v>
      </c>
      <c r="AV22" s="465">
        <v>0</v>
      </c>
      <c r="AW22" s="465">
        <v>0</v>
      </c>
      <c r="AX22" s="465">
        <v>0</v>
      </c>
      <c r="AY22" s="465">
        <v>0</v>
      </c>
      <c r="AZ22" s="465">
        <v>0</v>
      </c>
      <c r="BA22" s="465">
        <v>0</v>
      </c>
      <c r="BB22" s="465">
        <v>0</v>
      </c>
      <c r="BC22" s="465">
        <v>0</v>
      </c>
      <c r="BD22" s="465">
        <v>0</v>
      </c>
      <c r="BE22" s="465">
        <v>0</v>
      </c>
      <c r="BF22" s="465">
        <v>0</v>
      </c>
      <c r="BG22" s="465">
        <v>0</v>
      </c>
      <c r="BH22" s="465">
        <v>0</v>
      </c>
      <c r="BI22" s="465">
        <v>0</v>
      </c>
      <c r="BJ22" s="465">
        <v>0</v>
      </c>
      <c r="BK22" s="465">
        <v>0</v>
      </c>
      <c r="BL22" s="465">
        <v>0</v>
      </c>
      <c r="BM22" s="465">
        <v>0</v>
      </c>
      <c r="BN22" s="465">
        <v>0</v>
      </c>
      <c r="BO22" s="465">
        <v>0</v>
      </c>
      <c r="BP22" s="449">
        <v>0</v>
      </c>
      <c r="BQ22" s="467">
        <f t="shared" si="6"/>
        <v>0</v>
      </c>
      <c r="BR22" s="827">
        <f>R$75-$BQ22</f>
        <v>0</v>
      </c>
      <c r="BS22" s="469">
        <f t="shared" si="7"/>
        <v>0</v>
      </c>
    </row>
    <row r="23" spans="1:72" s="470" customFormat="1" ht="18" customHeight="1">
      <c r="A23" s="463"/>
      <c r="B23" s="214" t="s">
        <v>52</v>
      </c>
      <c r="C23" s="214" t="s">
        <v>53</v>
      </c>
      <c r="D23" s="406">
        <v>0</v>
      </c>
      <c r="E23" s="464">
        <f>F23+J23+K23+L23+P23+T23+X23+Y23+Z23</f>
        <v>0</v>
      </c>
      <c r="F23" s="465">
        <f t="shared" si="9"/>
        <v>0</v>
      </c>
      <c r="G23" s="465">
        <v>0</v>
      </c>
      <c r="H23" s="465">
        <v>0</v>
      </c>
      <c r="I23" s="465">
        <v>0</v>
      </c>
      <c r="J23" s="465">
        <v>0</v>
      </c>
      <c r="K23" s="465">
        <v>0</v>
      </c>
      <c r="L23" s="465">
        <f>SUM(M23:O23)</f>
        <v>0</v>
      </c>
      <c r="M23" s="465">
        <v>0</v>
      </c>
      <c r="N23" s="465">
        <v>0</v>
      </c>
      <c r="O23" s="465">
        <v>0</v>
      </c>
      <c r="P23" s="465">
        <f>Q23+R23</f>
        <v>0</v>
      </c>
      <c r="Q23" s="465">
        <v>0</v>
      </c>
      <c r="R23" s="465">
        <v>0</v>
      </c>
      <c r="S23" s="466">
        <f>$D23-$BQ23</f>
        <v>0</v>
      </c>
      <c r="T23" s="465">
        <f>SUM(U23:W23)</f>
        <v>0</v>
      </c>
      <c r="U23" s="465">
        <v>0</v>
      </c>
      <c r="V23" s="465">
        <v>0</v>
      </c>
      <c r="W23" s="465">
        <v>0</v>
      </c>
      <c r="X23" s="465">
        <v>0</v>
      </c>
      <c r="Y23" s="465">
        <v>0</v>
      </c>
      <c r="Z23" s="465">
        <v>0</v>
      </c>
      <c r="AA23" s="449">
        <f t="shared" si="8"/>
        <v>0</v>
      </c>
      <c r="AB23" s="465">
        <v>0</v>
      </c>
      <c r="AC23" s="465">
        <v>0</v>
      </c>
      <c r="AD23" s="465">
        <v>0</v>
      </c>
      <c r="AE23" s="465">
        <v>0</v>
      </c>
      <c r="AF23" s="465">
        <v>0</v>
      </c>
      <c r="AG23" s="465">
        <v>0</v>
      </c>
      <c r="AH23" s="465">
        <v>0</v>
      </c>
      <c r="AI23" s="465">
        <v>0</v>
      </c>
      <c r="AJ23" s="465">
        <v>0</v>
      </c>
      <c r="AK23" s="465">
        <f t="shared" si="4"/>
        <v>0</v>
      </c>
      <c r="AL23" s="465">
        <v>0</v>
      </c>
      <c r="AM23" s="465">
        <v>0</v>
      </c>
      <c r="AN23" s="465">
        <v>0</v>
      </c>
      <c r="AO23" s="465">
        <v>0</v>
      </c>
      <c r="AP23" s="465">
        <v>0</v>
      </c>
      <c r="AQ23" s="465">
        <v>0</v>
      </c>
      <c r="AR23" s="465">
        <v>0</v>
      </c>
      <c r="AS23" s="465">
        <v>0</v>
      </c>
      <c r="AT23" s="465">
        <v>0</v>
      </c>
      <c r="AU23" s="465">
        <v>0</v>
      </c>
      <c r="AV23" s="465">
        <v>0</v>
      </c>
      <c r="AW23" s="465">
        <v>0</v>
      </c>
      <c r="AX23" s="465">
        <v>0</v>
      </c>
      <c r="AY23" s="465">
        <v>0</v>
      </c>
      <c r="AZ23" s="465">
        <v>0</v>
      </c>
      <c r="BA23" s="465">
        <v>0</v>
      </c>
      <c r="BB23" s="465">
        <v>0</v>
      </c>
      <c r="BC23" s="465">
        <v>0</v>
      </c>
      <c r="BD23" s="465">
        <v>0</v>
      </c>
      <c r="BE23" s="465">
        <v>0</v>
      </c>
      <c r="BF23" s="465">
        <v>0</v>
      </c>
      <c r="BG23" s="465">
        <v>0</v>
      </c>
      <c r="BH23" s="465">
        <v>0</v>
      </c>
      <c r="BI23" s="465">
        <v>0</v>
      </c>
      <c r="BJ23" s="465">
        <v>0</v>
      </c>
      <c r="BK23" s="465">
        <v>0</v>
      </c>
      <c r="BL23" s="465">
        <v>0</v>
      </c>
      <c r="BM23" s="465">
        <v>0</v>
      </c>
      <c r="BN23" s="465">
        <v>0</v>
      </c>
      <c r="BO23" s="465">
        <v>0</v>
      </c>
      <c r="BP23" s="449">
        <v>0</v>
      </c>
      <c r="BQ23" s="467">
        <f t="shared" si="6"/>
        <v>0</v>
      </c>
      <c r="BR23" s="827">
        <f>S$75-$BQ23</f>
        <v>0</v>
      </c>
      <c r="BS23" s="469">
        <f t="shared" si="7"/>
        <v>0</v>
      </c>
    </row>
    <row r="24" spans="1:72" ht="18" customHeight="1">
      <c r="A24" s="456" t="s">
        <v>45</v>
      </c>
      <c r="B24" s="207" t="s">
        <v>55</v>
      </c>
      <c r="C24" s="206" t="s">
        <v>56</v>
      </c>
      <c r="D24" s="405">
        <f>SUM(D25:D27)</f>
        <v>69867.284180000002</v>
      </c>
      <c r="E24" s="457">
        <f>F24+J24+K24+L24+X24+Y24+Z24+P24</f>
        <v>1090.0543109999987</v>
      </c>
      <c r="F24" s="458">
        <f t="shared" si="9"/>
        <v>3.9</v>
      </c>
      <c r="G24" s="458">
        <f t="shared" ref="G24:Z24" si="16">SUM(G25:G27)</f>
        <v>3.9</v>
      </c>
      <c r="H24" s="458">
        <f t="shared" si="16"/>
        <v>0</v>
      </c>
      <c r="I24" s="458">
        <f t="shared" si="16"/>
        <v>0</v>
      </c>
      <c r="J24" s="458">
        <f t="shared" si="16"/>
        <v>12.8</v>
      </c>
      <c r="K24" s="458">
        <f t="shared" si="16"/>
        <v>569.86921000001485</v>
      </c>
      <c r="L24" s="458">
        <f>SUM(L25:L27)</f>
        <v>0</v>
      </c>
      <c r="M24" s="458">
        <f t="shared" si="16"/>
        <v>0</v>
      </c>
      <c r="N24" s="458">
        <f t="shared" si="16"/>
        <v>0</v>
      </c>
      <c r="O24" s="458">
        <f t="shared" si="16"/>
        <v>0</v>
      </c>
      <c r="P24" s="458">
        <f t="shared" si="16"/>
        <v>0</v>
      </c>
      <c r="Q24" s="458">
        <f t="shared" si="16"/>
        <v>0</v>
      </c>
      <c r="R24" s="458">
        <f t="shared" si="16"/>
        <v>0</v>
      </c>
      <c r="S24" s="458">
        <f>SUM(S25:S27)</f>
        <v>0</v>
      </c>
      <c r="T24" s="466">
        <f>$D24-$BQ24</f>
        <v>68251.864328000011</v>
      </c>
      <c r="U24" s="458">
        <f>SUM(U26:U27)</f>
        <v>0</v>
      </c>
      <c r="V24" s="458">
        <f>V25+V27</f>
        <v>0</v>
      </c>
      <c r="W24" s="458">
        <f>SUM(W25:W26)</f>
        <v>0</v>
      </c>
      <c r="X24" s="458">
        <f>SUM(X25:X27)</f>
        <v>0</v>
      </c>
      <c r="Y24" s="458">
        <f t="shared" si="16"/>
        <v>0</v>
      </c>
      <c r="Z24" s="458">
        <f t="shared" si="16"/>
        <v>503.48510099998384</v>
      </c>
      <c r="AA24" s="192">
        <f>SUM(AB24:AK24)+SUM(BB24:BO24)</f>
        <v>525.36554099999398</v>
      </c>
      <c r="AB24" s="458">
        <f>SUM(AB25:AB27)</f>
        <v>105.693342</v>
      </c>
      <c r="AC24" s="458">
        <f t="shared" ref="AC24:AJ24" si="17">SUM(AC25:AC27)</f>
        <v>1.0489999999999999</v>
      </c>
      <c r="AD24" s="458">
        <f t="shared" si="17"/>
        <v>0</v>
      </c>
      <c r="AE24" s="458">
        <f t="shared" si="17"/>
        <v>0</v>
      </c>
      <c r="AF24" s="458">
        <f t="shared" si="17"/>
        <v>47.021099999999997</v>
      </c>
      <c r="AG24" s="458">
        <f t="shared" si="17"/>
        <v>19.434765000000084</v>
      </c>
      <c r="AH24" s="458">
        <f t="shared" si="17"/>
        <v>22.066495000000373</v>
      </c>
      <c r="AI24" s="458">
        <f t="shared" si="17"/>
        <v>0</v>
      </c>
      <c r="AJ24" s="458">
        <f t="shared" si="17"/>
        <v>39.529361000000605</v>
      </c>
      <c r="AK24" s="458">
        <f t="shared" si="4"/>
        <v>271.91250199999399</v>
      </c>
      <c r="AL24" s="458">
        <f t="shared" ref="AL24:BP24" si="18">SUM(AL25:AL27)</f>
        <v>207.5812649999929</v>
      </c>
      <c r="AM24" s="458">
        <f t="shared" si="18"/>
        <v>6.5858350000002144</v>
      </c>
      <c r="AN24" s="458">
        <f t="shared" si="18"/>
        <v>1.5991999999999995</v>
      </c>
      <c r="AO24" s="458">
        <f t="shared" si="18"/>
        <v>0.87097500000000105</v>
      </c>
      <c r="AP24" s="458">
        <f t="shared" si="18"/>
        <v>5.3182760000009228</v>
      </c>
      <c r="AQ24" s="458">
        <f t="shared" si="18"/>
        <v>6.4274000000000013</v>
      </c>
      <c r="AR24" s="458">
        <f t="shared" si="18"/>
        <v>24.332000000000001</v>
      </c>
      <c r="AS24" s="458">
        <f t="shared" si="18"/>
        <v>0.97599999999999987</v>
      </c>
      <c r="AT24" s="458">
        <f t="shared" si="18"/>
        <v>0</v>
      </c>
      <c r="AU24" s="458">
        <f t="shared" si="18"/>
        <v>1.8725260000000001</v>
      </c>
      <c r="AV24" s="458">
        <f t="shared" si="18"/>
        <v>9.6099999999999817</v>
      </c>
      <c r="AW24" s="458">
        <f t="shared" si="18"/>
        <v>0</v>
      </c>
      <c r="AX24" s="458">
        <f t="shared" si="18"/>
        <v>6.5743250000000293</v>
      </c>
      <c r="AY24" s="458">
        <f t="shared" si="18"/>
        <v>0</v>
      </c>
      <c r="AZ24" s="458">
        <f t="shared" si="18"/>
        <v>0</v>
      </c>
      <c r="BA24" s="458">
        <f t="shared" si="18"/>
        <v>0.16469999999999985</v>
      </c>
      <c r="BB24" s="458">
        <f t="shared" si="18"/>
        <v>0</v>
      </c>
      <c r="BC24" s="458">
        <f t="shared" si="18"/>
        <v>1.0829900000000001</v>
      </c>
      <c r="BD24" s="458">
        <f t="shared" si="18"/>
        <v>1.02</v>
      </c>
      <c r="BE24" s="458">
        <f t="shared" si="18"/>
        <v>7.8844329999990794</v>
      </c>
      <c r="BF24" s="458">
        <f t="shared" si="18"/>
        <v>2.929999999999843</v>
      </c>
      <c r="BG24" s="458">
        <f t="shared" si="18"/>
        <v>1.9741</v>
      </c>
      <c r="BH24" s="458">
        <f t="shared" si="18"/>
        <v>0.12745300000000001</v>
      </c>
      <c r="BI24" s="458">
        <f t="shared" si="18"/>
        <v>0</v>
      </c>
      <c r="BJ24" s="458">
        <f t="shared" si="18"/>
        <v>0.2</v>
      </c>
      <c r="BK24" s="458">
        <f t="shared" si="18"/>
        <v>0</v>
      </c>
      <c r="BL24" s="458">
        <f t="shared" si="18"/>
        <v>0</v>
      </c>
      <c r="BM24" s="458">
        <f t="shared" si="18"/>
        <v>0</v>
      </c>
      <c r="BN24" s="458">
        <f t="shared" si="18"/>
        <v>0.04</v>
      </c>
      <c r="BO24" s="458">
        <f t="shared" si="18"/>
        <v>3.4</v>
      </c>
      <c r="BP24" s="443">
        <f t="shared" si="18"/>
        <v>0</v>
      </c>
      <c r="BQ24" s="460">
        <f t="shared" si="6"/>
        <v>1615.4198519999927</v>
      </c>
      <c r="BR24" s="825">
        <f>T$75-$BQ24</f>
        <v>-666.51417999999353</v>
      </c>
      <c r="BS24" s="462">
        <f t="shared" si="7"/>
        <v>69200.77</v>
      </c>
    </row>
    <row r="25" spans="1:72" s="470" customFormat="1" ht="18" customHeight="1">
      <c r="A25" s="463"/>
      <c r="B25" s="214" t="s">
        <v>199</v>
      </c>
      <c r="C25" s="214" t="s">
        <v>58</v>
      </c>
      <c r="D25" s="406">
        <v>42409.922000000006</v>
      </c>
      <c r="E25" s="464">
        <f>F25+J25+K25+L25+P25+T25+X25+Y25+Z25</f>
        <v>198.12950000001001</v>
      </c>
      <c r="F25" s="465">
        <f t="shared" si="9"/>
        <v>0</v>
      </c>
      <c r="G25" s="465">
        <v>0</v>
      </c>
      <c r="H25" s="465">
        <v>0</v>
      </c>
      <c r="I25" s="465">
        <v>0</v>
      </c>
      <c r="J25" s="465">
        <v>0</v>
      </c>
      <c r="K25" s="465">
        <v>0</v>
      </c>
      <c r="L25" s="465">
        <f t="shared" ref="L25:L30" si="19">SUM(M25:O25)</f>
        <v>0</v>
      </c>
      <c r="M25" s="465">
        <v>0</v>
      </c>
      <c r="N25" s="465">
        <v>0</v>
      </c>
      <c r="O25" s="465">
        <v>0</v>
      </c>
      <c r="P25" s="465">
        <f t="shared" ref="P25:P30" si="20">SUM(Q25:S25)</f>
        <v>0</v>
      </c>
      <c r="Q25" s="465">
        <v>0</v>
      </c>
      <c r="R25" s="465">
        <v>0</v>
      </c>
      <c r="S25" s="465">
        <v>0</v>
      </c>
      <c r="T25" s="465">
        <f>V25+W25</f>
        <v>0</v>
      </c>
      <c r="U25" s="466">
        <f>$D25-$BQ25</f>
        <v>42133.470077999998</v>
      </c>
      <c r="V25" s="465">
        <v>0</v>
      </c>
      <c r="W25" s="465">
        <v>0</v>
      </c>
      <c r="X25" s="465">
        <v>0</v>
      </c>
      <c r="Y25" s="465">
        <v>0</v>
      </c>
      <c r="Z25" s="465">
        <v>198.12950000001001</v>
      </c>
      <c r="AA25" s="449">
        <f t="shared" si="8"/>
        <v>78.322422000000003</v>
      </c>
      <c r="AB25" s="465">
        <v>16.8</v>
      </c>
      <c r="AC25" s="465">
        <v>0.2</v>
      </c>
      <c r="AD25" s="465">
        <v>0</v>
      </c>
      <c r="AE25" s="465">
        <v>0</v>
      </c>
      <c r="AF25" s="465">
        <v>0</v>
      </c>
      <c r="AG25" s="465">
        <v>0</v>
      </c>
      <c r="AH25" s="465">
        <v>0</v>
      </c>
      <c r="AI25" s="465">
        <v>0</v>
      </c>
      <c r="AJ25" s="465">
        <v>2.0900000000000003</v>
      </c>
      <c r="AK25" s="465">
        <f t="shared" si="4"/>
        <v>56.572422000000003</v>
      </c>
      <c r="AL25" s="465">
        <v>47.95</v>
      </c>
      <c r="AM25" s="465">
        <v>0</v>
      </c>
      <c r="AN25" s="465">
        <v>0</v>
      </c>
      <c r="AO25" s="465">
        <v>7.0000000000000007E-2</v>
      </c>
      <c r="AP25" s="465">
        <v>0.15000000000000002</v>
      </c>
      <c r="AQ25" s="465">
        <v>1.55</v>
      </c>
      <c r="AR25" s="465">
        <v>5.0049999999999999</v>
      </c>
      <c r="AS25" s="465">
        <v>0.84742200000000001</v>
      </c>
      <c r="AT25" s="465">
        <v>0</v>
      </c>
      <c r="AU25" s="465">
        <v>0</v>
      </c>
      <c r="AV25" s="465">
        <v>0.5</v>
      </c>
      <c r="AW25" s="465">
        <v>0</v>
      </c>
      <c r="AX25" s="465">
        <v>0.5</v>
      </c>
      <c r="AY25" s="465">
        <v>0</v>
      </c>
      <c r="AZ25" s="465">
        <v>0</v>
      </c>
      <c r="BA25" s="465">
        <v>0</v>
      </c>
      <c r="BB25" s="465">
        <v>0</v>
      </c>
      <c r="BC25" s="465">
        <v>0.26</v>
      </c>
      <c r="BD25" s="465">
        <v>0</v>
      </c>
      <c r="BE25" s="465">
        <v>1.3</v>
      </c>
      <c r="BF25" s="465">
        <v>0</v>
      </c>
      <c r="BG25" s="465">
        <v>0.1</v>
      </c>
      <c r="BH25" s="465">
        <v>0</v>
      </c>
      <c r="BI25" s="465">
        <v>0</v>
      </c>
      <c r="BJ25" s="465">
        <v>0</v>
      </c>
      <c r="BK25" s="465">
        <v>0</v>
      </c>
      <c r="BL25" s="465">
        <v>0</v>
      </c>
      <c r="BM25" s="465">
        <v>0</v>
      </c>
      <c r="BN25" s="465">
        <v>0</v>
      </c>
      <c r="BO25" s="465">
        <v>1</v>
      </c>
      <c r="BP25" s="449">
        <v>0</v>
      </c>
      <c r="BQ25" s="467">
        <f t="shared" si="6"/>
        <v>276.45192200001003</v>
      </c>
      <c r="BR25" s="827">
        <f>U$75-$BQ25</f>
        <v>-161.72199999999683</v>
      </c>
      <c r="BS25" s="469">
        <f t="shared" si="7"/>
        <v>42248.200000000012</v>
      </c>
    </row>
    <row r="26" spans="1:72" s="470" customFormat="1" ht="18" customHeight="1">
      <c r="A26" s="463"/>
      <c r="B26" s="214" t="s">
        <v>59</v>
      </c>
      <c r="C26" s="214" t="s">
        <v>60</v>
      </c>
      <c r="D26" s="406">
        <v>3553.8195799999994</v>
      </c>
      <c r="E26" s="464">
        <f>F26+J26+K26+L26+P26+T26+X26+Y26+Z26</f>
        <v>429.70236499999777</v>
      </c>
      <c r="F26" s="465">
        <f t="shared" si="9"/>
        <v>3.9</v>
      </c>
      <c r="G26" s="465">
        <v>3.9</v>
      </c>
      <c r="H26" s="465">
        <v>0</v>
      </c>
      <c r="I26" s="465">
        <v>0</v>
      </c>
      <c r="J26" s="465">
        <v>12.8</v>
      </c>
      <c r="K26" s="465">
        <v>314.04612400000696</v>
      </c>
      <c r="L26" s="465">
        <f t="shared" si="19"/>
        <v>0</v>
      </c>
      <c r="M26" s="465">
        <v>0</v>
      </c>
      <c r="N26" s="465">
        <v>0</v>
      </c>
      <c r="O26" s="465">
        <v>0</v>
      </c>
      <c r="P26" s="465">
        <f t="shared" si="20"/>
        <v>0</v>
      </c>
      <c r="Q26" s="465">
        <v>0</v>
      </c>
      <c r="R26" s="465">
        <v>0</v>
      </c>
      <c r="S26" s="465">
        <v>0</v>
      </c>
      <c r="T26" s="465">
        <f>U26+W26</f>
        <v>0</v>
      </c>
      <c r="U26" s="465">
        <v>0</v>
      </c>
      <c r="V26" s="466">
        <f>$D26-$BQ26</f>
        <v>2883.5499690000024</v>
      </c>
      <c r="W26" s="465">
        <v>0</v>
      </c>
      <c r="X26" s="465">
        <v>0</v>
      </c>
      <c r="Y26" s="465">
        <v>0</v>
      </c>
      <c r="Z26" s="465">
        <v>98.95624099999084</v>
      </c>
      <c r="AA26" s="449">
        <f t="shared" si="8"/>
        <v>240.5672459999993</v>
      </c>
      <c r="AB26" s="465">
        <v>48.193342000000001</v>
      </c>
      <c r="AC26" s="465">
        <v>0.58000000000000007</v>
      </c>
      <c r="AD26" s="465">
        <v>0</v>
      </c>
      <c r="AE26" s="465">
        <v>0</v>
      </c>
      <c r="AF26" s="465">
        <v>21.346</v>
      </c>
      <c r="AG26" s="465">
        <v>10.15606500000009</v>
      </c>
      <c r="AH26" s="465">
        <v>13.775436000000349</v>
      </c>
      <c r="AI26" s="465">
        <v>0</v>
      </c>
      <c r="AJ26" s="465">
        <v>0</v>
      </c>
      <c r="AK26" s="465">
        <f t="shared" si="4"/>
        <v>134.89096999999978</v>
      </c>
      <c r="AL26" s="465">
        <v>93.151992999998626</v>
      </c>
      <c r="AM26" s="465">
        <v>2.6662000000002148</v>
      </c>
      <c r="AN26" s="465">
        <v>0.50603599999999949</v>
      </c>
      <c r="AO26" s="465">
        <v>0.05</v>
      </c>
      <c r="AP26" s="465">
        <v>3.604016000000926</v>
      </c>
      <c r="AQ26" s="465">
        <v>4.5474000000000014</v>
      </c>
      <c r="AR26" s="465">
        <v>19.307000000000002</v>
      </c>
      <c r="AS26" s="465">
        <v>2.4E-2</v>
      </c>
      <c r="AT26" s="465">
        <v>0</v>
      </c>
      <c r="AU26" s="465">
        <v>0.62</v>
      </c>
      <c r="AV26" s="465">
        <v>5.34</v>
      </c>
      <c r="AW26" s="465">
        <v>0</v>
      </c>
      <c r="AX26" s="465">
        <v>5.0743250000000293</v>
      </c>
      <c r="AY26" s="465">
        <v>0</v>
      </c>
      <c r="AZ26" s="465">
        <v>0</v>
      </c>
      <c r="BA26" s="465">
        <v>0</v>
      </c>
      <c r="BB26" s="465">
        <v>0</v>
      </c>
      <c r="BC26" s="465">
        <v>0.4</v>
      </c>
      <c r="BD26" s="465">
        <v>0.62</v>
      </c>
      <c r="BE26" s="465">
        <v>5.2054329999990792</v>
      </c>
      <c r="BF26" s="465">
        <v>2.75</v>
      </c>
      <c r="BG26" s="465">
        <v>0.95</v>
      </c>
      <c r="BH26" s="465">
        <v>0</v>
      </c>
      <c r="BI26" s="465">
        <v>0</v>
      </c>
      <c r="BJ26" s="465">
        <v>0.2</v>
      </c>
      <c r="BK26" s="465">
        <v>0</v>
      </c>
      <c r="BL26" s="465">
        <v>0</v>
      </c>
      <c r="BM26" s="465">
        <v>0</v>
      </c>
      <c r="BN26" s="465">
        <v>0</v>
      </c>
      <c r="BO26" s="465">
        <v>1.5</v>
      </c>
      <c r="BP26" s="449">
        <v>0</v>
      </c>
      <c r="BQ26" s="467">
        <f t="shared" si="6"/>
        <v>670.2696109999971</v>
      </c>
      <c r="BR26" s="827">
        <f>V$75-$BQ26</f>
        <v>-436.831770999995</v>
      </c>
      <c r="BS26" s="469">
        <f t="shared" si="7"/>
        <v>3116.9878090000043</v>
      </c>
    </row>
    <row r="27" spans="1:72" s="470" customFormat="1" ht="18" customHeight="1">
      <c r="A27" s="463"/>
      <c r="B27" s="214" t="s">
        <v>61</v>
      </c>
      <c r="C27" s="214" t="s">
        <v>62</v>
      </c>
      <c r="D27" s="406">
        <v>23903.542600000001</v>
      </c>
      <c r="E27" s="464">
        <f>F27+J27+K27+L27+P27+T27+X27+Y27+Z27</f>
        <v>462.2224459999909</v>
      </c>
      <c r="F27" s="465">
        <f t="shared" si="9"/>
        <v>0</v>
      </c>
      <c r="G27" s="465">
        <v>0</v>
      </c>
      <c r="H27" s="465">
        <v>0</v>
      </c>
      <c r="I27" s="465">
        <v>0</v>
      </c>
      <c r="J27" s="465">
        <v>0</v>
      </c>
      <c r="K27" s="465">
        <v>255.82308600000789</v>
      </c>
      <c r="L27" s="465">
        <f t="shared" si="19"/>
        <v>0</v>
      </c>
      <c r="M27" s="465">
        <v>0</v>
      </c>
      <c r="N27" s="465">
        <v>0</v>
      </c>
      <c r="O27" s="465">
        <v>0</v>
      </c>
      <c r="P27" s="465">
        <f t="shared" si="20"/>
        <v>0</v>
      </c>
      <c r="Q27" s="465">
        <v>0</v>
      </c>
      <c r="R27" s="465">
        <v>0</v>
      </c>
      <c r="S27" s="465">
        <v>0</v>
      </c>
      <c r="T27" s="465">
        <f>U27+V27</f>
        <v>0</v>
      </c>
      <c r="U27" s="465">
        <v>0</v>
      </c>
      <c r="V27" s="465">
        <v>0</v>
      </c>
      <c r="W27" s="466">
        <f>$D27-$BQ27</f>
        <v>23234.844281000016</v>
      </c>
      <c r="X27" s="465">
        <v>0</v>
      </c>
      <c r="Y27" s="465">
        <v>0</v>
      </c>
      <c r="Z27" s="465">
        <v>206.39935999998301</v>
      </c>
      <c r="AA27" s="449">
        <f t="shared" si="8"/>
        <v>206.47587299999469</v>
      </c>
      <c r="AB27" s="465">
        <v>40.700000000000003</v>
      </c>
      <c r="AC27" s="465">
        <v>0.26900000000000002</v>
      </c>
      <c r="AD27" s="465">
        <v>0</v>
      </c>
      <c r="AE27" s="465">
        <v>0</v>
      </c>
      <c r="AF27" s="465">
        <v>25.675099999999997</v>
      </c>
      <c r="AG27" s="465">
        <v>9.2786999999999953</v>
      </c>
      <c r="AH27" s="465">
        <v>8.2910590000000219</v>
      </c>
      <c r="AI27" s="465">
        <v>0</v>
      </c>
      <c r="AJ27" s="465">
        <v>37.439361000000602</v>
      </c>
      <c r="AK27" s="465">
        <f t="shared" si="4"/>
        <v>80.449109999994235</v>
      </c>
      <c r="AL27" s="465">
        <v>66.479271999994268</v>
      </c>
      <c r="AM27" s="465">
        <v>3.919635</v>
      </c>
      <c r="AN27" s="465">
        <v>1.093164</v>
      </c>
      <c r="AO27" s="465">
        <v>0.75097500000000106</v>
      </c>
      <c r="AP27" s="465">
        <v>1.5642599999999969</v>
      </c>
      <c r="AQ27" s="465">
        <v>0.33</v>
      </c>
      <c r="AR27" s="465">
        <v>0.02</v>
      </c>
      <c r="AS27" s="465">
        <v>0.10457799999999981</v>
      </c>
      <c r="AT27" s="465">
        <v>0</v>
      </c>
      <c r="AU27" s="465">
        <v>1.252526</v>
      </c>
      <c r="AV27" s="465">
        <v>3.7699999999999823</v>
      </c>
      <c r="AW27" s="465">
        <v>0</v>
      </c>
      <c r="AX27" s="465">
        <v>1</v>
      </c>
      <c r="AY27" s="465">
        <v>0</v>
      </c>
      <c r="AZ27" s="465">
        <v>0</v>
      </c>
      <c r="BA27" s="465">
        <v>0.16469999999999985</v>
      </c>
      <c r="BB27" s="465">
        <v>0</v>
      </c>
      <c r="BC27" s="465">
        <v>0.42298999999999998</v>
      </c>
      <c r="BD27" s="465">
        <v>0.4</v>
      </c>
      <c r="BE27" s="465">
        <v>1.379</v>
      </c>
      <c r="BF27" s="465">
        <v>0.17999999999984301</v>
      </c>
      <c r="BG27" s="465">
        <v>0.92409999999999992</v>
      </c>
      <c r="BH27" s="465">
        <v>0.12745300000000001</v>
      </c>
      <c r="BI27" s="465">
        <v>0</v>
      </c>
      <c r="BJ27" s="465">
        <v>0</v>
      </c>
      <c r="BK27" s="465">
        <v>0</v>
      </c>
      <c r="BL27" s="465">
        <v>0</v>
      </c>
      <c r="BM27" s="465">
        <v>0</v>
      </c>
      <c r="BN27" s="465">
        <v>0.04</v>
      </c>
      <c r="BO27" s="465">
        <v>0.9</v>
      </c>
      <c r="BP27" s="449">
        <v>0</v>
      </c>
      <c r="BQ27" s="467">
        <f t="shared" si="6"/>
        <v>668.69831899998553</v>
      </c>
      <c r="BR27" s="827">
        <f>W$75-$BQ27</f>
        <v>-67.960409000001619</v>
      </c>
      <c r="BS27" s="469">
        <f t="shared" si="7"/>
        <v>23835.582190999998</v>
      </c>
    </row>
    <row r="28" spans="1:72" ht="18" customHeight="1">
      <c r="A28" s="456"/>
      <c r="B28" s="207" t="s">
        <v>64</v>
      </c>
      <c r="C28" s="206" t="s">
        <v>65</v>
      </c>
      <c r="D28" s="405">
        <v>219.26299999999995</v>
      </c>
      <c r="E28" s="457">
        <f>F28+J28+K28+L28+P28+T28+Y28+Z28</f>
        <v>0</v>
      </c>
      <c r="F28" s="458">
        <f t="shared" si="9"/>
        <v>0</v>
      </c>
      <c r="G28" s="465">
        <v>0</v>
      </c>
      <c r="H28" s="465">
        <v>0</v>
      </c>
      <c r="I28" s="465">
        <v>0</v>
      </c>
      <c r="J28" s="465">
        <v>0</v>
      </c>
      <c r="K28" s="465">
        <v>0</v>
      </c>
      <c r="L28" s="458">
        <f t="shared" si="19"/>
        <v>0</v>
      </c>
      <c r="M28" s="465">
        <v>0</v>
      </c>
      <c r="N28" s="465">
        <v>0</v>
      </c>
      <c r="O28" s="465">
        <v>0</v>
      </c>
      <c r="P28" s="458">
        <f t="shared" si="20"/>
        <v>0</v>
      </c>
      <c r="Q28" s="465">
        <v>0</v>
      </c>
      <c r="R28" s="465">
        <v>0</v>
      </c>
      <c r="S28" s="465">
        <v>0</v>
      </c>
      <c r="T28" s="458">
        <f>U28+V28+W28</f>
        <v>0</v>
      </c>
      <c r="U28" s="465">
        <v>0</v>
      </c>
      <c r="V28" s="465">
        <v>0</v>
      </c>
      <c r="W28" s="465">
        <v>0</v>
      </c>
      <c r="X28" s="459">
        <f>$D28-$BQ28</f>
        <v>213.81626199999994</v>
      </c>
      <c r="Y28" s="465">
        <v>0</v>
      </c>
      <c r="Z28" s="465">
        <v>0</v>
      </c>
      <c r="AA28" s="192">
        <f t="shared" si="8"/>
        <v>5.4467380000000087</v>
      </c>
      <c r="AB28" s="465">
        <v>0</v>
      </c>
      <c r="AC28" s="465">
        <v>4.5199999999999997E-2</v>
      </c>
      <c r="AD28" s="465">
        <v>0</v>
      </c>
      <c r="AE28" s="465">
        <v>0</v>
      </c>
      <c r="AF28" s="465">
        <v>0.68219999999999992</v>
      </c>
      <c r="AG28" s="465">
        <v>0.92615499999999995</v>
      </c>
      <c r="AH28" s="465">
        <v>0.48610000000000003</v>
      </c>
      <c r="AI28" s="465">
        <v>0</v>
      </c>
      <c r="AJ28" s="465">
        <v>0</v>
      </c>
      <c r="AK28" s="458">
        <f t="shared" si="4"/>
        <v>2.4014330000000088</v>
      </c>
      <c r="AL28" s="465">
        <v>0.83622000000000907</v>
      </c>
      <c r="AM28" s="465">
        <v>0.87</v>
      </c>
      <c r="AN28" s="465">
        <v>5.0839999999999996E-2</v>
      </c>
      <c r="AO28" s="465">
        <v>0</v>
      </c>
      <c r="AP28" s="465">
        <v>0.62675999999999998</v>
      </c>
      <c r="AQ28" s="465">
        <v>0</v>
      </c>
      <c r="AR28" s="465">
        <v>0</v>
      </c>
      <c r="AS28" s="465">
        <v>0</v>
      </c>
      <c r="AT28" s="465">
        <v>0</v>
      </c>
      <c r="AU28" s="465">
        <v>0</v>
      </c>
      <c r="AV28" s="465">
        <v>0</v>
      </c>
      <c r="AW28" s="465">
        <v>0</v>
      </c>
      <c r="AX28" s="465">
        <v>1.7613E-2</v>
      </c>
      <c r="AY28" s="465">
        <v>0</v>
      </c>
      <c r="AZ28" s="465">
        <v>0</v>
      </c>
      <c r="BA28" s="465">
        <v>0</v>
      </c>
      <c r="BB28" s="465">
        <v>0</v>
      </c>
      <c r="BC28" s="465">
        <v>2.69E-2</v>
      </c>
      <c r="BD28" s="465">
        <v>0</v>
      </c>
      <c r="BE28" s="465">
        <v>0.70774999999999988</v>
      </c>
      <c r="BF28" s="465">
        <v>0</v>
      </c>
      <c r="BG28" s="465">
        <v>0.17099999999999999</v>
      </c>
      <c r="BH28" s="465">
        <v>0</v>
      </c>
      <c r="BI28" s="465">
        <v>0</v>
      </c>
      <c r="BJ28" s="465">
        <v>0</v>
      </c>
      <c r="BK28" s="465">
        <v>0</v>
      </c>
      <c r="BL28" s="465">
        <v>0</v>
      </c>
      <c r="BM28" s="465">
        <v>0</v>
      </c>
      <c r="BN28" s="465">
        <v>0</v>
      </c>
      <c r="BO28" s="465">
        <v>0</v>
      </c>
      <c r="BP28" s="449">
        <v>0</v>
      </c>
      <c r="BQ28" s="460">
        <f t="shared" si="6"/>
        <v>5.4467380000000087</v>
      </c>
      <c r="BR28" s="825">
        <f>X$75-$BQ28</f>
        <v>-5.4467380000000087</v>
      </c>
      <c r="BS28" s="462">
        <f t="shared" si="7"/>
        <v>213.81626199999994</v>
      </c>
    </row>
    <row r="29" spans="1:72" ht="18" customHeight="1">
      <c r="A29" s="456"/>
      <c r="B29" s="207" t="s">
        <v>67</v>
      </c>
      <c r="C29" s="206" t="s">
        <v>68</v>
      </c>
      <c r="D29" s="405">
        <v>0</v>
      </c>
      <c r="E29" s="457">
        <f>F29+J29+K29+L29+P29+T29+X29+Z29</f>
        <v>0</v>
      </c>
      <c r="F29" s="458">
        <f t="shared" si="9"/>
        <v>0</v>
      </c>
      <c r="G29" s="465">
        <v>0</v>
      </c>
      <c r="H29" s="465">
        <v>0</v>
      </c>
      <c r="I29" s="465">
        <v>0</v>
      </c>
      <c r="J29" s="465">
        <v>0</v>
      </c>
      <c r="K29" s="465">
        <v>0</v>
      </c>
      <c r="L29" s="458">
        <f t="shared" si="19"/>
        <v>0</v>
      </c>
      <c r="M29" s="465">
        <v>0</v>
      </c>
      <c r="N29" s="465">
        <v>0</v>
      </c>
      <c r="O29" s="465">
        <v>0</v>
      </c>
      <c r="P29" s="458">
        <f t="shared" si="20"/>
        <v>0</v>
      </c>
      <c r="Q29" s="465">
        <v>0</v>
      </c>
      <c r="R29" s="465">
        <v>0</v>
      </c>
      <c r="S29" s="465">
        <v>0</v>
      </c>
      <c r="T29" s="458">
        <f>U29+V29+W29</f>
        <v>0</v>
      </c>
      <c r="U29" s="465">
        <v>0</v>
      </c>
      <c r="V29" s="465">
        <v>0</v>
      </c>
      <c r="W29" s="465">
        <v>0</v>
      </c>
      <c r="X29" s="465">
        <v>0</v>
      </c>
      <c r="Y29" s="459">
        <f>$D29-$BQ29</f>
        <v>0</v>
      </c>
      <c r="Z29" s="465">
        <v>0</v>
      </c>
      <c r="AA29" s="192">
        <f t="shared" si="8"/>
        <v>0</v>
      </c>
      <c r="AB29" s="465">
        <v>0</v>
      </c>
      <c r="AC29" s="465">
        <v>0</v>
      </c>
      <c r="AD29" s="465">
        <v>0</v>
      </c>
      <c r="AE29" s="465">
        <v>0</v>
      </c>
      <c r="AF29" s="465">
        <v>0</v>
      </c>
      <c r="AG29" s="465">
        <v>0</v>
      </c>
      <c r="AH29" s="465">
        <v>0</v>
      </c>
      <c r="AI29" s="465">
        <v>0</v>
      </c>
      <c r="AJ29" s="465">
        <v>0</v>
      </c>
      <c r="AK29" s="458">
        <f t="shared" si="4"/>
        <v>0</v>
      </c>
      <c r="AL29" s="465">
        <v>0</v>
      </c>
      <c r="AM29" s="465">
        <v>0</v>
      </c>
      <c r="AN29" s="465">
        <v>0</v>
      </c>
      <c r="AO29" s="465">
        <v>0</v>
      </c>
      <c r="AP29" s="465">
        <v>0</v>
      </c>
      <c r="AQ29" s="465">
        <v>0</v>
      </c>
      <c r="AR29" s="465">
        <v>0</v>
      </c>
      <c r="AS29" s="465">
        <v>0</v>
      </c>
      <c r="AT29" s="465">
        <v>0</v>
      </c>
      <c r="AU29" s="465">
        <v>0</v>
      </c>
      <c r="AV29" s="465">
        <v>0</v>
      </c>
      <c r="AW29" s="465">
        <v>0</v>
      </c>
      <c r="AX29" s="465">
        <v>0</v>
      </c>
      <c r="AY29" s="465">
        <v>0</v>
      </c>
      <c r="AZ29" s="465">
        <v>0</v>
      </c>
      <c r="BA29" s="465">
        <v>0</v>
      </c>
      <c r="BB29" s="465">
        <v>0</v>
      </c>
      <c r="BC29" s="465">
        <v>0</v>
      </c>
      <c r="BD29" s="465">
        <v>0</v>
      </c>
      <c r="BE29" s="465">
        <v>0</v>
      </c>
      <c r="BF29" s="465">
        <v>0</v>
      </c>
      <c r="BG29" s="465">
        <v>0</v>
      </c>
      <c r="BH29" s="465">
        <v>0</v>
      </c>
      <c r="BI29" s="465">
        <v>0</v>
      </c>
      <c r="BJ29" s="465">
        <v>0</v>
      </c>
      <c r="BK29" s="465">
        <v>0</v>
      </c>
      <c r="BL29" s="465">
        <v>0</v>
      </c>
      <c r="BM29" s="465">
        <v>0</v>
      </c>
      <c r="BN29" s="465">
        <v>0</v>
      </c>
      <c r="BO29" s="465">
        <v>0</v>
      </c>
      <c r="BP29" s="449">
        <v>0</v>
      </c>
      <c r="BQ29" s="460">
        <f t="shared" si="6"/>
        <v>0</v>
      </c>
      <c r="BR29" s="825">
        <f>Y$75-$BQ29</f>
        <v>0</v>
      </c>
      <c r="BS29" s="462">
        <f t="shared" si="7"/>
        <v>0</v>
      </c>
    </row>
    <row r="30" spans="1:72" ht="18" customHeight="1">
      <c r="A30" s="456"/>
      <c r="B30" s="207" t="s">
        <v>70</v>
      </c>
      <c r="C30" s="206" t="s">
        <v>71</v>
      </c>
      <c r="D30" s="405">
        <v>11.458</v>
      </c>
      <c r="E30" s="457">
        <f>F30+J30+K30+L30+P30+T30+X30+Y30</f>
        <v>0</v>
      </c>
      <c r="F30" s="458">
        <f t="shared" si="9"/>
        <v>0</v>
      </c>
      <c r="G30" s="465">
        <v>0</v>
      </c>
      <c r="H30" s="465">
        <v>0</v>
      </c>
      <c r="I30" s="465">
        <v>0</v>
      </c>
      <c r="J30" s="465">
        <v>0</v>
      </c>
      <c r="K30" s="465">
        <v>0</v>
      </c>
      <c r="L30" s="458">
        <f t="shared" si="19"/>
        <v>0</v>
      </c>
      <c r="M30" s="465">
        <v>0</v>
      </c>
      <c r="N30" s="465">
        <v>0</v>
      </c>
      <c r="O30" s="465">
        <v>0</v>
      </c>
      <c r="P30" s="458">
        <f t="shared" si="20"/>
        <v>0</v>
      </c>
      <c r="Q30" s="465">
        <v>0</v>
      </c>
      <c r="R30" s="465">
        <v>0</v>
      </c>
      <c r="S30" s="465">
        <v>0</v>
      </c>
      <c r="T30" s="458">
        <f>U30+V30+W30</f>
        <v>0</v>
      </c>
      <c r="U30" s="465">
        <v>0</v>
      </c>
      <c r="V30" s="465">
        <v>0</v>
      </c>
      <c r="W30" s="465">
        <v>0</v>
      </c>
      <c r="X30" s="465">
        <v>0</v>
      </c>
      <c r="Y30" s="465">
        <v>0</v>
      </c>
      <c r="Z30" s="459">
        <f>$D30-$BQ30</f>
        <v>11.458</v>
      </c>
      <c r="AA30" s="192">
        <f t="shared" si="8"/>
        <v>0</v>
      </c>
      <c r="AB30" s="465">
        <v>0</v>
      </c>
      <c r="AC30" s="465">
        <v>0</v>
      </c>
      <c r="AD30" s="465">
        <v>0</v>
      </c>
      <c r="AE30" s="465">
        <v>0</v>
      </c>
      <c r="AF30" s="465">
        <v>0</v>
      </c>
      <c r="AG30" s="465">
        <v>0</v>
      </c>
      <c r="AH30" s="465">
        <v>0</v>
      </c>
      <c r="AI30" s="465">
        <v>0</v>
      </c>
      <c r="AJ30" s="465">
        <v>0</v>
      </c>
      <c r="AK30" s="458">
        <f t="shared" si="4"/>
        <v>0</v>
      </c>
      <c r="AL30" s="465">
        <v>0</v>
      </c>
      <c r="AM30" s="465">
        <v>0</v>
      </c>
      <c r="AN30" s="465">
        <v>0</v>
      </c>
      <c r="AO30" s="465">
        <v>0</v>
      </c>
      <c r="AP30" s="465">
        <v>0</v>
      </c>
      <c r="AQ30" s="465">
        <v>0</v>
      </c>
      <c r="AR30" s="465">
        <v>0</v>
      </c>
      <c r="AS30" s="465">
        <v>0</v>
      </c>
      <c r="AT30" s="465">
        <v>0</v>
      </c>
      <c r="AU30" s="465">
        <v>0</v>
      </c>
      <c r="AV30" s="465">
        <v>0</v>
      </c>
      <c r="AW30" s="465">
        <v>0</v>
      </c>
      <c r="AX30" s="465">
        <v>0</v>
      </c>
      <c r="AY30" s="465">
        <v>0</v>
      </c>
      <c r="AZ30" s="465">
        <v>0</v>
      </c>
      <c r="BA30" s="465">
        <v>0</v>
      </c>
      <c r="BB30" s="465">
        <v>0</v>
      </c>
      <c r="BC30" s="465">
        <v>0</v>
      </c>
      <c r="BD30" s="465">
        <v>0</v>
      </c>
      <c r="BE30" s="465">
        <v>0</v>
      </c>
      <c r="BF30" s="465">
        <v>0</v>
      </c>
      <c r="BG30" s="465">
        <v>0</v>
      </c>
      <c r="BH30" s="465">
        <v>0</v>
      </c>
      <c r="BI30" s="465">
        <v>0</v>
      </c>
      <c r="BJ30" s="465">
        <v>0</v>
      </c>
      <c r="BK30" s="465">
        <v>0</v>
      </c>
      <c r="BL30" s="465">
        <v>0</v>
      </c>
      <c r="BM30" s="465">
        <v>0</v>
      </c>
      <c r="BN30" s="465">
        <v>0</v>
      </c>
      <c r="BO30" s="465">
        <v>0</v>
      </c>
      <c r="BP30" s="449">
        <v>0</v>
      </c>
      <c r="BQ30" s="460">
        <f t="shared" si="6"/>
        <v>0</v>
      </c>
      <c r="BR30" s="825">
        <f>Z$75-$BQ30</f>
        <v>533.42950099998984</v>
      </c>
      <c r="BS30" s="462">
        <f t="shared" si="7"/>
        <v>544.88750099998981</v>
      </c>
    </row>
    <row r="31" spans="1:72" s="455" customFormat="1" ht="18" customHeight="1">
      <c r="A31" s="447" t="s">
        <v>72</v>
      </c>
      <c r="B31" s="209" t="s">
        <v>73</v>
      </c>
      <c r="C31" s="210" t="s">
        <v>74</v>
      </c>
      <c r="D31" s="404">
        <f>SUM(D33:D42)+SUM(D60:D73)</f>
        <v>4153.2168000000001</v>
      </c>
      <c r="E31" s="464">
        <f>F31+J31+K31+L31+P31+T31+X31+Y31+Z31</f>
        <v>0</v>
      </c>
      <c r="F31" s="449">
        <f t="shared" si="9"/>
        <v>0</v>
      </c>
      <c r="G31" s="449">
        <f t="shared" ref="G31:Z31" si="21">SUM(G33:G42)+SUM(G60:G73)</f>
        <v>0</v>
      </c>
      <c r="H31" s="449">
        <f t="shared" si="21"/>
        <v>0</v>
      </c>
      <c r="I31" s="449">
        <f t="shared" si="21"/>
        <v>0</v>
      </c>
      <c r="J31" s="449">
        <f t="shared" si="21"/>
        <v>0</v>
      </c>
      <c r="K31" s="449">
        <f t="shared" si="21"/>
        <v>0</v>
      </c>
      <c r="L31" s="449">
        <f t="shared" si="21"/>
        <v>0</v>
      </c>
      <c r="M31" s="449">
        <f t="shared" si="21"/>
        <v>0</v>
      </c>
      <c r="N31" s="449">
        <f t="shared" si="21"/>
        <v>0</v>
      </c>
      <c r="O31" s="449">
        <f t="shared" si="21"/>
        <v>0</v>
      </c>
      <c r="P31" s="449">
        <f t="shared" si="21"/>
        <v>0</v>
      </c>
      <c r="Q31" s="449">
        <f t="shared" si="21"/>
        <v>0</v>
      </c>
      <c r="R31" s="449">
        <f t="shared" si="21"/>
        <v>0</v>
      </c>
      <c r="S31" s="449">
        <f t="shared" si="21"/>
        <v>0</v>
      </c>
      <c r="T31" s="449">
        <f t="shared" si="21"/>
        <v>0</v>
      </c>
      <c r="U31" s="449">
        <f t="shared" si="21"/>
        <v>0</v>
      </c>
      <c r="V31" s="449">
        <f t="shared" si="21"/>
        <v>0</v>
      </c>
      <c r="W31" s="449">
        <f t="shared" si="21"/>
        <v>0</v>
      </c>
      <c r="X31" s="449">
        <f t="shared" si="21"/>
        <v>0</v>
      </c>
      <c r="Y31" s="449">
        <f t="shared" si="21"/>
        <v>0</v>
      </c>
      <c r="Z31" s="449">
        <f t="shared" si="21"/>
        <v>0</v>
      </c>
      <c r="AA31" s="450">
        <f>$D31-$BQ31</f>
        <v>4153.2168000000001</v>
      </c>
      <c r="AB31" s="449">
        <f>SUM(AB34:AB42)+SUM(AB60:AB73)</f>
        <v>0</v>
      </c>
      <c r="AC31" s="449">
        <f>AC33+SUM(AC35:AC42)+SUM(AC60:AC73)</f>
        <v>0.61630000000000007</v>
      </c>
      <c r="AD31" s="449">
        <f>SUM(AD33:AD34)+SUM(AD36:AD42)+SUM(AD60:AD73)</f>
        <v>0</v>
      </c>
      <c r="AE31" s="449">
        <f>SUM(AE33:AE35)+SUM(AE37:AE42)+SUM(AE60:AE73)</f>
        <v>0</v>
      </c>
      <c r="AF31" s="449">
        <f>SUM(AF33:AF36)+SUM(AF38:AF42)+SUM(AF60:AF73)</f>
        <v>0.78569999999999995</v>
      </c>
      <c r="AG31" s="449">
        <f>SUM(AG33:AG37)+SUM(AG39:AG42)+SUM(AG60:AG73)</f>
        <v>3.5779999999999998</v>
      </c>
      <c r="AH31" s="449">
        <f>SUM(AH33:AH38)+SUM(AH40:AH42)+SUM(AH60:AH73)</f>
        <v>3.1081949999996294</v>
      </c>
      <c r="AI31" s="449">
        <f>SUM(AI33:AI39)+AI42+SUM(AI60:AI73)+AI41</f>
        <v>0</v>
      </c>
      <c r="AJ31" s="449">
        <f>SUM(AJ33:AJ40)+AJ42+AJ60+AJ61+AJ62+AJ63+AJ64+AJ65+AJ66+AJ67+AJ68+AJ69+AJ70+AJ71+AJ72+AJ73</f>
        <v>0</v>
      </c>
      <c r="AK31" s="449">
        <f>SUM(AK33:AK41)+SUM(AK60:AK73)</f>
        <v>15.7775</v>
      </c>
      <c r="AL31" s="449">
        <f>SUM(AL33:AL42)+SUM(AL60:AL73)</f>
        <v>13.310455000000001</v>
      </c>
      <c r="AM31" s="449">
        <f>SUM(AM33:AM42)+SUM(AM60:AM73)</f>
        <v>2.998280000000225</v>
      </c>
      <c r="AN31" s="449">
        <f>SUM(AN33:AN42)+SUM(AN60:AN73)</f>
        <v>2.2390640000000008</v>
      </c>
      <c r="AO31" s="449">
        <f t="shared" ref="AO31:AZ31" si="22">SUM(AO33:AO42)+SUM(AO60:AO73)</f>
        <v>0.1</v>
      </c>
      <c r="AP31" s="449">
        <f t="shared" si="22"/>
        <v>1.9268699999989503</v>
      </c>
      <c r="AQ31" s="449">
        <f t="shared" si="22"/>
        <v>1.34843</v>
      </c>
      <c r="AR31" s="449">
        <f t="shared" si="22"/>
        <v>0.19600000000000001</v>
      </c>
      <c r="AS31" s="449">
        <f t="shared" si="22"/>
        <v>0.02</v>
      </c>
      <c r="AT31" s="449">
        <f t="shared" si="22"/>
        <v>0</v>
      </c>
      <c r="AU31" s="449">
        <f t="shared" si="22"/>
        <v>0</v>
      </c>
      <c r="AV31" s="449">
        <f t="shared" si="22"/>
        <v>0</v>
      </c>
      <c r="AW31" s="449">
        <f t="shared" si="22"/>
        <v>0</v>
      </c>
      <c r="AX31" s="449">
        <f t="shared" si="22"/>
        <v>0.115981</v>
      </c>
      <c r="AY31" s="449">
        <f t="shared" si="22"/>
        <v>0</v>
      </c>
      <c r="AZ31" s="449">
        <f t="shared" si="22"/>
        <v>0</v>
      </c>
      <c r="BA31" s="449">
        <f>SUM(BA33:BA42)+SUM(BA60:BA73)</f>
        <v>0</v>
      </c>
      <c r="BB31" s="449">
        <f>SUM(BB33:BB42)+SUM(BB61:BB73)</f>
        <v>0</v>
      </c>
      <c r="BC31" s="449">
        <f>SUM(BC33:BC42)+BC60+SUM(BC62:BC73)</f>
        <v>1.1738900000000001</v>
      </c>
      <c r="BD31" s="449">
        <f>SUM(BD33:BD42)+SUM(BD60:BD61)+SUM(BD63:BD73)</f>
        <v>2.8665000000000003</v>
      </c>
      <c r="BE31" s="449">
        <f>SUM(BE33:BE42)+SUM(BE60:BE62)+SUM(BE64:BE73)</f>
        <v>6.4271300000003677</v>
      </c>
      <c r="BF31" s="449">
        <f>SUM(BF33:BF42)+SUM(BF60:BF63)+SUM(BF65:BF73)</f>
        <v>2.6719799999997011</v>
      </c>
      <c r="BG31" s="449">
        <f>SUM(BG33:BG42)+SUM(BG60:BG64)+SUM(BG66:BG73)</f>
        <v>0.76439999999999997</v>
      </c>
      <c r="BH31" s="449">
        <f>SUM(BH33:BH42)+SUM(BH60:BH65)+SUM(BH67:BH73)</f>
        <v>0</v>
      </c>
      <c r="BI31" s="449">
        <f>SUM(BI33:BI42)+SUM(BI60:BI66)+SUM(BI68:BI73:BI73)</f>
        <v>0</v>
      </c>
      <c r="BJ31" s="449">
        <f>SUM(BJ33:BJ42)+SUM(BJ60:BJ67)+SUM(BJ69:BJ73)</f>
        <v>0.01</v>
      </c>
      <c r="BK31" s="449">
        <f>SUM(BK33:BK42)+SUM(BK60:BK68)+SUM(BK70:BK73)</f>
        <v>0</v>
      </c>
      <c r="BL31" s="449">
        <f>SUM(BL33:BL42)+SUM(BL60:BL69)+SUM(BL71:BL73)</f>
        <v>0</v>
      </c>
      <c r="BM31" s="449">
        <f>SUM(BM33:BM42)+SUM(BM60:BM70)+SUM(BM72:BM73)</f>
        <v>0.1</v>
      </c>
      <c r="BN31" s="449">
        <f>SUM(BN33:BN42)+SUM(BN60:BN71)+BN73</f>
        <v>0</v>
      </c>
      <c r="BO31" s="449">
        <f>SUM(BO33:BO42)+SUM(BO60:BO72)</f>
        <v>0</v>
      </c>
      <c r="BP31" s="451">
        <f>SUM(BP33:BP42)+SUM(BP60:BP73)</f>
        <v>0</v>
      </c>
      <c r="BQ31" s="452">
        <f>BP31+E31</f>
        <v>0</v>
      </c>
      <c r="BR31" s="824">
        <f>AA$75-$BQ31</f>
        <v>951.24320000000012</v>
      </c>
      <c r="BS31" s="454">
        <f t="shared" si="7"/>
        <v>5104.46</v>
      </c>
      <c r="BT31" s="455">
        <f>SUM(BS33:BS42)+SUM(BS60:BS73)</f>
        <v>5104.4600000000009</v>
      </c>
    </row>
    <row r="32" spans="1:72" ht="18" customHeight="1">
      <c r="A32" s="456"/>
      <c r="B32" s="207" t="s">
        <v>75</v>
      </c>
      <c r="C32" s="206"/>
      <c r="D32" s="405"/>
      <c r="E32" s="457"/>
      <c r="F32" s="458"/>
      <c r="G32" s="458"/>
      <c r="H32" s="458"/>
      <c r="I32" s="458"/>
      <c r="J32" s="458"/>
      <c r="K32" s="458"/>
      <c r="L32" s="458"/>
      <c r="M32" s="458"/>
      <c r="N32" s="458"/>
      <c r="O32" s="458"/>
      <c r="P32" s="458"/>
      <c r="Q32" s="458"/>
      <c r="R32" s="458"/>
      <c r="S32" s="458"/>
      <c r="T32" s="458"/>
      <c r="U32" s="458"/>
      <c r="V32" s="458"/>
      <c r="W32" s="458"/>
      <c r="X32" s="458"/>
      <c r="Y32" s="458"/>
      <c r="Z32" s="458"/>
      <c r="AA32" s="192"/>
      <c r="AB32" s="458"/>
      <c r="AC32" s="458"/>
      <c r="AD32" s="458"/>
      <c r="AE32" s="458"/>
      <c r="AF32" s="458"/>
      <c r="AG32" s="458"/>
      <c r="AH32" s="458"/>
      <c r="AI32" s="458"/>
      <c r="AJ32" s="458"/>
      <c r="AK32" s="458"/>
      <c r="AL32" s="458"/>
      <c r="AM32" s="458"/>
      <c r="AN32" s="458"/>
      <c r="AO32" s="458"/>
      <c r="AP32" s="458"/>
      <c r="AQ32" s="458"/>
      <c r="AR32" s="458"/>
      <c r="AS32" s="458"/>
      <c r="AT32" s="458"/>
      <c r="AU32" s="458"/>
      <c r="AV32" s="458"/>
      <c r="AW32" s="458"/>
      <c r="AX32" s="458"/>
      <c r="AY32" s="458"/>
      <c r="AZ32" s="458"/>
      <c r="BA32" s="458"/>
      <c r="BB32" s="458"/>
      <c r="BC32" s="458"/>
      <c r="BD32" s="458"/>
      <c r="BE32" s="458"/>
      <c r="BF32" s="458"/>
      <c r="BG32" s="458"/>
      <c r="BH32" s="458"/>
      <c r="BI32" s="458"/>
      <c r="BJ32" s="458"/>
      <c r="BK32" s="458"/>
      <c r="BL32" s="458"/>
      <c r="BM32" s="458"/>
      <c r="BN32" s="458"/>
      <c r="BO32" s="458"/>
      <c r="BP32" s="443"/>
      <c r="BQ32" s="467">
        <f t="shared" ref="BQ32:BQ73" si="23">BP32+AA32+E32</f>
        <v>0</v>
      </c>
      <c r="BR32" s="825"/>
      <c r="BS32" s="462"/>
    </row>
    <row r="33" spans="1:72" ht="18" customHeight="1">
      <c r="A33" s="456" t="s">
        <v>76</v>
      </c>
      <c r="B33" s="207" t="s">
        <v>77</v>
      </c>
      <c r="C33" s="206" t="s">
        <v>78</v>
      </c>
      <c r="D33" s="405">
        <v>123.97880000000005</v>
      </c>
      <c r="E33" s="457">
        <f>F33+J33+K33+L33+P33+T33+X33+Y33+Z33</f>
        <v>0</v>
      </c>
      <c r="F33" s="458">
        <f t="shared" si="9"/>
        <v>0</v>
      </c>
      <c r="G33" s="465">
        <v>0</v>
      </c>
      <c r="H33" s="465">
        <v>0</v>
      </c>
      <c r="I33" s="465">
        <v>0</v>
      </c>
      <c r="J33" s="465">
        <v>0</v>
      </c>
      <c r="K33" s="465">
        <v>0</v>
      </c>
      <c r="L33" s="458">
        <f>SUM(M33:O33)</f>
        <v>0</v>
      </c>
      <c r="M33" s="465">
        <v>0</v>
      </c>
      <c r="N33" s="465">
        <v>0</v>
      </c>
      <c r="O33" s="465">
        <v>0</v>
      </c>
      <c r="P33" s="458">
        <f>SUM(Q33:S33)</f>
        <v>0</v>
      </c>
      <c r="Q33" s="465">
        <v>0</v>
      </c>
      <c r="R33" s="465">
        <v>0</v>
      </c>
      <c r="S33" s="465">
        <v>0</v>
      </c>
      <c r="T33" s="458">
        <f>SUM(U33:W33)</f>
        <v>0</v>
      </c>
      <c r="U33" s="465">
        <v>0</v>
      </c>
      <c r="V33" s="465">
        <v>0</v>
      </c>
      <c r="W33" s="465">
        <v>0</v>
      </c>
      <c r="X33" s="465">
        <v>0</v>
      </c>
      <c r="Y33" s="465">
        <v>0</v>
      </c>
      <c r="Z33" s="465">
        <v>0</v>
      </c>
      <c r="AA33" s="192">
        <f>SUM(AC33:AK33)+SUM(BB33:BO33)</f>
        <v>0</v>
      </c>
      <c r="AB33" s="459">
        <f>$D33-$BQ33</f>
        <v>123.97880000000005</v>
      </c>
      <c r="AC33" s="465">
        <v>0</v>
      </c>
      <c r="AD33" s="465">
        <v>0</v>
      </c>
      <c r="AE33" s="465">
        <v>0</v>
      </c>
      <c r="AF33" s="465">
        <v>0</v>
      </c>
      <c r="AG33" s="465">
        <v>0</v>
      </c>
      <c r="AH33" s="465">
        <v>0</v>
      </c>
      <c r="AI33" s="465">
        <v>0</v>
      </c>
      <c r="AJ33" s="465">
        <v>0</v>
      </c>
      <c r="AK33" s="458">
        <f>SUM(AL33:BA33)</f>
        <v>0</v>
      </c>
      <c r="AL33" s="465">
        <v>0</v>
      </c>
      <c r="AM33" s="465">
        <v>0</v>
      </c>
      <c r="AN33" s="465">
        <v>0</v>
      </c>
      <c r="AO33" s="465">
        <v>0</v>
      </c>
      <c r="AP33" s="465">
        <v>0</v>
      </c>
      <c r="AQ33" s="465">
        <v>0</v>
      </c>
      <c r="AR33" s="465">
        <v>0</v>
      </c>
      <c r="AS33" s="465">
        <v>0</v>
      </c>
      <c r="AT33" s="465">
        <v>0</v>
      </c>
      <c r="AU33" s="465">
        <v>0</v>
      </c>
      <c r="AV33" s="465">
        <v>0</v>
      </c>
      <c r="AW33" s="465">
        <v>0</v>
      </c>
      <c r="AX33" s="465">
        <v>0</v>
      </c>
      <c r="AY33" s="465">
        <v>0</v>
      </c>
      <c r="AZ33" s="465">
        <v>0</v>
      </c>
      <c r="BA33" s="465">
        <v>0</v>
      </c>
      <c r="BB33" s="465">
        <v>0</v>
      </c>
      <c r="BC33" s="465">
        <v>0</v>
      </c>
      <c r="BD33" s="465">
        <v>0</v>
      </c>
      <c r="BE33" s="465">
        <v>0</v>
      </c>
      <c r="BF33" s="465">
        <v>0</v>
      </c>
      <c r="BG33" s="465">
        <v>0</v>
      </c>
      <c r="BH33" s="465">
        <v>0</v>
      </c>
      <c r="BI33" s="465">
        <v>0</v>
      </c>
      <c r="BJ33" s="465">
        <v>0</v>
      </c>
      <c r="BK33" s="465">
        <v>0</v>
      </c>
      <c r="BL33" s="465">
        <v>0</v>
      </c>
      <c r="BM33" s="465">
        <v>0</v>
      </c>
      <c r="BN33" s="465">
        <v>0</v>
      </c>
      <c r="BO33" s="465">
        <v>0</v>
      </c>
      <c r="BP33" s="449">
        <v>0</v>
      </c>
      <c r="BQ33" s="460">
        <f t="shared" si="23"/>
        <v>0</v>
      </c>
      <c r="BR33" s="825">
        <f>AB$75-$BQ33</f>
        <v>130.21119999999996</v>
      </c>
      <c r="BS33" s="462">
        <f t="shared" ref="BS33:BS42" si="24">D33+BR33</f>
        <v>254.19</v>
      </c>
    </row>
    <row r="34" spans="1:72" ht="18" customHeight="1">
      <c r="A34" s="456" t="s">
        <v>79</v>
      </c>
      <c r="B34" s="207" t="s">
        <v>80</v>
      </c>
      <c r="C34" s="206" t="s">
        <v>81</v>
      </c>
      <c r="D34" s="405">
        <v>0.85000000000000009</v>
      </c>
      <c r="E34" s="457">
        <f t="shared" ref="E34:E72" si="25">F34+J34+K34+L34+P34+T34+X34+Y34+Z34</f>
        <v>0</v>
      </c>
      <c r="F34" s="458">
        <f t="shared" si="9"/>
        <v>0</v>
      </c>
      <c r="G34" s="465">
        <v>0</v>
      </c>
      <c r="H34" s="465">
        <v>0</v>
      </c>
      <c r="I34" s="465">
        <v>0</v>
      </c>
      <c r="J34" s="465">
        <v>0</v>
      </c>
      <c r="K34" s="465">
        <v>0</v>
      </c>
      <c r="L34" s="458">
        <f t="shared" ref="L34:L41" si="26">SUM(M34:O34)</f>
        <v>0</v>
      </c>
      <c r="M34" s="465">
        <v>0</v>
      </c>
      <c r="N34" s="465">
        <v>0</v>
      </c>
      <c r="O34" s="465">
        <v>0</v>
      </c>
      <c r="P34" s="458">
        <f t="shared" ref="P34:P41" si="27">SUM(Q34:S34)</f>
        <v>0</v>
      </c>
      <c r="Q34" s="465">
        <v>0</v>
      </c>
      <c r="R34" s="465">
        <v>0</v>
      </c>
      <c r="S34" s="465">
        <v>0</v>
      </c>
      <c r="T34" s="458">
        <f t="shared" ref="T34:T41" si="28">SUM(U34:W34)</f>
        <v>0</v>
      </c>
      <c r="U34" s="465">
        <v>0</v>
      </c>
      <c r="V34" s="465">
        <v>0</v>
      </c>
      <c r="W34" s="465">
        <v>0</v>
      </c>
      <c r="X34" s="465">
        <v>0</v>
      </c>
      <c r="Y34" s="465">
        <v>0</v>
      </c>
      <c r="Z34" s="465">
        <v>0</v>
      </c>
      <c r="AA34" s="192">
        <f>AB34+SUM(AD34:AK34)+SUM(BB34:BO34)</f>
        <v>0</v>
      </c>
      <c r="AB34" s="465">
        <v>0</v>
      </c>
      <c r="AC34" s="459">
        <f>$D34-$BQ34</f>
        <v>0.85000000000000009</v>
      </c>
      <c r="AD34" s="465">
        <v>0</v>
      </c>
      <c r="AE34" s="465">
        <v>0</v>
      </c>
      <c r="AF34" s="465">
        <v>0</v>
      </c>
      <c r="AG34" s="465">
        <v>0</v>
      </c>
      <c r="AH34" s="465">
        <v>0</v>
      </c>
      <c r="AI34" s="465">
        <v>0</v>
      </c>
      <c r="AJ34" s="465">
        <v>0</v>
      </c>
      <c r="AK34" s="458">
        <f t="shared" ref="AK34:AK41" si="29">SUM(AL34:BA34)</f>
        <v>0</v>
      </c>
      <c r="AL34" s="465">
        <v>0</v>
      </c>
      <c r="AM34" s="465">
        <v>0</v>
      </c>
      <c r="AN34" s="465">
        <v>0</v>
      </c>
      <c r="AO34" s="465">
        <v>0</v>
      </c>
      <c r="AP34" s="465">
        <v>0</v>
      </c>
      <c r="AQ34" s="465">
        <v>0</v>
      </c>
      <c r="AR34" s="465">
        <v>0</v>
      </c>
      <c r="AS34" s="465">
        <v>0</v>
      </c>
      <c r="AT34" s="465">
        <v>0</v>
      </c>
      <c r="AU34" s="465">
        <v>0</v>
      </c>
      <c r="AV34" s="465">
        <v>0</v>
      </c>
      <c r="AW34" s="465">
        <v>0</v>
      </c>
      <c r="AX34" s="465">
        <v>0</v>
      </c>
      <c r="AY34" s="465">
        <v>0</v>
      </c>
      <c r="AZ34" s="465">
        <v>0</v>
      </c>
      <c r="BA34" s="465">
        <v>0</v>
      </c>
      <c r="BB34" s="465">
        <v>0</v>
      </c>
      <c r="BC34" s="465">
        <v>0</v>
      </c>
      <c r="BD34" s="465">
        <v>0</v>
      </c>
      <c r="BE34" s="465">
        <v>0</v>
      </c>
      <c r="BF34" s="465">
        <v>0</v>
      </c>
      <c r="BG34" s="465">
        <v>0</v>
      </c>
      <c r="BH34" s="465">
        <v>0</v>
      </c>
      <c r="BI34" s="465">
        <v>0</v>
      </c>
      <c r="BJ34" s="465">
        <v>0</v>
      </c>
      <c r="BK34" s="465">
        <v>0</v>
      </c>
      <c r="BL34" s="465">
        <v>0</v>
      </c>
      <c r="BM34" s="465">
        <v>0</v>
      </c>
      <c r="BN34" s="465">
        <v>0</v>
      </c>
      <c r="BO34" s="465">
        <v>0</v>
      </c>
      <c r="BP34" s="449">
        <v>0</v>
      </c>
      <c r="BQ34" s="460">
        <f t="shared" si="23"/>
        <v>0</v>
      </c>
      <c r="BR34" s="825">
        <f>AC$75-$BQ34</f>
        <v>7.9</v>
      </c>
      <c r="BS34" s="462">
        <f t="shared" si="24"/>
        <v>8.75</v>
      </c>
    </row>
    <row r="35" spans="1:72" ht="18" customHeight="1">
      <c r="A35" s="456" t="s">
        <v>82</v>
      </c>
      <c r="B35" s="207" t="s">
        <v>83</v>
      </c>
      <c r="C35" s="206" t="s">
        <v>84</v>
      </c>
      <c r="D35" s="405">
        <v>0</v>
      </c>
      <c r="E35" s="457">
        <f t="shared" si="25"/>
        <v>0</v>
      </c>
      <c r="F35" s="458">
        <f t="shared" si="9"/>
        <v>0</v>
      </c>
      <c r="G35" s="465">
        <v>0</v>
      </c>
      <c r="H35" s="465">
        <v>0</v>
      </c>
      <c r="I35" s="465">
        <v>0</v>
      </c>
      <c r="J35" s="465">
        <v>0</v>
      </c>
      <c r="K35" s="465">
        <v>0</v>
      </c>
      <c r="L35" s="458">
        <f t="shared" si="26"/>
        <v>0</v>
      </c>
      <c r="M35" s="465">
        <v>0</v>
      </c>
      <c r="N35" s="465">
        <v>0</v>
      </c>
      <c r="O35" s="465">
        <v>0</v>
      </c>
      <c r="P35" s="458">
        <f t="shared" si="27"/>
        <v>0</v>
      </c>
      <c r="Q35" s="465">
        <v>0</v>
      </c>
      <c r="R35" s="465">
        <v>0</v>
      </c>
      <c r="S35" s="465">
        <v>0</v>
      </c>
      <c r="T35" s="458">
        <f t="shared" si="28"/>
        <v>0</v>
      </c>
      <c r="U35" s="465">
        <v>0</v>
      </c>
      <c r="V35" s="465">
        <v>0</v>
      </c>
      <c r="W35" s="465">
        <v>0</v>
      </c>
      <c r="X35" s="465">
        <v>0</v>
      </c>
      <c r="Y35" s="465">
        <v>0</v>
      </c>
      <c r="Z35" s="465">
        <v>0</v>
      </c>
      <c r="AA35" s="192">
        <f>SUM(AB35:AC35)+SUM(AE35:AK35)+SUM(BB35:BO35)</f>
        <v>0</v>
      </c>
      <c r="AB35" s="465">
        <v>0</v>
      </c>
      <c r="AC35" s="465">
        <v>0</v>
      </c>
      <c r="AD35" s="459">
        <f>$D35-$BQ35</f>
        <v>0</v>
      </c>
      <c r="AE35" s="465">
        <v>0</v>
      </c>
      <c r="AF35" s="465">
        <v>0</v>
      </c>
      <c r="AG35" s="465">
        <v>0</v>
      </c>
      <c r="AH35" s="465">
        <v>0</v>
      </c>
      <c r="AI35" s="465">
        <v>0</v>
      </c>
      <c r="AJ35" s="465">
        <v>0</v>
      </c>
      <c r="AK35" s="458">
        <f t="shared" si="29"/>
        <v>0</v>
      </c>
      <c r="AL35" s="465">
        <v>0</v>
      </c>
      <c r="AM35" s="465">
        <v>0</v>
      </c>
      <c r="AN35" s="465">
        <v>0</v>
      </c>
      <c r="AO35" s="465">
        <v>0</v>
      </c>
      <c r="AP35" s="465">
        <v>0</v>
      </c>
      <c r="AQ35" s="465">
        <v>0</v>
      </c>
      <c r="AR35" s="465">
        <v>0</v>
      </c>
      <c r="AS35" s="465">
        <v>0</v>
      </c>
      <c r="AT35" s="465">
        <v>0</v>
      </c>
      <c r="AU35" s="465">
        <v>0</v>
      </c>
      <c r="AV35" s="465">
        <v>0</v>
      </c>
      <c r="AW35" s="465">
        <v>0</v>
      </c>
      <c r="AX35" s="465">
        <v>0</v>
      </c>
      <c r="AY35" s="465">
        <v>0</v>
      </c>
      <c r="AZ35" s="465">
        <v>0</v>
      </c>
      <c r="BA35" s="465">
        <v>0</v>
      </c>
      <c r="BB35" s="465">
        <v>0</v>
      </c>
      <c r="BC35" s="465">
        <v>0</v>
      </c>
      <c r="BD35" s="465">
        <v>0</v>
      </c>
      <c r="BE35" s="465">
        <v>0</v>
      </c>
      <c r="BF35" s="465">
        <v>0</v>
      </c>
      <c r="BG35" s="465">
        <v>0</v>
      </c>
      <c r="BH35" s="465">
        <v>0</v>
      </c>
      <c r="BI35" s="465">
        <v>0</v>
      </c>
      <c r="BJ35" s="465">
        <v>0</v>
      </c>
      <c r="BK35" s="465">
        <v>0</v>
      </c>
      <c r="BL35" s="465">
        <v>0</v>
      </c>
      <c r="BM35" s="465">
        <v>0</v>
      </c>
      <c r="BN35" s="465">
        <v>0</v>
      </c>
      <c r="BO35" s="465">
        <v>0</v>
      </c>
      <c r="BP35" s="449">
        <v>0</v>
      </c>
      <c r="BQ35" s="460">
        <f t="shared" si="23"/>
        <v>0</v>
      </c>
      <c r="BR35" s="825">
        <f>AD$75-$BQ35</f>
        <v>0</v>
      </c>
      <c r="BS35" s="462">
        <f t="shared" si="24"/>
        <v>0</v>
      </c>
    </row>
    <row r="36" spans="1:72" ht="18" customHeight="1">
      <c r="A36" s="456"/>
      <c r="B36" s="207" t="s">
        <v>86</v>
      </c>
      <c r="C36" s="206" t="s">
        <v>87</v>
      </c>
      <c r="D36" s="405">
        <v>0</v>
      </c>
      <c r="E36" s="457">
        <f t="shared" si="25"/>
        <v>0</v>
      </c>
      <c r="F36" s="458">
        <f t="shared" si="9"/>
        <v>0</v>
      </c>
      <c r="G36" s="465">
        <v>0</v>
      </c>
      <c r="H36" s="465">
        <v>0</v>
      </c>
      <c r="I36" s="465">
        <v>0</v>
      </c>
      <c r="J36" s="465">
        <v>0</v>
      </c>
      <c r="K36" s="465">
        <v>0</v>
      </c>
      <c r="L36" s="458">
        <f t="shared" si="26"/>
        <v>0</v>
      </c>
      <c r="M36" s="465">
        <v>0</v>
      </c>
      <c r="N36" s="465">
        <v>0</v>
      </c>
      <c r="O36" s="465">
        <v>0</v>
      </c>
      <c r="P36" s="458">
        <f t="shared" si="27"/>
        <v>0</v>
      </c>
      <c r="Q36" s="465">
        <v>0</v>
      </c>
      <c r="R36" s="465">
        <v>0</v>
      </c>
      <c r="S36" s="465">
        <v>0</v>
      </c>
      <c r="T36" s="458">
        <f t="shared" si="28"/>
        <v>0</v>
      </c>
      <c r="U36" s="465">
        <v>0</v>
      </c>
      <c r="V36" s="465">
        <v>0</v>
      </c>
      <c r="W36" s="465">
        <v>0</v>
      </c>
      <c r="X36" s="465">
        <v>0</v>
      </c>
      <c r="Y36" s="465">
        <v>0</v>
      </c>
      <c r="Z36" s="465">
        <v>0</v>
      </c>
      <c r="AA36" s="192">
        <f>SUM(AB36:AD36)+SUM(AF36:AK36)+SUM(BB36:BO36)</f>
        <v>0</v>
      </c>
      <c r="AB36" s="465">
        <v>0</v>
      </c>
      <c r="AC36" s="465">
        <v>0</v>
      </c>
      <c r="AD36" s="465">
        <v>0</v>
      </c>
      <c r="AE36" s="459">
        <f>$D36-$BQ36</f>
        <v>0</v>
      </c>
      <c r="AF36" s="465">
        <v>0</v>
      </c>
      <c r="AG36" s="465">
        <v>0</v>
      </c>
      <c r="AH36" s="465">
        <v>0</v>
      </c>
      <c r="AI36" s="465">
        <v>0</v>
      </c>
      <c r="AJ36" s="465">
        <v>0</v>
      </c>
      <c r="AK36" s="458">
        <f t="shared" si="29"/>
        <v>0</v>
      </c>
      <c r="AL36" s="465">
        <v>0</v>
      </c>
      <c r="AM36" s="465">
        <v>0</v>
      </c>
      <c r="AN36" s="465">
        <v>0</v>
      </c>
      <c r="AO36" s="465">
        <v>0</v>
      </c>
      <c r="AP36" s="465">
        <v>0</v>
      </c>
      <c r="AQ36" s="465">
        <v>0</v>
      </c>
      <c r="AR36" s="465">
        <v>0</v>
      </c>
      <c r="AS36" s="465">
        <v>0</v>
      </c>
      <c r="AT36" s="465">
        <v>0</v>
      </c>
      <c r="AU36" s="465">
        <v>0</v>
      </c>
      <c r="AV36" s="465">
        <v>0</v>
      </c>
      <c r="AW36" s="465">
        <v>0</v>
      </c>
      <c r="AX36" s="465">
        <v>0</v>
      </c>
      <c r="AY36" s="465">
        <v>0</v>
      </c>
      <c r="AZ36" s="465">
        <v>0</v>
      </c>
      <c r="BA36" s="465">
        <v>0</v>
      </c>
      <c r="BB36" s="465">
        <v>0</v>
      </c>
      <c r="BC36" s="465">
        <v>0</v>
      </c>
      <c r="BD36" s="465">
        <v>0</v>
      </c>
      <c r="BE36" s="465">
        <v>0</v>
      </c>
      <c r="BF36" s="465">
        <v>0</v>
      </c>
      <c r="BG36" s="465">
        <v>0</v>
      </c>
      <c r="BH36" s="465">
        <v>0</v>
      </c>
      <c r="BI36" s="465">
        <v>0</v>
      </c>
      <c r="BJ36" s="465">
        <v>0</v>
      </c>
      <c r="BK36" s="465">
        <v>0</v>
      </c>
      <c r="BL36" s="465">
        <v>0</v>
      </c>
      <c r="BM36" s="465">
        <v>0</v>
      </c>
      <c r="BN36" s="465">
        <v>0</v>
      </c>
      <c r="BO36" s="465">
        <v>0</v>
      </c>
      <c r="BP36" s="449">
        <v>0</v>
      </c>
      <c r="BQ36" s="460">
        <f t="shared" si="23"/>
        <v>0</v>
      </c>
      <c r="BR36" s="825">
        <f>AE$75-$BQ36</f>
        <v>0</v>
      </c>
      <c r="BS36" s="462">
        <f t="shared" si="24"/>
        <v>0</v>
      </c>
    </row>
    <row r="37" spans="1:72" ht="18" customHeight="1">
      <c r="A37" s="456" t="s">
        <v>85</v>
      </c>
      <c r="B37" s="207" t="s">
        <v>88</v>
      </c>
      <c r="C37" s="206" t="s">
        <v>89</v>
      </c>
      <c r="D37" s="405">
        <v>0</v>
      </c>
      <c r="E37" s="457">
        <f t="shared" si="25"/>
        <v>0</v>
      </c>
      <c r="F37" s="458">
        <f t="shared" si="9"/>
        <v>0</v>
      </c>
      <c r="G37" s="465">
        <v>0</v>
      </c>
      <c r="H37" s="465">
        <v>0</v>
      </c>
      <c r="I37" s="465">
        <v>0</v>
      </c>
      <c r="J37" s="465">
        <v>0</v>
      </c>
      <c r="K37" s="465">
        <v>0</v>
      </c>
      <c r="L37" s="458">
        <f t="shared" si="26"/>
        <v>0</v>
      </c>
      <c r="M37" s="465">
        <v>0</v>
      </c>
      <c r="N37" s="465">
        <v>0</v>
      </c>
      <c r="O37" s="465">
        <v>0</v>
      </c>
      <c r="P37" s="458">
        <f t="shared" si="27"/>
        <v>0</v>
      </c>
      <c r="Q37" s="465">
        <v>0</v>
      </c>
      <c r="R37" s="465">
        <v>0</v>
      </c>
      <c r="S37" s="465">
        <v>0</v>
      </c>
      <c r="T37" s="458">
        <f t="shared" si="28"/>
        <v>0</v>
      </c>
      <c r="U37" s="465">
        <v>0</v>
      </c>
      <c r="V37" s="465">
        <v>0</v>
      </c>
      <c r="W37" s="465">
        <v>0</v>
      </c>
      <c r="X37" s="465">
        <v>0</v>
      </c>
      <c r="Y37" s="465">
        <v>0</v>
      </c>
      <c r="Z37" s="465">
        <v>0</v>
      </c>
      <c r="AA37" s="192">
        <f>SUM(AB37:AE37)+SUM(AG37:AK37)+SUM(BB37:BO37)</f>
        <v>0</v>
      </c>
      <c r="AB37" s="465">
        <v>0</v>
      </c>
      <c r="AC37" s="465">
        <v>0</v>
      </c>
      <c r="AD37" s="465">
        <v>0</v>
      </c>
      <c r="AE37" s="465">
        <v>0</v>
      </c>
      <c r="AF37" s="459">
        <f>$D37-$BQ37</f>
        <v>0</v>
      </c>
      <c r="AG37" s="465">
        <v>0</v>
      </c>
      <c r="AH37" s="465">
        <v>0</v>
      </c>
      <c r="AI37" s="465">
        <v>0</v>
      </c>
      <c r="AJ37" s="465">
        <v>0</v>
      </c>
      <c r="AK37" s="458">
        <f t="shared" si="29"/>
        <v>0</v>
      </c>
      <c r="AL37" s="465">
        <v>0</v>
      </c>
      <c r="AM37" s="465">
        <v>0</v>
      </c>
      <c r="AN37" s="465">
        <v>0</v>
      </c>
      <c r="AO37" s="465">
        <v>0</v>
      </c>
      <c r="AP37" s="465">
        <v>0</v>
      </c>
      <c r="AQ37" s="465">
        <v>0</v>
      </c>
      <c r="AR37" s="465">
        <v>0</v>
      </c>
      <c r="AS37" s="465">
        <v>0</v>
      </c>
      <c r="AT37" s="465">
        <v>0</v>
      </c>
      <c r="AU37" s="465">
        <v>0</v>
      </c>
      <c r="AV37" s="465">
        <v>0</v>
      </c>
      <c r="AW37" s="465">
        <v>0</v>
      </c>
      <c r="AX37" s="465">
        <v>0</v>
      </c>
      <c r="AY37" s="465">
        <v>0</v>
      </c>
      <c r="AZ37" s="465">
        <v>0</v>
      </c>
      <c r="BA37" s="465">
        <v>0</v>
      </c>
      <c r="BB37" s="465">
        <v>0</v>
      </c>
      <c r="BC37" s="465">
        <v>0</v>
      </c>
      <c r="BD37" s="465">
        <v>0</v>
      </c>
      <c r="BE37" s="465">
        <v>0</v>
      </c>
      <c r="BF37" s="465">
        <v>0</v>
      </c>
      <c r="BG37" s="465">
        <v>0</v>
      </c>
      <c r="BH37" s="465">
        <v>0</v>
      </c>
      <c r="BI37" s="465">
        <v>0</v>
      </c>
      <c r="BJ37" s="465">
        <v>0</v>
      </c>
      <c r="BK37" s="465">
        <v>0</v>
      </c>
      <c r="BL37" s="465">
        <v>0</v>
      </c>
      <c r="BM37" s="465">
        <v>0</v>
      </c>
      <c r="BN37" s="465">
        <v>0</v>
      </c>
      <c r="BO37" s="465">
        <v>0</v>
      </c>
      <c r="BP37" s="449">
        <v>0</v>
      </c>
      <c r="BQ37" s="460">
        <f t="shared" si="23"/>
        <v>0</v>
      </c>
      <c r="BR37" s="825">
        <f>AF$75-$BQ37</f>
        <v>60</v>
      </c>
      <c r="BS37" s="462">
        <f t="shared" si="24"/>
        <v>60</v>
      </c>
    </row>
    <row r="38" spans="1:72" ht="18" customHeight="1">
      <c r="A38" s="456" t="s">
        <v>90</v>
      </c>
      <c r="B38" s="207" t="s">
        <v>91</v>
      </c>
      <c r="C38" s="206" t="s">
        <v>92</v>
      </c>
      <c r="D38" s="405">
        <v>19.175999999999995</v>
      </c>
      <c r="E38" s="457">
        <f t="shared" si="25"/>
        <v>0</v>
      </c>
      <c r="F38" s="458">
        <f t="shared" si="9"/>
        <v>0</v>
      </c>
      <c r="G38" s="465">
        <v>0</v>
      </c>
      <c r="H38" s="465">
        <v>0</v>
      </c>
      <c r="I38" s="465">
        <v>0</v>
      </c>
      <c r="J38" s="465">
        <v>0</v>
      </c>
      <c r="K38" s="465">
        <v>0</v>
      </c>
      <c r="L38" s="458">
        <f t="shared" si="26"/>
        <v>0</v>
      </c>
      <c r="M38" s="465">
        <v>0</v>
      </c>
      <c r="N38" s="465">
        <v>0</v>
      </c>
      <c r="O38" s="465">
        <v>0</v>
      </c>
      <c r="P38" s="458">
        <f t="shared" si="27"/>
        <v>0</v>
      </c>
      <c r="Q38" s="465">
        <v>0</v>
      </c>
      <c r="R38" s="465">
        <v>0</v>
      </c>
      <c r="S38" s="465">
        <v>0</v>
      </c>
      <c r="T38" s="458">
        <f t="shared" si="28"/>
        <v>0</v>
      </c>
      <c r="U38" s="465">
        <v>0</v>
      </c>
      <c r="V38" s="465">
        <v>0</v>
      </c>
      <c r="W38" s="465">
        <v>0</v>
      </c>
      <c r="X38" s="465">
        <v>0</v>
      </c>
      <c r="Y38" s="465">
        <v>0</v>
      </c>
      <c r="Z38" s="465">
        <v>0</v>
      </c>
      <c r="AA38" s="192">
        <f>SUM(AB38:AF38)+SUM(AH38:AK38)+SUM(BB38:BO38)</f>
        <v>0.28719999999999996</v>
      </c>
      <c r="AB38" s="465">
        <v>0</v>
      </c>
      <c r="AC38" s="465">
        <v>0</v>
      </c>
      <c r="AD38" s="465">
        <v>0</v>
      </c>
      <c r="AE38" s="465">
        <v>0</v>
      </c>
      <c r="AF38" s="465">
        <v>0</v>
      </c>
      <c r="AG38" s="459">
        <f>$D38-$BQ38</f>
        <v>18.888799999999996</v>
      </c>
      <c r="AH38" s="465">
        <v>0</v>
      </c>
      <c r="AI38" s="465">
        <v>0</v>
      </c>
      <c r="AJ38" s="465">
        <v>0</v>
      </c>
      <c r="AK38" s="458">
        <f t="shared" si="29"/>
        <v>4.3799999999999999E-2</v>
      </c>
      <c r="AL38" s="465">
        <v>4.3799999999999999E-2</v>
      </c>
      <c r="AM38" s="465">
        <v>0</v>
      </c>
      <c r="AN38" s="465">
        <v>0</v>
      </c>
      <c r="AO38" s="465">
        <v>0</v>
      </c>
      <c r="AP38" s="465">
        <v>0</v>
      </c>
      <c r="AQ38" s="465">
        <v>0</v>
      </c>
      <c r="AR38" s="465">
        <v>0</v>
      </c>
      <c r="AS38" s="465">
        <v>0</v>
      </c>
      <c r="AT38" s="465">
        <v>0</v>
      </c>
      <c r="AU38" s="465">
        <v>0</v>
      </c>
      <c r="AV38" s="465">
        <v>0</v>
      </c>
      <c r="AW38" s="465">
        <v>0</v>
      </c>
      <c r="AX38" s="465">
        <v>0</v>
      </c>
      <c r="AY38" s="465">
        <v>0</v>
      </c>
      <c r="AZ38" s="465">
        <v>0</v>
      </c>
      <c r="BA38" s="465">
        <v>0</v>
      </c>
      <c r="BB38" s="465">
        <v>0</v>
      </c>
      <c r="BC38" s="465">
        <v>0.05</v>
      </c>
      <c r="BD38" s="465">
        <v>0</v>
      </c>
      <c r="BE38" s="465">
        <v>0.12</v>
      </c>
      <c r="BF38" s="465">
        <v>7.3399999999999993E-2</v>
      </c>
      <c r="BG38" s="465">
        <v>0</v>
      </c>
      <c r="BH38" s="465">
        <v>0</v>
      </c>
      <c r="BI38" s="465">
        <v>0</v>
      </c>
      <c r="BJ38" s="465">
        <v>0</v>
      </c>
      <c r="BK38" s="465">
        <v>0</v>
      </c>
      <c r="BL38" s="465">
        <v>0</v>
      </c>
      <c r="BM38" s="465">
        <v>0</v>
      </c>
      <c r="BN38" s="465">
        <v>0</v>
      </c>
      <c r="BO38" s="465">
        <v>0</v>
      </c>
      <c r="BP38" s="449">
        <v>0</v>
      </c>
      <c r="BQ38" s="460">
        <f t="shared" si="23"/>
        <v>0.28719999999999996</v>
      </c>
      <c r="BR38" s="825">
        <f>AG$75-$BQ38</f>
        <v>31.463999999999995</v>
      </c>
      <c r="BS38" s="462">
        <f t="shared" si="24"/>
        <v>50.639999999999986</v>
      </c>
    </row>
    <row r="39" spans="1:72" ht="18" customHeight="1">
      <c r="A39" s="456" t="s">
        <v>93</v>
      </c>
      <c r="B39" s="207" t="s">
        <v>94</v>
      </c>
      <c r="C39" s="206" t="s">
        <v>95</v>
      </c>
      <c r="D39" s="405">
        <v>16.620699999999999</v>
      </c>
      <c r="E39" s="457">
        <f t="shared" si="25"/>
        <v>0</v>
      </c>
      <c r="F39" s="458">
        <f t="shared" si="9"/>
        <v>0</v>
      </c>
      <c r="G39" s="465">
        <v>0</v>
      </c>
      <c r="H39" s="465">
        <v>0</v>
      </c>
      <c r="I39" s="465">
        <v>0</v>
      </c>
      <c r="J39" s="465">
        <v>0</v>
      </c>
      <c r="K39" s="465">
        <v>0</v>
      </c>
      <c r="L39" s="458">
        <f t="shared" si="26"/>
        <v>0</v>
      </c>
      <c r="M39" s="465">
        <v>0</v>
      </c>
      <c r="N39" s="465">
        <v>0</v>
      </c>
      <c r="O39" s="465">
        <v>0</v>
      </c>
      <c r="P39" s="458">
        <f t="shared" si="27"/>
        <v>0</v>
      </c>
      <c r="Q39" s="465">
        <v>0</v>
      </c>
      <c r="R39" s="465">
        <v>0</v>
      </c>
      <c r="S39" s="465">
        <v>0</v>
      </c>
      <c r="T39" s="458">
        <f t="shared" si="28"/>
        <v>0</v>
      </c>
      <c r="U39" s="465">
        <v>0</v>
      </c>
      <c r="V39" s="465">
        <v>0</v>
      </c>
      <c r="W39" s="465">
        <v>0</v>
      </c>
      <c r="X39" s="465">
        <v>0</v>
      </c>
      <c r="Y39" s="465">
        <v>0</v>
      </c>
      <c r="Z39" s="465">
        <v>0</v>
      </c>
      <c r="AA39" s="192">
        <f>SUM(AB39:AG39)+SUM(AI39:AK39)+SUM(BB39:BO39)</f>
        <v>0.64</v>
      </c>
      <c r="AB39" s="465">
        <v>0</v>
      </c>
      <c r="AC39" s="465">
        <v>0.04</v>
      </c>
      <c r="AD39" s="465">
        <v>0</v>
      </c>
      <c r="AE39" s="465">
        <v>0</v>
      </c>
      <c r="AF39" s="465">
        <v>0</v>
      </c>
      <c r="AG39" s="465">
        <v>0</v>
      </c>
      <c r="AH39" s="459">
        <f>$D39-$BQ39</f>
        <v>15.980699999999999</v>
      </c>
      <c r="AI39" s="465">
        <v>0</v>
      </c>
      <c r="AJ39" s="465">
        <v>0</v>
      </c>
      <c r="AK39" s="458">
        <f t="shared" si="29"/>
        <v>0.6</v>
      </c>
      <c r="AL39" s="465">
        <v>0</v>
      </c>
      <c r="AM39" s="465">
        <v>0</v>
      </c>
      <c r="AN39" s="465">
        <v>0</v>
      </c>
      <c r="AO39" s="465">
        <v>0</v>
      </c>
      <c r="AP39" s="465">
        <v>0.6</v>
      </c>
      <c r="AQ39" s="465">
        <v>0</v>
      </c>
      <c r="AR39" s="465">
        <v>0</v>
      </c>
      <c r="AS39" s="465">
        <v>0</v>
      </c>
      <c r="AT39" s="465">
        <v>0</v>
      </c>
      <c r="AU39" s="465">
        <v>0</v>
      </c>
      <c r="AV39" s="465">
        <v>0</v>
      </c>
      <c r="AW39" s="465">
        <v>0</v>
      </c>
      <c r="AX39" s="465">
        <v>0</v>
      </c>
      <c r="AY39" s="465">
        <v>0</v>
      </c>
      <c r="AZ39" s="465">
        <v>0</v>
      </c>
      <c r="BA39" s="465">
        <v>0</v>
      </c>
      <c r="BB39" s="465">
        <v>0</v>
      </c>
      <c r="BC39" s="465">
        <v>0</v>
      </c>
      <c r="BD39" s="465">
        <v>0</v>
      </c>
      <c r="BE39" s="465">
        <v>0</v>
      </c>
      <c r="BF39" s="465">
        <v>0</v>
      </c>
      <c r="BG39" s="465">
        <v>0</v>
      </c>
      <c r="BH39" s="465">
        <v>0</v>
      </c>
      <c r="BI39" s="465">
        <v>0</v>
      </c>
      <c r="BJ39" s="465">
        <v>0</v>
      </c>
      <c r="BK39" s="465">
        <v>0</v>
      </c>
      <c r="BL39" s="465">
        <v>0</v>
      </c>
      <c r="BM39" s="465">
        <v>0</v>
      </c>
      <c r="BN39" s="465">
        <v>0</v>
      </c>
      <c r="BO39" s="465">
        <v>0</v>
      </c>
      <c r="BP39" s="449">
        <v>0</v>
      </c>
      <c r="BQ39" s="460">
        <f t="shared" si="23"/>
        <v>0.64</v>
      </c>
      <c r="BR39" s="825">
        <f>AH$75-$BQ39</f>
        <v>30.349300000000003</v>
      </c>
      <c r="BS39" s="462">
        <f t="shared" si="24"/>
        <v>46.97</v>
      </c>
    </row>
    <row r="40" spans="1:72" ht="18" customHeight="1">
      <c r="A40" s="456" t="s">
        <v>96</v>
      </c>
      <c r="B40" s="207" t="s">
        <v>97</v>
      </c>
      <c r="C40" s="206" t="s">
        <v>98</v>
      </c>
      <c r="D40" s="405">
        <v>0.03</v>
      </c>
      <c r="E40" s="457">
        <f t="shared" si="25"/>
        <v>0</v>
      </c>
      <c r="F40" s="458">
        <f t="shared" si="9"/>
        <v>0</v>
      </c>
      <c r="G40" s="465">
        <v>0</v>
      </c>
      <c r="H40" s="465">
        <v>0</v>
      </c>
      <c r="I40" s="465">
        <v>0</v>
      </c>
      <c r="J40" s="465">
        <v>0</v>
      </c>
      <c r="K40" s="465">
        <v>0</v>
      </c>
      <c r="L40" s="458">
        <f t="shared" si="26"/>
        <v>0</v>
      </c>
      <c r="M40" s="465">
        <v>0</v>
      </c>
      <c r="N40" s="465">
        <v>0</v>
      </c>
      <c r="O40" s="465">
        <v>0</v>
      </c>
      <c r="P40" s="458">
        <f t="shared" si="27"/>
        <v>0</v>
      </c>
      <c r="Q40" s="465">
        <v>0</v>
      </c>
      <c r="R40" s="465">
        <v>0</v>
      </c>
      <c r="S40" s="465">
        <v>0</v>
      </c>
      <c r="T40" s="458">
        <f t="shared" si="28"/>
        <v>0</v>
      </c>
      <c r="U40" s="465">
        <v>0</v>
      </c>
      <c r="V40" s="465">
        <v>0</v>
      </c>
      <c r="W40" s="465">
        <v>0</v>
      </c>
      <c r="X40" s="465">
        <v>0</v>
      </c>
      <c r="Y40" s="465">
        <v>0</v>
      </c>
      <c r="Z40" s="465">
        <v>0</v>
      </c>
      <c r="AA40" s="192">
        <f>SUM(AB40:AH40)+SUM(AJ40:AK40)+SUM(BB40:BO40)</f>
        <v>0</v>
      </c>
      <c r="AB40" s="465">
        <v>0</v>
      </c>
      <c r="AC40" s="465">
        <v>0</v>
      </c>
      <c r="AD40" s="465">
        <v>0</v>
      </c>
      <c r="AE40" s="465">
        <v>0</v>
      </c>
      <c r="AF40" s="465">
        <v>0</v>
      </c>
      <c r="AG40" s="465">
        <v>0</v>
      </c>
      <c r="AH40" s="465">
        <v>0</v>
      </c>
      <c r="AI40" s="459">
        <f>$D40-$BQ40</f>
        <v>0.03</v>
      </c>
      <c r="AJ40" s="465">
        <v>0</v>
      </c>
      <c r="AK40" s="458">
        <f t="shared" si="29"/>
        <v>0</v>
      </c>
      <c r="AL40" s="465">
        <v>0</v>
      </c>
      <c r="AM40" s="465">
        <v>0</v>
      </c>
      <c r="AN40" s="465">
        <v>0</v>
      </c>
      <c r="AO40" s="465">
        <v>0</v>
      </c>
      <c r="AP40" s="465">
        <v>0</v>
      </c>
      <c r="AQ40" s="465">
        <v>0</v>
      </c>
      <c r="AR40" s="465">
        <v>0</v>
      </c>
      <c r="AS40" s="465">
        <v>0</v>
      </c>
      <c r="AT40" s="465">
        <v>0</v>
      </c>
      <c r="AU40" s="465">
        <v>0</v>
      </c>
      <c r="AV40" s="465">
        <v>0</v>
      </c>
      <c r="AW40" s="465">
        <v>0</v>
      </c>
      <c r="AX40" s="465">
        <v>0</v>
      </c>
      <c r="AY40" s="465">
        <v>0</v>
      </c>
      <c r="AZ40" s="465">
        <v>0</v>
      </c>
      <c r="BA40" s="465">
        <v>0</v>
      </c>
      <c r="BB40" s="465">
        <v>0</v>
      </c>
      <c r="BC40" s="465">
        <v>0</v>
      </c>
      <c r="BD40" s="465">
        <v>0</v>
      </c>
      <c r="BE40" s="465">
        <v>0</v>
      </c>
      <c r="BF40" s="465">
        <v>0</v>
      </c>
      <c r="BG40" s="465">
        <v>0</v>
      </c>
      <c r="BH40" s="465">
        <v>0</v>
      </c>
      <c r="BI40" s="465">
        <v>0</v>
      </c>
      <c r="BJ40" s="465">
        <v>0</v>
      </c>
      <c r="BK40" s="465">
        <v>0</v>
      </c>
      <c r="BL40" s="465">
        <v>0</v>
      </c>
      <c r="BM40" s="465">
        <v>0</v>
      </c>
      <c r="BN40" s="465">
        <v>0</v>
      </c>
      <c r="BO40" s="465">
        <v>0</v>
      </c>
      <c r="BP40" s="449">
        <v>0</v>
      </c>
      <c r="BQ40" s="460">
        <f t="shared" si="23"/>
        <v>0</v>
      </c>
      <c r="BR40" s="825">
        <f>AI$75-$BQ40</f>
        <v>0</v>
      </c>
      <c r="BS40" s="462">
        <f t="shared" si="24"/>
        <v>0.03</v>
      </c>
    </row>
    <row r="41" spans="1:72" ht="18" customHeight="1">
      <c r="A41" s="456"/>
      <c r="B41" s="207" t="s">
        <v>100</v>
      </c>
      <c r="C41" s="206" t="s">
        <v>101</v>
      </c>
      <c r="D41" s="405">
        <v>11.955999999999573</v>
      </c>
      <c r="E41" s="457">
        <f t="shared" si="25"/>
        <v>0</v>
      </c>
      <c r="F41" s="458">
        <f t="shared" si="9"/>
        <v>0</v>
      </c>
      <c r="G41" s="465">
        <v>0</v>
      </c>
      <c r="H41" s="465">
        <v>0</v>
      </c>
      <c r="I41" s="465">
        <v>0</v>
      </c>
      <c r="J41" s="465">
        <v>0</v>
      </c>
      <c r="K41" s="465">
        <v>0</v>
      </c>
      <c r="L41" s="458">
        <f t="shared" si="26"/>
        <v>0</v>
      </c>
      <c r="M41" s="465">
        <v>0</v>
      </c>
      <c r="N41" s="465">
        <v>0</v>
      </c>
      <c r="O41" s="465">
        <v>0</v>
      </c>
      <c r="P41" s="458">
        <f t="shared" si="27"/>
        <v>0</v>
      </c>
      <c r="Q41" s="465">
        <v>0</v>
      </c>
      <c r="R41" s="465">
        <v>0</v>
      </c>
      <c r="S41" s="465">
        <v>0</v>
      </c>
      <c r="T41" s="458">
        <f t="shared" si="28"/>
        <v>0</v>
      </c>
      <c r="U41" s="465">
        <v>0</v>
      </c>
      <c r="V41" s="465">
        <v>0</v>
      </c>
      <c r="W41" s="465">
        <v>0</v>
      </c>
      <c r="X41" s="465">
        <v>0</v>
      </c>
      <c r="Y41" s="465">
        <v>0</v>
      </c>
      <c r="Z41" s="465">
        <v>0</v>
      </c>
      <c r="AA41" s="192">
        <f>SUM(AB41:AI41)+AK41+SUM(BB41:BO41)</f>
        <v>0</v>
      </c>
      <c r="AB41" s="465">
        <v>0</v>
      </c>
      <c r="AC41" s="465">
        <v>0</v>
      </c>
      <c r="AD41" s="465">
        <v>0</v>
      </c>
      <c r="AE41" s="465">
        <v>0</v>
      </c>
      <c r="AF41" s="465">
        <v>0</v>
      </c>
      <c r="AG41" s="465">
        <v>0</v>
      </c>
      <c r="AH41" s="465">
        <v>0</v>
      </c>
      <c r="AI41" s="465">
        <v>0</v>
      </c>
      <c r="AJ41" s="459">
        <f>$D41-$BQ41</f>
        <v>11.955999999999573</v>
      </c>
      <c r="AK41" s="458">
        <f t="shared" si="29"/>
        <v>0</v>
      </c>
      <c r="AL41" s="465">
        <v>0</v>
      </c>
      <c r="AM41" s="465">
        <v>0</v>
      </c>
      <c r="AN41" s="465">
        <v>0</v>
      </c>
      <c r="AO41" s="465">
        <v>0</v>
      </c>
      <c r="AP41" s="465">
        <v>0</v>
      </c>
      <c r="AQ41" s="465">
        <v>0</v>
      </c>
      <c r="AR41" s="465">
        <v>0</v>
      </c>
      <c r="AS41" s="465">
        <v>0</v>
      </c>
      <c r="AT41" s="465">
        <v>0</v>
      </c>
      <c r="AU41" s="465">
        <v>0</v>
      </c>
      <c r="AV41" s="465">
        <v>0</v>
      </c>
      <c r="AW41" s="465">
        <v>0</v>
      </c>
      <c r="AX41" s="465">
        <v>0</v>
      </c>
      <c r="AY41" s="465">
        <v>0</v>
      </c>
      <c r="AZ41" s="465">
        <v>0</v>
      </c>
      <c r="BA41" s="465">
        <v>0</v>
      </c>
      <c r="BB41" s="465">
        <v>0</v>
      </c>
      <c r="BC41" s="465">
        <v>0</v>
      </c>
      <c r="BD41" s="465">
        <v>0</v>
      </c>
      <c r="BE41" s="465">
        <v>0</v>
      </c>
      <c r="BF41" s="465">
        <v>0</v>
      </c>
      <c r="BG41" s="465">
        <v>0</v>
      </c>
      <c r="BH41" s="465">
        <v>0</v>
      </c>
      <c r="BI41" s="465">
        <v>0</v>
      </c>
      <c r="BJ41" s="465">
        <v>0</v>
      </c>
      <c r="BK41" s="465">
        <v>0</v>
      </c>
      <c r="BL41" s="465">
        <v>0</v>
      </c>
      <c r="BM41" s="465">
        <v>0</v>
      </c>
      <c r="BN41" s="465">
        <v>0</v>
      </c>
      <c r="BO41" s="465">
        <v>0</v>
      </c>
      <c r="BP41" s="449">
        <v>0</v>
      </c>
      <c r="BQ41" s="460">
        <f t="shared" si="23"/>
        <v>0</v>
      </c>
      <c r="BR41" s="825">
        <f>AJ$75-$BQ41</f>
        <v>41.009558000000624</v>
      </c>
      <c r="BS41" s="462">
        <f t="shared" si="24"/>
        <v>52.9655580000002</v>
      </c>
    </row>
    <row r="42" spans="1:72" ht="18" customHeight="1">
      <c r="A42" s="456" t="s">
        <v>99</v>
      </c>
      <c r="B42" s="207" t="s">
        <v>303</v>
      </c>
      <c r="C42" s="206" t="s">
        <v>104</v>
      </c>
      <c r="D42" s="405">
        <f>SUM(D44:D59)</f>
        <v>1747.5630000000003</v>
      </c>
      <c r="E42" s="457">
        <f t="shared" si="25"/>
        <v>0</v>
      </c>
      <c r="F42" s="458">
        <f t="shared" si="9"/>
        <v>0</v>
      </c>
      <c r="G42" s="458">
        <f t="shared" ref="G42:Z42" si="30">SUM(G44:G59)</f>
        <v>0</v>
      </c>
      <c r="H42" s="458">
        <f>SUM(H44:H59)</f>
        <v>0</v>
      </c>
      <c r="I42" s="458">
        <f t="shared" si="30"/>
        <v>0</v>
      </c>
      <c r="J42" s="458">
        <f t="shared" si="30"/>
        <v>0</v>
      </c>
      <c r="K42" s="458">
        <f t="shared" si="30"/>
        <v>0</v>
      </c>
      <c r="L42" s="458">
        <f t="shared" si="30"/>
        <v>0</v>
      </c>
      <c r="M42" s="458">
        <f t="shared" si="30"/>
        <v>0</v>
      </c>
      <c r="N42" s="458">
        <f t="shared" si="30"/>
        <v>0</v>
      </c>
      <c r="O42" s="458">
        <f t="shared" si="30"/>
        <v>0</v>
      </c>
      <c r="P42" s="458">
        <f t="shared" si="30"/>
        <v>0</v>
      </c>
      <c r="Q42" s="458">
        <f t="shared" si="30"/>
        <v>0</v>
      </c>
      <c r="R42" s="458">
        <f t="shared" si="30"/>
        <v>0</v>
      </c>
      <c r="S42" s="458">
        <f t="shared" si="30"/>
        <v>0</v>
      </c>
      <c r="T42" s="458">
        <f t="shared" si="30"/>
        <v>0</v>
      </c>
      <c r="U42" s="458">
        <f t="shared" si="30"/>
        <v>0</v>
      </c>
      <c r="V42" s="458">
        <f t="shared" si="30"/>
        <v>0</v>
      </c>
      <c r="W42" s="458">
        <f t="shared" si="30"/>
        <v>0</v>
      </c>
      <c r="X42" s="458">
        <f t="shared" si="30"/>
        <v>0</v>
      </c>
      <c r="Y42" s="458">
        <f t="shared" si="30"/>
        <v>0</v>
      </c>
      <c r="Z42" s="458">
        <f t="shared" si="30"/>
        <v>0</v>
      </c>
      <c r="AA42" s="192">
        <f>SUM(AB42:AJ42)+SUM(BB42:BO42)</f>
        <v>13.611095999999698</v>
      </c>
      <c r="AB42" s="458">
        <f>SUM(AB44:AB59)</f>
        <v>0</v>
      </c>
      <c r="AC42" s="458">
        <f t="shared" ref="AC42:AI42" si="31">SUM(AC44:AC59)</f>
        <v>0.21299999999999999</v>
      </c>
      <c r="AD42" s="458">
        <f t="shared" si="31"/>
        <v>0</v>
      </c>
      <c r="AE42" s="458">
        <f t="shared" si="31"/>
        <v>0</v>
      </c>
      <c r="AF42" s="458">
        <f t="shared" si="31"/>
        <v>0.67409999999999992</v>
      </c>
      <c r="AG42" s="458">
        <f t="shared" si="31"/>
        <v>0.19800000000000001</v>
      </c>
      <c r="AH42" s="458">
        <f t="shared" si="31"/>
        <v>2.4133949999996296</v>
      </c>
      <c r="AI42" s="458">
        <f t="shared" si="31"/>
        <v>0</v>
      </c>
      <c r="AJ42" s="458">
        <f>SUM(AJ44:AJ59)</f>
        <v>0</v>
      </c>
      <c r="AK42" s="459">
        <f>$D42-$BQ42</f>
        <v>1733.9519040000007</v>
      </c>
      <c r="AL42" s="458">
        <f>SUM(AL45:AL59)</f>
        <v>1.70289</v>
      </c>
      <c r="AM42" s="458">
        <f>AM44+SUM(AM46:AM59)</f>
        <v>1.8182800000002253</v>
      </c>
      <c r="AN42" s="458">
        <f>SUM(AN44:AN45)+SUM(AN47:AN59)</f>
        <v>1.6597999999999999</v>
      </c>
      <c r="AO42" s="458">
        <f>SUM(AO44:AO46)+SUM(AO48:AO59)</f>
        <v>0</v>
      </c>
      <c r="AP42" s="458">
        <f>SUM(AP44:AP47)+SUM(AP49:AP59)</f>
        <v>0.48817999999895006</v>
      </c>
      <c r="AQ42" s="458">
        <f>SUM(AQ44:AQ48)+SUM(AQ50:AQ59)</f>
        <v>0.80842999999999998</v>
      </c>
      <c r="AR42" s="458">
        <f>SUM(AR44:AR49)+SUM(AR51:AR59)</f>
        <v>0</v>
      </c>
      <c r="AS42" s="458">
        <f>SUM(AS44:AS50)+SUM(AS52:AS59)</f>
        <v>0</v>
      </c>
      <c r="AT42" s="458">
        <f>SUM(AT44:AT51)+SUM(AT53:AT59)</f>
        <v>0</v>
      </c>
      <c r="AU42" s="458">
        <f>SUM(AU44:AU52)+SUM(AU54:AU59)</f>
        <v>0</v>
      </c>
      <c r="AV42" s="458">
        <f>SUM(AV44:AV53)+SUM(AV55:AV59)</f>
        <v>0</v>
      </c>
      <c r="AW42" s="458">
        <f>SUM(AW44:AW54)+SUM(AW56:AW59)</f>
        <v>0</v>
      </c>
      <c r="AX42" s="458">
        <f>SUM(AX44:AX55)+SUM(AX57:AX59)</f>
        <v>0</v>
      </c>
      <c r="AY42" s="458">
        <f>SUM(AY44:AY56)+AY58+AY59</f>
        <v>0</v>
      </c>
      <c r="AZ42" s="458">
        <f>SUM(AZ44:AZ49)+SUM(AZ50:AZ57)+AZ59</f>
        <v>0</v>
      </c>
      <c r="BA42" s="458">
        <f>SUM(BA44:BA58)</f>
        <v>0</v>
      </c>
      <c r="BB42" s="458">
        <f>SUM(BB44:BB59)</f>
        <v>0</v>
      </c>
      <c r="BC42" s="458">
        <f t="shared" ref="BC42:BN42" si="32">SUM(BC44:BC59)</f>
        <v>1.0168900000000001</v>
      </c>
      <c r="BD42" s="458">
        <f>SUM(BD44:BD59)</f>
        <v>0.90680000000000016</v>
      </c>
      <c r="BE42" s="458">
        <f t="shared" si="32"/>
        <v>5.9707000000003676</v>
      </c>
      <c r="BF42" s="458">
        <f t="shared" si="32"/>
        <v>1.6645109999997012</v>
      </c>
      <c r="BG42" s="458">
        <f t="shared" si="32"/>
        <v>0.44369999999999998</v>
      </c>
      <c r="BH42" s="458">
        <f t="shared" si="32"/>
        <v>0</v>
      </c>
      <c r="BI42" s="458">
        <f t="shared" si="32"/>
        <v>0</v>
      </c>
      <c r="BJ42" s="458">
        <f t="shared" si="32"/>
        <v>0.01</v>
      </c>
      <c r="BK42" s="458">
        <f t="shared" si="32"/>
        <v>0</v>
      </c>
      <c r="BL42" s="458">
        <f t="shared" si="32"/>
        <v>0</v>
      </c>
      <c r="BM42" s="458">
        <f t="shared" si="32"/>
        <v>0.1</v>
      </c>
      <c r="BN42" s="458">
        <f t="shared" si="32"/>
        <v>0</v>
      </c>
      <c r="BO42" s="458">
        <f>SUM(BO44:BO59)</f>
        <v>0</v>
      </c>
      <c r="BP42" s="443">
        <f>SUM(BP44:BP59)</f>
        <v>0</v>
      </c>
      <c r="BQ42" s="460">
        <f t="shared" si="23"/>
        <v>13.611095999999698</v>
      </c>
      <c r="BR42" s="825">
        <f>AK$75-$BQ42</f>
        <v>552.96768899999938</v>
      </c>
      <c r="BS42" s="462">
        <f t="shared" si="24"/>
        <v>2300.5306889999997</v>
      </c>
      <c r="BT42" s="194">
        <f>SUM(BS44:BS59)</f>
        <v>2300.5306889999997</v>
      </c>
    </row>
    <row r="43" spans="1:72" ht="18" customHeight="1">
      <c r="A43" s="456"/>
      <c r="B43" s="207" t="s">
        <v>75</v>
      </c>
      <c r="C43" s="206"/>
      <c r="D43" s="405">
        <v>0</v>
      </c>
      <c r="E43" s="457"/>
      <c r="F43" s="458"/>
      <c r="G43" s="458"/>
      <c r="H43" s="458"/>
      <c r="I43" s="458"/>
      <c r="J43" s="458"/>
      <c r="K43" s="458"/>
      <c r="L43" s="458"/>
      <c r="M43" s="458"/>
      <c r="N43" s="458"/>
      <c r="O43" s="458"/>
      <c r="P43" s="458"/>
      <c r="Q43" s="458"/>
      <c r="R43" s="458"/>
      <c r="S43" s="458"/>
      <c r="T43" s="458"/>
      <c r="U43" s="458"/>
      <c r="V43" s="458"/>
      <c r="W43" s="458"/>
      <c r="X43" s="458"/>
      <c r="Y43" s="458"/>
      <c r="Z43" s="458"/>
      <c r="AA43" s="192"/>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8"/>
      <c r="BD43" s="458"/>
      <c r="BE43" s="458"/>
      <c r="BF43" s="458"/>
      <c r="BG43" s="458"/>
      <c r="BH43" s="458"/>
      <c r="BI43" s="458"/>
      <c r="BJ43" s="458"/>
      <c r="BK43" s="458"/>
      <c r="BL43" s="458"/>
      <c r="BM43" s="458"/>
      <c r="BN43" s="458"/>
      <c r="BO43" s="458"/>
      <c r="BP43" s="443"/>
      <c r="BQ43" s="467">
        <f t="shared" si="23"/>
        <v>0</v>
      </c>
      <c r="BR43" s="825"/>
      <c r="BS43" s="462"/>
    </row>
    <row r="44" spans="1:72" ht="18" customHeight="1">
      <c r="A44" s="456" t="s">
        <v>105</v>
      </c>
      <c r="B44" s="207" t="s">
        <v>106</v>
      </c>
      <c r="C44" s="206" t="s">
        <v>107</v>
      </c>
      <c r="D44" s="405">
        <v>1376.9730000000002</v>
      </c>
      <c r="E44" s="457">
        <f>F44+J44+K44+L44+P44+T44+X44+Y44+Z44</f>
        <v>0</v>
      </c>
      <c r="F44" s="458">
        <f t="shared" si="9"/>
        <v>0</v>
      </c>
      <c r="G44" s="465">
        <v>0</v>
      </c>
      <c r="H44" s="465">
        <v>0</v>
      </c>
      <c r="I44" s="465">
        <v>0</v>
      </c>
      <c r="J44" s="465">
        <v>0</v>
      </c>
      <c r="K44" s="465">
        <v>0</v>
      </c>
      <c r="L44" s="458">
        <f>SUM(M44:O44)</f>
        <v>0</v>
      </c>
      <c r="M44" s="465">
        <v>0</v>
      </c>
      <c r="N44" s="465">
        <v>0</v>
      </c>
      <c r="O44" s="465">
        <v>0</v>
      </c>
      <c r="P44" s="458">
        <f>SUM(Q44:S44)</f>
        <v>0</v>
      </c>
      <c r="Q44" s="465">
        <v>0</v>
      </c>
      <c r="R44" s="465">
        <v>0</v>
      </c>
      <c r="S44" s="465">
        <v>0</v>
      </c>
      <c r="T44" s="458">
        <f>SUM(U44:W44)</f>
        <v>0</v>
      </c>
      <c r="U44" s="465">
        <v>0</v>
      </c>
      <c r="V44" s="465">
        <v>0</v>
      </c>
      <c r="W44" s="465">
        <v>0</v>
      </c>
      <c r="X44" s="465">
        <v>0</v>
      </c>
      <c r="Y44" s="465">
        <v>0</v>
      </c>
      <c r="Z44" s="465">
        <v>0</v>
      </c>
      <c r="AA44" s="192">
        <f>SUM(AB44:AK44)+SUM(BB44:BO44)</f>
        <v>11.707152999998874</v>
      </c>
      <c r="AB44" s="465">
        <v>0</v>
      </c>
      <c r="AC44" s="465">
        <v>6.3E-2</v>
      </c>
      <c r="AD44" s="465">
        <v>0</v>
      </c>
      <c r="AE44" s="465">
        <v>0</v>
      </c>
      <c r="AF44" s="465">
        <v>0.24640000000000001</v>
      </c>
      <c r="AG44" s="465">
        <v>0.15000000000000002</v>
      </c>
      <c r="AH44" s="465">
        <v>2.0606949999996296</v>
      </c>
      <c r="AI44" s="465">
        <v>0</v>
      </c>
      <c r="AJ44" s="465">
        <v>0</v>
      </c>
      <c r="AK44" s="458">
        <f>SUM(AM44:BA44)</f>
        <v>2.3021329999991753</v>
      </c>
      <c r="AL44" s="459">
        <f>$D44-$BQ44</f>
        <v>1365.2658470000013</v>
      </c>
      <c r="AM44" s="465">
        <v>1.8182800000002253</v>
      </c>
      <c r="AN44" s="465">
        <v>0.03</v>
      </c>
      <c r="AO44" s="465">
        <v>0</v>
      </c>
      <c r="AP44" s="465">
        <v>0.43225299999895006</v>
      </c>
      <c r="AQ44" s="465">
        <v>2.1600000000000001E-2</v>
      </c>
      <c r="AR44" s="465">
        <v>0</v>
      </c>
      <c r="AS44" s="465">
        <v>0</v>
      </c>
      <c r="AT44" s="465">
        <v>0</v>
      </c>
      <c r="AU44" s="465">
        <v>0</v>
      </c>
      <c r="AV44" s="465">
        <v>0</v>
      </c>
      <c r="AW44" s="465">
        <v>0</v>
      </c>
      <c r="AX44" s="465">
        <v>0</v>
      </c>
      <c r="AY44" s="465">
        <v>0</v>
      </c>
      <c r="AZ44" s="465">
        <v>0</v>
      </c>
      <c r="BA44" s="465">
        <v>0</v>
      </c>
      <c r="BB44" s="465">
        <v>0</v>
      </c>
      <c r="BC44" s="465">
        <v>0.04</v>
      </c>
      <c r="BD44" s="465">
        <v>0.88000000000000012</v>
      </c>
      <c r="BE44" s="465">
        <v>4.2175800000003676</v>
      </c>
      <c r="BF44" s="465">
        <v>1.5473449999997011</v>
      </c>
      <c r="BG44" s="465">
        <v>0.1</v>
      </c>
      <c r="BH44" s="465">
        <v>0</v>
      </c>
      <c r="BI44" s="465">
        <v>0</v>
      </c>
      <c r="BJ44" s="465">
        <v>0</v>
      </c>
      <c r="BK44" s="465">
        <v>0</v>
      </c>
      <c r="BL44" s="465">
        <v>0</v>
      </c>
      <c r="BM44" s="465">
        <v>0.1</v>
      </c>
      <c r="BN44" s="465">
        <v>0</v>
      </c>
      <c r="BO44" s="465">
        <v>0</v>
      </c>
      <c r="BP44" s="449">
        <v>0</v>
      </c>
      <c r="BQ44" s="460">
        <f>BP44+AA44+E44</f>
        <v>11.707152999998874</v>
      </c>
      <c r="BR44" s="825">
        <f>AL$75-$BQ44</f>
        <v>390.08700000000016</v>
      </c>
      <c r="BS44" s="462">
        <f t="shared" ref="BS44:BS74" si="33">D44+BR44</f>
        <v>1767.0600000000004</v>
      </c>
    </row>
    <row r="45" spans="1:72" ht="18" customHeight="1">
      <c r="A45" s="456" t="s">
        <v>105</v>
      </c>
      <c r="B45" s="207" t="s">
        <v>108</v>
      </c>
      <c r="C45" s="206" t="s">
        <v>109</v>
      </c>
      <c r="D45" s="405">
        <v>79.580000000000013</v>
      </c>
      <c r="E45" s="457">
        <f t="shared" si="25"/>
        <v>0</v>
      </c>
      <c r="F45" s="458">
        <f>G45+H45+I45</f>
        <v>0</v>
      </c>
      <c r="G45" s="465">
        <v>0</v>
      </c>
      <c r="H45" s="465">
        <v>0</v>
      </c>
      <c r="I45" s="465">
        <v>0</v>
      </c>
      <c r="J45" s="465">
        <v>0</v>
      </c>
      <c r="K45" s="465">
        <v>0</v>
      </c>
      <c r="L45" s="458">
        <f t="shared" ref="L45:L73" si="34">SUM(M45:O45)</f>
        <v>0</v>
      </c>
      <c r="M45" s="465">
        <v>0</v>
      </c>
      <c r="N45" s="465">
        <v>0</v>
      </c>
      <c r="O45" s="465">
        <v>0</v>
      </c>
      <c r="P45" s="458">
        <f t="shared" ref="P45:P73" si="35">SUM(Q45:S45)</f>
        <v>0</v>
      </c>
      <c r="Q45" s="465">
        <v>0</v>
      </c>
      <c r="R45" s="465">
        <v>0</v>
      </c>
      <c r="S45" s="465">
        <v>0</v>
      </c>
      <c r="T45" s="458">
        <f t="shared" ref="T45:T74" si="36">SUM(U45:W45)</f>
        <v>0</v>
      </c>
      <c r="U45" s="465">
        <v>0</v>
      </c>
      <c r="V45" s="465">
        <v>0</v>
      </c>
      <c r="W45" s="465">
        <v>0</v>
      </c>
      <c r="X45" s="465">
        <v>0</v>
      </c>
      <c r="Y45" s="465">
        <v>0</v>
      </c>
      <c r="Z45" s="465">
        <v>0</v>
      </c>
      <c r="AA45" s="192">
        <f t="shared" ref="AA45:AA59" si="37">SUM(AB45:AK45)+SUM(BB45:BO45)</f>
        <v>2.4517860000000002</v>
      </c>
      <c r="AB45" s="465">
        <v>0</v>
      </c>
      <c r="AC45" s="465">
        <v>0</v>
      </c>
      <c r="AD45" s="465">
        <v>0</v>
      </c>
      <c r="AE45" s="465">
        <v>0</v>
      </c>
      <c r="AF45" s="465">
        <v>0.42769999999999997</v>
      </c>
      <c r="AG45" s="465">
        <v>0</v>
      </c>
      <c r="AH45" s="465">
        <v>0.33260000000000001</v>
      </c>
      <c r="AI45" s="465">
        <v>0</v>
      </c>
      <c r="AJ45" s="465">
        <v>0</v>
      </c>
      <c r="AK45" s="458">
        <f>AL45+SUM(AN45:BA45)</f>
        <v>0.87019999999999997</v>
      </c>
      <c r="AL45" s="465">
        <v>0.83509999999999995</v>
      </c>
      <c r="AM45" s="459">
        <f>$D45-$BQ45</f>
        <v>77.128214000000014</v>
      </c>
      <c r="AN45" s="465">
        <v>0</v>
      </c>
      <c r="AO45" s="465">
        <v>0</v>
      </c>
      <c r="AP45" s="465">
        <v>0</v>
      </c>
      <c r="AQ45" s="465">
        <v>3.5099999999999999E-2</v>
      </c>
      <c r="AR45" s="465">
        <v>0</v>
      </c>
      <c r="AS45" s="465">
        <v>0</v>
      </c>
      <c r="AT45" s="465">
        <v>0</v>
      </c>
      <c r="AU45" s="465">
        <v>0</v>
      </c>
      <c r="AV45" s="465">
        <v>0</v>
      </c>
      <c r="AW45" s="465">
        <v>0</v>
      </c>
      <c r="AX45" s="465">
        <v>0</v>
      </c>
      <c r="AY45" s="465">
        <v>0</v>
      </c>
      <c r="AZ45" s="465">
        <v>0</v>
      </c>
      <c r="BA45" s="465">
        <v>0</v>
      </c>
      <c r="BB45" s="465">
        <v>0</v>
      </c>
      <c r="BC45" s="465">
        <v>0</v>
      </c>
      <c r="BD45" s="465">
        <v>2.6800000000000001E-2</v>
      </c>
      <c r="BE45" s="465">
        <v>0.67732000000000003</v>
      </c>
      <c r="BF45" s="465">
        <v>0.11716600000000001</v>
      </c>
      <c r="BG45" s="465">
        <v>0</v>
      </c>
      <c r="BH45" s="465">
        <v>0</v>
      </c>
      <c r="BI45" s="465">
        <v>0</v>
      </c>
      <c r="BJ45" s="465">
        <v>0</v>
      </c>
      <c r="BK45" s="465">
        <v>0</v>
      </c>
      <c r="BL45" s="465">
        <v>0</v>
      </c>
      <c r="BM45" s="465">
        <v>0</v>
      </c>
      <c r="BN45" s="465">
        <v>0</v>
      </c>
      <c r="BO45" s="465">
        <v>0</v>
      </c>
      <c r="BP45" s="449">
        <v>0</v>
      </c>
      <c r="BQ45" s="460">
        <f t="shared" si="23"/>
        <v>2.4517860000000002</v>
      </c>
      <c r="BR45" s="825">
        <f>AM$75-$BQ45</f>
        <v>19.749999999999972</v>
      </c>
      <c r="BS45" s="462">
        <f t="shared" si="33"/>
        <v>99.329999999999984</v>
      </c>
    </row>
    <row r="46" spans="1:72" ht="18" customHeight="1">
      <c r="A46" s="456" t="s">
        <v>105</v>
      </c>
      <c r="B46" s="207" t="s">
        <v>110</v>
      </c>
      <c r="C46" s="206" t="s">
        <v>111</v>
      </c>
      <c r="D46" s="405">
        <v>0.9710000000000002</v>
      </c>
      <c r="E46" s="457">
        <f t="shared" si="25"/>
        <v>0</v>
      </c>
      <c r="F46" s="458">
        <f t="shared" si="9"/>
        <v>0</v>
      </c>
      <c r="G46" s="465">
        <v>0</v>
      </c>
      <c r="H46" s="465">
        <v>0</v>
      </c>
      <c r="I46" s="465">
        <v>0</v>
      </c>
      <c r="J46" s="465">
        <v>0</v>
      </c>
      <c r="K46" s="465">
        <v>0</v>
      </c>
      <c r="L46" s="458">
        <f t="shared" si="34"/>
        <v>0</v>
      </c>
      <c r="M46" s="465">
        <v>0</v>
      </c>
      <c r="N46" s="465">
        <v>0</v>
      </c>
      <c r="O46" s="465">
        <v>0</v>
      </c>
      <c r="P46" s="458">
        <f t="shared" si="35"/>
        <v>0</v>
      </c>
      <c r="Q46" s="465">
        <v>0</v>
      </c>
      <c r="R46" s="465">
        <v>0</v>
      </c>
      <c r="S46" s="465">
        <v>0</v>
      </c>
      <c r="T46" s="458">
        <f t="shared" si="36"/>
        <v>0</v>
      </c>
      <c r="U46" s="465">
        <v>0</v>
      </c>
      <c r="V46" s="465">
        <v>0</v>
      </c>
      <c r="W46" s="465">
        <v>0</v>
      </c>
      <c r="X46" s="465">
        <v>0</v>
      </c>
      <c r="Y46" s="465">
        <v>0</v>
      </c>
      <c r="Z46" s="465">
        <v>0</v>
      </c>
      <c r="AA46" s="192">
        <f t="shared" si="37"/>
        <v>5.8000000000000003E-2</v>
      </c>
      <c r="AB46" s="465">
        <v>0</v>
      </c>
      <c r="AC46" s="465">
        <v>0</v>
      </c>
      <c r="AD46" s="465">
        <v>0</v>
      </c>
      <c r="AE46" s="465">
        <v>0</v>
      </c>
      <c r="AF46" s="465">
        <v>0</v>
      </c>
      <c r="AG46" s="465">
        <v>4.8000000000000001E-2</v>
      </c>
      <c r="AH46" s="465">
        <v>0</v>
      </c>
      <c r="AI46" s="465">
        <v>0</v>
      </c>
      <c r="AJ46" s="465">
        <v>0</v>
      </c>
      <c r="AK46" s="458">
        <f>AL46+AM46+SUM(AO46:BA46)</f>
        <v>0</v>
      </c>
      <c r="AL46" s="465">
        <v>0</v>
      </c>
      <c r="AM46" s="465">
        <v>0</v>
      </c>
      <c r="AN46" s="459">
        <f>$D46-$BQ46</f>
        <v>0.91300000000000014</v>
      </c>
      <c r="AO46" s="465">
        <v>0</v>
      </c>
      <c r="AP46" s="465">
        <v>0</v>
      </c>
      <c r="AQ46" s="465">
        <v>0</v>
      </c>
      <c r="AR46" s="465">
        <v>0</v>
      </c>
      <c r="AS46" s="465">
        <v>0</v>
      </c>
      <c r="AT46" s="465">
        <v>0</v>
      </c>
      <c r="AU46" s="465">
        <v>0</v>
      </c>
      <c r="AV46" s="465">
        <v>0</v>
      </c>
      <c r="AW46" s="465">
        <v>0</v>
      </c>
      <c r="AX46" s="465">
        <v>0</v>
      </c>
      <c r="AY46" s="465">
        <v>0</v>
      </c>
      <c r="AZ46" s="465">
        <v>0</v>
      </c>
      <c r="BA46" s="465">
        <v>0</v>
      </c>
      <c r="BB46" s="465">
        <v>0</v>
      </c>
      <c r="BC46" s="465">
        <v>0</v>
      </c>
      <c r="BD46" s="465">
        <v>0</v>
      </c>
      <c r="BE46" s="465">
        <v>0</v>
      </c>
      <c r="BF46" s="465">
        <v>0</v>
      </c>
      <c r="BG46" s="465">
        <v>0</v>
      </c>
      <c r="BH46" s="465">
        <v>0</v>
      </c>
      <c r="BI46" s="465">
        <v>0</v>
      </c>
      <c r="BJ46" s="465">
        <v>0.01</v>
      </c>
      <c r="BK46" s="465">
        <v>0</v>
      </c>
      <c r="BL46" s="465">
        <v>0</v>
      </c>
      <c r="BM46" s="465">
        <v>0</v>
      </c>
      <c r="BN46" s="465">
        <v>0</v>
      </c>
      <c r="BO46" s="465">
        <v>0</v>
      </c>
      <c r="BP46" s="449">
        <v>0</v>
      </c>
      <c r="BQ46" s="460">
        <f t="shared" si="23"/>
        <v>5.8000000000000003E-2</v>
      </c>
      <c r="BR46" s="825">
        <f>AN$75-$BQ46</f>
        <v>5.3390000000000004</v>
      </c>
      <c r="BS46" s="462">
        <f t="shared" si="33"/>
        <v>6.3100000000000005</v>
      </c>
    </row>
    <row r="47" spans="1:72" ht="18" customHeight="1">
      <c r="A47" s="456" t="s">
        <v>105</v>
      </c>
      <c r="B47" s="207" t="s">
        <v>112</v>
      </c>
      <c r="C47" s="206" t="s">
        <v>113</v>
      </c>
      <c r="D47" s="405">
        <v>3.5000000000000009</v>
      </c>
      <c r="E47" s="457">
        <f t="shared" si="25"/>
        <v>0</v>
      </c>
      <c r="F47" s="458">
        <f t="shared" si="9"/>
        <v>0</v>
      </c>
      <c r="G47" s="465">
        <v>0</v>
      </c>
      <c r="H47" s="465">
        <v>0</v>
      </c>
      <c r="I47" s="465">
        <v>0</v>
      </c>
      <c r="J47" s="465">
        <v>0</v>
      </c>
      <c r="K47" s="465">
        <v>0</v>
      </c>
      <c r="L47" s="458">
        <f t="shared" si="34"/>
        <v>0</v>
      </c>
      <c r="M47" s="465">
        <v>0</v>
      </c>
      <c r="N47" s="465">
        <v>0</v>
      </c>
      <c r="O47" s="465">
        <v>0</v>
      </c>
      <c r="P47" s="458">
        <f t="shared" si="35"/>
        <v>0</v>
      </c>
      <c r="Q47" s="465">
        <v>0</v>
      </c>
      <c r="R47" s="465">
        <v>0</v>
      </c>
      <c r="S47" s="465">
        <v>0</v>
      </c>
      <c r="T47" s="458">
        <f t="shared" si="36"/>
        <v>0</v>
      </c>
      <c r="U47" s="465">
        <v>0</v>
      </c>
      <c r="V47" s="465">
        <v>0</v>
      </c>
      <c r="W47" s="465">
        <v>0</v>
      </c>
      <c r="X47" s="465">
        <v>0</v>
      </c>
      <c r="Y47" s="465">
        <v>0</v>
      </c>
      <c r="Z47" s="465">
        <v>0</v>
      </c>
      <c r="AA47" s="192">
        <f t="shared" si="37"/>
        <v>0.232157</v>
      </c>
      <c r="AB47" s="465">
        <v>0</v>
      </c>
      <c r="AC47" s="465">
        <v>0</v>
      </c>
      <c r="AD47" s="465">
        <v>0</v>
      </c>
      <c r="AE47" s="465">
        <v>0</v>
      </c>
      <c r="AF47" s="465">
        <v>0</v>
      </c>
      <c r="AG47" s="465">
        <v>0</v>
      </c>
      <c r="AH47" s="465">
        <v>0</v>
      </c>
      <c r="AI47" s="465">
        <v>0</v>
      </c>
      <c r="AJ47" s="465">
        <v>0</v>
      </c>
      <c r="AK47" s="458">
        <f>SUM(AL47:AN47)+SUM(AP47:BA47)</f>
        <v>7.3026999999999995E-2</v>
      </c>
      <c r="AL47" s="465">
        <v>1.7100000000000001E-2</v>
      </c>
      <c r="AM47" s="465">
        <v>0</v>
      </c>
      <c r="AN47" s="465">
        <v>0</v>
      </c>
      <c r="AO47" s="459">
        <f>$D47-$BQ47</f>
        <v>3.2678430000000009</v>
      </c>
      <c r="AP47" s="465">
        <v>5.5926999999999998E-2</v>
      </c>
      <c r="AQ47" s="465">
        <v>0</v>
      </c>
      <c r="AR47" s="465">
        <v>0</v>
      </c>
      <c r="AS47" s="465">
        <v>0</v>
      </c>
      <c r="AT47" s="465">
        <v>0</v>
      </c>
      <c r="AU47" s="465">
        <v>0</v>
      </c>
      <c r="AV47" s="465">
        <v>0</v>
      </c>
      <c r="AW47" s="465">
        <v>0</v>
      </c>
      <c r="AX47" s="465">
        <v>0</v>
      </c>
      <c r="AY47" s="465">
        <v>0</v>
      </c>
      <c r="AZ47" s="465">
        <v>0</v>
      </c>
      <c r="BA47" s="465">
        <v>0</v>
      </c>
      <c r="BB47" s="465">
        <v>0</v>
      </c>
      <c r="BC47" s="465">
        <v>0.15912999999999999</v>
      </c>
      <c r="BD47" s="465">
        <v>0</v>
      </c>
      <c r="BE47" s="465">
        <v>0</v>
      </c>
      <c r="BF47" s="465">
        <v>0</v>
      </c>
      <c r="BG47" s="465">
        <v>0</v>
      </c>
      <c r="BH47" s="465">
        <v>0</v>
      </c>
      <c r="BI47" s="465">
        <v>0</v>
      </c>
      <c r="BJ47" s="465">
        <v>0</v>
      </c>
      <c r="BK47" s="465">
        <v>0</v>
      </c>
      <c r="BL47" s="465">
        <v>0</v>
      </c>
      <c r="BM47" s="465">
        <v>0</v>
      </c>
      <c r="BN47" s="465">
        <v>0</v>
      </c>
      <c r="BO47" s="465">
        <v>0</v>
      </c>
      <c r="BP47" s="449">
        <v>0</v>
      </c>
      <c r="BQ47" s="460">
        <f t="shared" si="23"/>
        <v>0.232157</v>
      </c>
      <c r="BR47" s="825">
        <f>AO$75-$BQ47</f>
        <v>4.3299999999999983</v>
      </c>
      <c r="BS47" s="462">
        <f t="shared" si="33"/>
        <v>7.8299999999999992</v>
      </c>
    </row>
    <row r="48" spans="1:72" ht="18" customHeight="1">
      <c r="A48" s="456" t="s">
        <v>105</v>
      </c>
      <c r="B48" s="207" t="s">
        <v>114</v>
      </c>
      <c r="C48" s="206" t="s">
        <v>115</v>
      </c>
      <c r="D48" s="405">
        <v>34.896000000000001</v>
      </c>
      <c r="E48" s="457">
        <f t="shared" si="25"/>
        <v>0</v>
      </c>
      <c r="F48" s="458">
        <f t="shared" si="9"/>
        <v>0</v>
      </c>
      <c r="G48" s="465">
        <v>0</v>
      </c>
      <c r="H48" s="465">
        <v>0</v>
      </c>
      <c r="I48" s="465">
        <v>0</v>
      </c>
      <c r="J48" s="465">
        <v>0</v>
      </c>
      <c r="K48" s="465">
        <v>0</v>
      </c>
      <c r="L48" s="458">
        <f t="shared" si="34"/>
        <v>0</v>
      </c>
      <c r="M48" s="465">
        <v>0</v>
      </c>
      <c r="N48" s="465">
        <v>0</v>
      </c>
      <c r="O48" s="465">
        <v>0</v>
      </c>
      <c r="P48" s="458">
        <f t="shared" si="35"/>
        <v>0</v>
      </c>
      <c r="Q48" s="465">
        <v>0</v>
      </c>
      <c r="R48" s="465">
        <v>0</v>
      </c>
      <c r="S48" s="465">
        <v>0</v>
      </c>
      <c r="T48" s="458">
        <f t="shared" si="36"/>
        <v>0</v>
      </c>
      <c r="U48" s="465">
        <v>0</v>
      </c>
      <c r="V48" s="465">
        <v>0</v>
      </c>
      <c r="W48" s="465">
        <v>0</v>
      </c>
      <c r="X48" s="465">
        <v>0</v>
      </c>
      <c r="Y48" s="465">
        <v>0</v>
      </c>
      <c r="Z48" s="465">
        <v>0</v>
      </c>
      <c r="AA48" s="192">
        <f t="shared" si="37"/>
        <v>2.72478</v>
      </c>
      <c r="AB48" s="465">
        <v>0</v>
      </c>
      <c r="AC48" s="465">
        <v>0.15</v>
      </c>
      <c r="AD48" s="465">
        <v>0</v>
      </c>
      <c r="AE48" s="465">
        <v>0</v>
      </c>
      <c r="AF48" s="465">
        <v>0</v>
      </c>
      <c r="AG48" s="465">
        <v>0</v>
      </c>
      <c r="AH48" s="465">
        <v>0</v>
      </c>
      <c r="AI48" s="465">
        <v>0</v>
      </c>
      <c r="AJ48" s="465">
        <v>0</v>
      </c>
      <c r="AK48" s="458">
        <f>SUM(AL48:AO48)+SUM(AQ48:BA48)</f>
        <v>1.3727199999999999</v>
      </c>
      <c r="AL48" s="465">
        <v>7.8900000000000012E-3</v>
      </c>
      <c r="AM48" s="465">
        <v>0</v>
      </c>
      <c r="AN48" s="465">
        <v>0.63529999999999998</v>
      </c>
      <c r="AO48" s="465">
        <v>0</v>
      </c>
      <c r="AP48" s="459">
        <f>$D48-$BQ48</f>
        <v>32.171219999999998</v>
      </c>
      <c r="AQ48" s="465">
        <v>0.72953000000000001</v>
      </c>
      <c r="AR48" s="465">
        <v>0</v>
      </c>
      <c r="AS48" s="465">
        <v>0</v>
      </c>
      <c r="AT48" s="465">
        <v>0</v>
      </c>
      <c r="AU48" s="465">
        <v>0</v>
      </c>
      <c r="AV48" s="465">
        <v>0</v>
      </c>
      <c r="AW48" s="465">
        <v>0</v>
      </c>
      <c r="AX48" s="465">
        <v>0</v>
      </c>
      <c r="AY48" s="465">
        <v>0</v>
      </c>
      <c r="AZ48" s="465">
        <v>0</v>
      </c>
      <c r="BA48" s="465">
        <v>0</v>
      </c>
      <c r="BB48" s="465">
        <v>0</v>
      </c>
      <c r="BC48" s="465">
        <v>0.78256000000000003</v>
      </c>
      <c r="BD48" s="465">
        <v>0</v>
      </c>
      <c r="BE48" s="465">
        <v>7.5800000000000006E-2</v>
      </c>
      <c r="BF48" s="465">
        <v>0</v>
      </c>
      <c r="BG48" s="465">
        <v>0.34370000000000001</v>
      </c>
      <c r="BH48" s="465">
        <v>0</v>
      </c>
      <c r="BI48" s="465">
        <v>0</v>
      </c>
      <c r="BJ48" s="465">
        <v>0</v>
      </c>
      <c r="BK48" s="465">
        <v>0</v>
      </c>
      <c r="BL48" s="465">
        <v>0</v>
      </c>
      <c r="BM48" s="465">
        <v>0</v>
      </c>
      <c r="BN48" s="465">
        <v>0</v>
      </c>
      <c r="BO48" s="465">
        <v>0</v>
      </c>
      <c r="BP48" s="449">
        <v>0</v>
      </c>
      <c r="BQ48" s="460">
        <f t="shared" si="23"/>
        <v>2.72478</v>
      </c>
      <c r="BR48" s="825">
        <f>AP$75-$BQ48</f>
        <v>19.133999999999993</v>
      </c>
      <c r="BS48" s="462">
        <f t="shared" si="33"/>
        <v>54.029999999999994</v>
      </c>
    </row>
    <row r="49" spans="1:71" ht="18" customHeight="1">
      <c r="A49" s="456" t="s">
        <v>105</v>
      </c>
      <c r="B49" s="207" t="s">
        <v>116</v>
      </c>
      <c r="C49" s="206" t="s">
        <v>117</v>
      </c>
      <c r="D49" s="405">
        <v>7.1870000000000003</v>
      </c>
      <c r="E49" s="457">
        <f t="shared" si="25"/>
        <v>0</v>
      </c>
      <c r="F49" s="458">
        <f t="shared" si="9"/>
        <v>0</v>
      </c>
      <c r="G49" s="465">
        <v>0</v>
      </c>
      <c r="H49" s="465">
        <v>0</v>
      </c>
      <c r="I49" s="465">
        <v>0</v>
      </c>
      <c r="J49" s="465">
        <v>0</v>
      </c>
      <c r="K49" s="465">
        <v>0</v>
      </c>
      <c r="L49" s="458">
        <f t="shared" si="34"/>
        <v>0</v>
      </c>
      <c r="M49" s="465">
        <v>0</v>
      </c>
      <c r="N49" s="465">
        <v>0</v>
      </c>
      <c r="O49" s="465">
        <v>0</v>
      </c>
      <c r="P49" s="458">
        <f t="shared" si="35"/>
        <v>0</v>
      </c>
      <c r="Q49" s="465">
        <v>0</v>
      </c>
      <c r="R49" s="465">
        <v>0</v>
      </c>
      <c r="S49" s="465">
        <v>0</v>
      </c>
      <c r="T49" s="458">
        <f t="shared" si="36"/>
        <v>0</v>
      </c>
      <c r="U49" s="465">
        <v>0</v>
      </c>
      <c r="V49" s="465">
        <v>0</v>
      </c>
      <c r="W49" s="465">
        <v>0</v>
      </c>
      <c r="X49" s="465">
        <v>0</v>
      </c>
      <c r="Y49" s="465">
        <v>0</v>
      </c>
      <c r="Z49" s="465">
        <v>0</v>
      </c>
      <c r="AA49" s="192">
        <f t="shared" si="37"/>
        <v>1.9944999999999999</v>
      </c>
      <c r="AB49" s="465">
        <v>0</v>
      </c>
      <c r="AC49" s="465">
        <v>0</v>
      </c>
      <c r="AD49" s="465">
        <v>0</v>
      </c>
      <c r="AE49" s="465">
        <v>0</v>
      </c>
      <c r="AF49" s="465">
        <v>0</v>
      </c>
      <c r="AG49" s="465">
        <v>0</v>
      </c>
      <c r="AH49" s="465">
        <v>0</v>
      </c>
      <c r="AI49" s="465">
        <v>0</v>
      </c>
      <c r="AJ49" s="465">
        <v>0</v>
      </c>
      <c r="AK49" s="458">
        <f>SUM(AL49:AP49)+SUM(AR49:BA49)</f>
        <v>0.99450000000000005</v>
      </c>
      <c r="AL49" s="465">
        <v>0</v>
      </c>
      <c r="AM49" s="465">
        <v>0</v>
      </c>
      <c r="AN49" s="465">
        <v>0.99450000000000005</v>
      </c>
      <c r="AO49" s="465">
        <v>0</v>
      </c>
      <c r="AP49" s="465">
        <v>0</v>
      </c>
      <c r="AQ49" s="459">
        <f>$D49-$BQ49</f>
        <v>5.1925000000000008</v>
      </c>
      <c r="AR49" s="465">
        <v>0</v>
      </c>
      <c r="AS49" s="465">
        <v>0</v>
      </c>
      <c r="AT49" s="465">
        <v>0</v>
      </c>
      <c r="AU49" s="465">
        <v>0</v>
      </c>
      <c r="AV49" s="465">
        <v>0</v>
      </c>
      <c r="AW49" s="465">
        <v>0</v>
      </c>
      <c r="AX49" s="465">
        <v>0</v>
      </c>
      <c r="AY49" s="465">
        <v>0</v>
      </c>
      <c r="AZ49" s="465">
        <v>0</v>
      </c>
      <c r="BA49" s="465">
        <v>0</v>
      </c>
      <c r="BB49" s="465">
        <v>0</v>
      </c>
      <c r="BC49" s="465">
        <v>0</v>
      </c>
      <c r="BD49" s="465">
        <v>0</v>
      </c>
      <c r="BE49" s="465">
        <v>1</v>
      </c>
      <c r="BF49" s="465">
        <v>0</v>
      </c>
      <c r="BG49" s="465">
        <v>0</v>
      </c>
      <c r="BH49" s="465">
        <v>0</v>
      </c>
      <c r="BI49" s="465">
        <v>0</v>
      </c>
      <c r="BJ49" s="465">
        <v>0</v>
      </c>
      <c r="BK49" s="465">
        <v>0</v>
      </c>
      <c r="BL49" s="465">
        <v>0</v>
      </c>
      <c r="BM49" s="465">
        <v>0</v>
      </c>
      <c r="BN49" s="465">
        <v>0</v>
      </c>
      <c r="BO49" s="465">
        <v>0</v>
      </c>
      <c r="BP49" s="449">
        <v>0</v>
      </c>
      <c r="BQ49" s="460">
        <f t="shared" si="23"/>
        <v>1.9944999999999999</v>
      </c>
      <c r="BR49" s="825">
        <f>AQ$75-$BQ49</f>
        <v>10.813000000000001</v>
      </c>
      <c r="BS49" s="462">
        <f t="shared" si="33"/>
        <v>18</v>
      </c>
    </row>
    <row r="50" spans="1:71" ht="18" customHeight="1">
      <c r="A50" s="456" t="s">
        <v>105</v>
      </c>
      <c r="B50" s="207" t="s">
        <v>118</v>
      </c>
      <c r="C50" s="206" t="s">
        <v>119</v>
      </c>
      <c r="D50" s="405">
        <v>114.333</v>
      </c>
      <c r="E50" s="457">
        <f t="shared" si="25"/>
        <v>0</v>
      </c>
      <c r="F50" s="458">
        <f t="shared" si="9"/>
        <v>0</v>
      </c>
      <c r="G50" s="465">
        <v>0</v>
      </c>
      <c r="H50" s="465">
        <v>0</v>
      </c>
      <c r="I50" s="465">
        <v>0</v>
      </c>
      <c r="J50" s="465">
        <v>0</v>
      </c>
      <c r="K50" s="465">
        <v>0</v>
      </c>
      <c r="L50" s="458">
        <f t="shared" si="34"/>
        <v>0</v>
      </c>
      <c r="M50" s="465">
        <v>0</v>
      </c>
      <c r="N50" s="465">
        <v>0</v>
      </c>
      <c r="O50" s="465">
        <v>0</v>
      </c>
      <c r="P50" s="458">
        <f t="shared" si="35"/>
        <v>0</v>
      </c>
      <c r="Q50" s="465">
        <v>0</v>
      </c>
      <c r="R50" s="465">
        <v>0</v>
      </c>
      <c r="S50" s="465">
        <v>0</v>
      </c>
      <c r="T50" s="458">
        <f t="shared" si="36"/>
        <v>0</v>
      </c>
      <c r="U50" s="465">
        <v>0</v>
      </c>
      <c r="V50" s="465">
        <v>0</v>
      </c>
      <c r="W50" s="465">
        <v>0</v>
      </c>
      <c r="X50" s="465">
        <v>0</v>
      </c>
      <c r="Y50" s="465">
        <v>0</v>
      </c>
      <c r="Z50" s="465">
        <v>0</v>
      </c>
      <c r="AA50" s="192">
        <f t="shared" si="37"/>
        <v>0</v>
      </c>
      <c r="AB50" s="465">
        <v>0</v>
      </c>
      <c r="AC50" s="465">
        <v>0</v>
      </c>
      <c r="AD50" s="465">
        <v>0</v>
      </c>
      <c r="AE50" s="465">
        <v>0</v>
      </c>
      <c r="AF50" s="465">
        <v>0</v>
      </c>
      <c r="AG50" s="465">
        <v>0</v>
      </c>
      <c r="AH50" s="465">
        <v>0</v>
      </c>
      <c r="AI50" s="465">
        <v>0</v>
      </c>
      <c r="AJ50" s="465">
        <v>0</v>
      </c>
      <c r="AK50" s="458">
        <f>SUM(AL50:AQ50)+SUM(AS50:BA50)</f>
        <v>0</v>
      </c>
      <c r="AL50" s="465">
        <v>0</v>
      </c>
      <c r="AM50" s="465">
        <v>0</v>
      </c>
      <c r="AN50" s="465">
        <v>0</v>
      </c>
      <c r="AO50" s="465">
        <v>0</v>
      </c>
      <c r="AP50" s="465">
        <v>0</v>
      </c>
      <c r="AQ50" s="465">
        <v>0</v>
      </c>
      <c r="AR50" s="459">
        <f>$D50-$BQ50</f>
        <v>114.333</v>
      </c>
      <c r="AS50" s="465">
        <v>0</v>
      </c>
      <c r="AT50" s="465">
        <v>0</v>
      </c>
      <c r="AU50" s="465">
        <v>0</v>
      </c>
      <c r="AV50" s="465">
        <v>0</v>
      </c>
      <c r="AW50" s="465">
        <v>0</v>
      </c>
      <c r="AX50" s="465">
        <v>0</v>
      </c>
      <c r="AY50" s="465">
        <v>0</v>
      </c>
      <c r="AZ50" s="465">
        <v>0</v>
      </c>
      <c r="BA50" s="465">
        <v>0</v>
      </c>
      <c r="BB50" s="465">
        <v>0</v>
      </c>
      <c r="BC50" s="465">
        <v>0</v>
      </c>
      <c r="BD50" s="465">
        <v>0</v>
      </c>
      <c r="BE50" s="465">
        <v>0</v>
      </c>
      <c r="BF50" s="465">
        <v>0</v>
      </c>
      <c r="BG50" s="465">
        <v>0</v>
      </c>
      <c r="BH50" s="465">
        <v>0</v>
      </c>
      <c r="BI50" s="465">
        <v>0</v>
      </c>
      <c r="BJ50" s="465">
        <v>0</v>
      </c>
      <c r="BK50" s="465">
        <v>0</v>
      </c>
      <c r="BL50" s="465">
        <v>0</v>
      </c>
      <c r="BM50" s="465">
        <v>0</v>
      </c>
      <c r="BN50" s="465">
        <v>0</v>
      </c>
      <c r="BO50" s="465">
        <v>0</v>
      </c>
      <c r="BP50" s="449">
        <v>0</v>
      </c>
      <c r="BQ50" s="460">
        <f t="shared" si="23"/>
        <v>0</v>
      </c>
      <c r="BR50" s="825">
        <f>AR$75-$BQ50</f>
        <v>61.307000000000002</v>
      </c>
      <c r="BS50" s="462">
        <f t="shared" si="33"/>
        <v>175.64</v>
      </c>
    </row>
    <row r="51" spans="1:71" ht="18" customHeight="1">
      <c r="A51" s="456" t="s">
        <v>105</v>
      </c>
      <c r="B51" s="207" t="s">
        <v>120</v>
      </c>
      <c r="C51" s="206" t="s">
        <v>121</v>
      </c>
      <c r="D51" s="405">
        <v>0.35399999999999998</v>
      </c>
      <c r="E51" s="457">
        <f t="shared" si="25"/>
        <v>0</v>
      </c>
      <c r="F51" s="458">
        <f t="shared" si="9"/>
        <v>0</v>
      </c>
      <c r="G51" s="465">
        <v>0</v>
      </c>
      <c r="H51" s="465">
        <v>0</v>
      </c>
      <c r="I51" s="465">
        <v>0</v>
      </c>
      <c r="J51" s="465">
        <v>0</v>
      </c>
      <c r="K51" s="465">
        <v>0</v>
      </c>
      <c r="L51" s="458">
        <f t="shared" si="34"/>
        <v>0</v>
      </c>
      <c r="M51" s="465">
        <v>0</v>
      </c>
      <c r="N51" s="465">
        <v>0</v>
      </c>
      <c r="O51" s="465">
        <v>0</v>
      </c>
      <c r="P51" s="458">
        <f t="shared" si="35"/>
        <v>0</v>
      </c>
      <c r="Q51" s="465">
        <v>0</v>
      </c>
      <c r="R51" s="465">
        <v>0</v>
      </c>
      <c r="S51" s="465">
        <v>0</v>
      </c>
      <c r="T51" s="458">
        <f t="shared" si="36"/>
        <v>0</v>
      </c>
      <c r="U51" s="465">
        <v>0</v>
      </c>
      <c r="V51" s="465">
        <v>0</v>
      </c>
      <c r="W51" s="465">
        <v>0</v>
      </c>
      <c r="X51" s="465">
        <v>0</v>
      </c>
      <c r="Y51" s="465">
        <v>0</v>
      </c>
      <c r="Z51" s="465">
        <v>0</v>
      </c>
      <c r="AA51" s="192">
        <f t="shared" si="37"/>
        <v>0</v>
      </c>
      <c r="AB51" s="465">
        <v>0</v>
      </c>
      <c r="AC51" s="465">
        <v>0</v>
      </c>
      <c r="AD51" s="465">
        <v>0</v>
      </c>
      <c r="AE51" s="465">
        <v>0</v>
      </c>
      <c r="AF51" s="465">
        <v>0</v>
      </c>
      <c r="AG51" s="465">
        <v>0</v>
      </c>
      <c r="AH51" s="465">
        <v>0</v>
      </c>
      <c r="AI51" s="465">
        <v>0</v>
      </c>
      <c r="AJ51" s="465">
        <v>0</v>
      </c>
      <c r="AK51" s="458">
        <f>SUM(AL51:AR51)+SUM(AT51:BA51)</f>
        <v>0</v>
      </c>
      <c r="AL51" s="465">
        <v>0</v>
      </c>
      <c r="AM51" s="465">
        <v>0</v>
      </c>
      <c r="AN51" s="465">
        <v>0</v>
      </c>
      <c r="AO51" s="465">
        <v>0</v>
      </c>
      <c r="AP51" s="465">
        <v>0</v>
      </c>
      <c r="AQ51" s="465">
        <v>0</v>
      </c>
      <c r="AR51" s="465">
        <v>0</v>
      </c>
      <c r="AS51" s="459">
        <f>$D51-$BQ51</f>
        <v>0.35399999999999998</v>
      </c>
      <c r="AT51" s="465">
        <v>0</v>
      </c>
      <c r="AU51" s="465">
        <v>0</v>
      </c>
      <c r="AV51" s="465">
        <v>0</v>
      </c>
      <c r="AW51" s="465">
        <v>0</v>
      </c>
      <c r="AX51" s="465">
        <v>0</v>
      </c>
      <c r="AY51" s="465">
        <v>0</v>
      </c>
      <c r="AZ51" s="465">
        <v>0</v>
      </c>
      <c r="BA51" s="465">
        <v>0</v>
      </c>
      <c r="BB51" s="465">
        <v>0</v>
      </c>
      <c r="BC51" s="465">
        <v>0</v>
      </c>
      <c r="BD51" s="465">
        <v>0</v>
      </c>
      <c r="BE51" s="465">
        <v>0</v>
      </c>
      <c r="BF51" s="465">
        <v>0</v>
      </c>
      <c r="BG51" s="465">
        <v>0</v>
      </c>
      <c r="BH51" s="465">
        <v>0</v>
      </c>
      <c r="BI51" s="465">
        <v>0</v>
      </c>
      <c r="BJ51" s="465">
        <v>0</v>
      </c>
      <c r="BK51" s="465">
        <v>0</v>
      </c>
      <c r="BL51" s="465">
        <v>0</v>
      </c>
      <c r="BM51" s="465">
        <v>0</v>
      </c>
      <c r="BN51" s="465">
        <v>0</v>
      </c>
      <c r="BO51" s="465">
        <v>0</v>
      </c>
      <c r="BP51" s="449">
        <v>0</v>
      </c>
      <c r="BQ51" s="460">
        <f t="shared" si="23"/>
        <v>0</v>
      </c>
      <c r="BR51" s="825">
        <f>AS$75-$BQ51</f>
        <v>1.0959999999999999</v>
      </c>
      <c r="BS51" s="462">
        <f t="shared" si="33"/>
        <v>1.4499999999999997</v>
      </c>
    </row>
    <row r="52" spans="1:71" ht="18" customHeight="1">
      <c r="A52" s="456" t="s">
        <v>105</v>
      </c>
      <c r="B52" s="207" t="s">
        <v>122</v>
      </c>
      <c r="C52" s="206" t="s">
        <v>123</v>
      </c>
      <c r="D52" s="405">
        <v>0</v>
      </c>
      <c r="E52" s="457">
        <f t="shared" si="25"/>
        <v>0</v>
      </c>
      <c r="F52" s="458">
        <f>G52+H52+I52</f>
        <v>0</v>
      </c>
      <c r="G52" s="465">
        <v>0</v>
      </c>
      <c r="H52" s="465">
        <v>0</v>
      </c>
      <c r="I52" s="465">
        <v>0</v>
      </c>
      <c r="J52" s="465">
        <v>0</v>
      </c>
      <c r="K52" s="465">
        <v>0</v>
      </c>
      <c r="L52" s="458">
        <f t="shared" si="34"/>
        <v>0</v>
      </c>
      <c r="M52" s="465">
        <v>0</v>
      </c>
      <c r="N52" s="465">
        <v>0</v>
      </c>
      <c r="O52" s="465">
        <v>0</v>
      </c>
      <c r="P52" s="458">
        <f t="shared" si="35"/>
        <v>0</v>
      </c>
      <c r="Q52" s="465">
        <v>0</v>
      </c>
      <c r="R52" s="465">
        <v>0</v>
      </c>
      <c r="S52" s="465">
        <v>0</v>
      </c>
      <c r="T52" s="458">
        <f t="shared" si="36"/>
        <v>0</v>
      </c>
      <c r="U52" s="465">
        <v>0</v>
      </c>
      <c r="V52" s="465">
        <v>0</v>
      </c>
      <c r="W52" s="465">
        <v>0</v>
      </c>
      <c r="X52" s="465">
        <v>0</v>
      </c>
      <c r="Y52" s="465">
        <v>0</v>
      </c>
      <c r="Z52" s="465">
        <v>0</v>
      </c>
      <c r="AA52" s="192">
        <f t="shared" si="37"/>
        <v>0</v>
      </c>
      <c r="AB52" s="465">
        <v>0</v>
      </c>
      <c r="AC52" s="465">
        <v>0</v>
      </c>
      <c r="AD52" s="465">
        <v>0</v>
      </c>
      <c r="AE52" s="465">
        <v>0</v>
      </c>
      <c r="AF52" s="465">
        <v>0</v>
      </c>
      <c r="AG52" s="465">
        <v>0</v>
      </c>
      <c r="AH52" s="465">
        <v>0</v>
      </c>
      <c r="AI52" s="465">
        <v>0</v>
      </c>
      <c r="AJ52" s="465">
        <v>0</v>
      </c>
      <c r="AK52" s="458">
        <f>SUM(AL52:AS52)+SUM(AU52:BA52)</f>
        <v>0</v>
      </c>
      <c r="AL52" s="465">
        <v>0</v>
      </c>
      <c r="AM52" s="465">
        <v>0</v>
      </c>
      <c r="AN52" s="465">
        <v>0</v>
      </c>
      <c r="AO52" s="465">
        <v>0</v>
      </c>
      <c r="AP52" s="465">
        <v>0</v>
      </c>
      <c r="AQ52" s="465">
        <v>0</v>
      </c>
      <c r="AR52" s="465">
        <v>0</v>
      </c>
      <c r="AS52" s="465">
        <v>0</v>
      </c>
      <c r="AT52" s="459">
        <f>$D52-$BQ52</f>
        <v>0</v>
      </c>
      <c r="AU52" s="465">
        <v>0</v>
      </c>
      <c r="AV52" s="465">
        <v>0</v>
      </c>
      <c r="AW52" s="465">
        <v>0</v>
      </c>
      <c r="AX52" s="465">
        <v>0</v>
      </c>
      <c r="AY52" s="465">
        <v>0</v>
      </c>
      <c r="AZ52" s="465">
        <v>0</v>
      </c>
      <c r="BA52" s="465">
        <v>0</v>
      </c>
      <c r="BB52" s="465">
        <v>0</v>
      </c>
      <c r="BC52" s="465">
        <v>0</v>
      </c>
      <c r="BD52" s="465">
        <v>0</v>
      </c>
      <c r="BE52" s="465">
        <v>0</v>
      </c>
      <c r="BF52" s="465">
        <v>0</v>
      </c>
      <c r="BG52" s="465">
        <v>0</v>
      </c>
      <c r="BH52" s="465">
        <v>0</v>
      </c>
      <c r="BI52" s="465">
        <v>0</v>
      </c>
      <c r="BJ52" s="465">
        <v>0</v>
      </c>
      <c r="BK52" s="465">
        <v>0</v>
      </c>
      <c r="BL52" s="465">
        <v>0</v>
      </c>
      <c r="BM52" s="465">
        <v>0</v>
      </c>
      <c r="BN52" s="465">
        <v>0</v>
      </c>
      <c r="BO52" s="465">
        <v>0</v>
      </c>
      <c r="BP52" s="449">
        <v>0</v>
      </c>
      <c r="BQ52" s="460">
        <f t="shared" si="23"/>
        <v>0</v>
      </c>
      <c r="BR52" s="825">
        <f>AT$75-$BQ52</f>
        <v>0</v>
      </c>
      <c r="BS52" s="462">
        <f t="shared" si="33"/>
        <v>0</v>
      </c>
    </row>
    <row r="53" spans="1:71" ht="18" customHeight="1">
      <c r="A53" s="456" t="s">
        <v>105</v>
      </c>
      <c r="B53" s="207" t="s">
        <v>124</v>
      </c>
      <c r="C53" s="206" t="s">
        <v>125</v>
      </c>
      <c r="D53" s="405">
        <v>0.28600000000000003</v>
      </c>
      <c r="E53" s="457">
        <f t="shared" si="25"/>
        <v>0</v>
      </c>
      <c r="F53" s="458">
        <f t="shared" ref="F53:F58" si="38">G53+H53+I53</f>
        <v>0</v>
      </c>
      <c r="G53" s="465">
        <v>0</v>
      </c>
      <c r="H53" s="465">
        <v>0</v>
      </c>
      <c r="I53" s="465">
        <v>0</v>
      </c>
      <c r="J53" s="465">
        <v>0</v>
      </c>
      <c r="K53" s="465">
        <v>0</v>
      </c>
      <c r="L53" s="458">
        <f t="shared" si="34"/>
        <v>0</v>
      </c>
      <c r="M53" s="465">
        <v>0</v>
      </c>
      <c r="N53" s="465">
        <v>0</v>
      </c>
      <c r="O53" s="465">
        <v>0</v>
      </c>
      <c r="P53" s="458">
        <f t="shared" si="35"/>
        <v>0</v>
      </c>
      <c r="Q53" s="465">
        <v>0</v>
      </c>
      <c r="R53" s="465">
        <v>0</v>
      </c>
      <c r="S53" s="465">
        <v>0</v>
      </c>
      <c r="T53" s="458">
        <f t="shared" si="36"/>
        <v>0</v>
      </c>
      <c r="U53" s="465">
        <v>0</v>
      </c>
      <c r="V53" s="465">
        <v>0</v>
      </c>
      <c r="W53" s="465">
        <v>0</v>
      </c>
      <c r="X53" s="465">
        <v>0</v>
      </c>
      <c r="Y53" s="465">
        <v>0</v>
      </c>
      <c r="Z53" s="465">
        <v>0</v>
      </c>
      <c r="AA53" s="192">
        <f t="shared" si="37"/>
        <v>0</v>
      </c>
      <c r="AB53" s="465">
        <v>0</v>
      </c>
      <c r="AC53" s="465">
        <v>0</v>
      </c>
      <c r="AD53" s="465">
        <v>0</v>
      </c>
      <c r="AE53" s="465">
        <v>0</v>
      </c>
      <c r="AF53" s="465">
        <v>0</v>
      </c>
      <c r="AG53" s="465">
        <v>0</v>
      </c>
      <c r="AH53" s="465">
        <v>0</v>
      </c>
      <c r="AI53" s="465">
        <v>0</v>
      </c>
      <c r="AJ53" s="465">
        <v>0</v>
      </c>
      <c r="AK53" s="458">
        <f>SUM(AL53:AT53)+SUM(AV53:BA53)</f>
        <v>0</v>
      </c>
      <c r="AL53" s="465">
        <v>0</v>
      </c>
      <c r="AM53" s="465">
        <v>0</v>
      </c>
      <c r="AN53" s="465">
        <v>0</v>
      </c>
      <c r="AO53" s="465">
        <v>0</v>
      </c>
      <c r="AP53" s="465">
        <v>0</v>
      </c>
      <c r="AQ53" s="465">
        <v>0</v>
      </c>
      <c r="AR53" s="465">
        <v>0</v>
      </c>
      <c r="AS53" s="465">
        <v>0</v>
      </c>
      <c r="AT53" s="465">
        <v>0</v>
      </c>
      <c r="AU53" s="459">
        <f>$D53-$BQ53</f>
        <v>0.28600000000000003</v>
      </c>
      <c r="AV53" s="465">
        <v>0</v>
      </c>
      <c r="AW53" s="465">
        <v>0</v>
      </c>
      <c r="AX53" s="465">
        <v>0</v>
      </c>
      <c r="AY53" s="465">
        <v>0</v>
      </c>
      <c r="AZ53" s="465">
        <v>0</v>
      </c>
      <c r="BA53" s="465">
        <v>0</v>
      </c>
      <c r="BB53" s="465">
        <v>0</v>
      </c>
      <c r="BC53" s="465">
        <v>0</v>
      </c>
      <c r="BD53" s="465">
        <v>0</v>
      </c>
      <c r="BE53" s="465">
        <v>0</v>
      </c>
      <c r="BF53" s="465">
        <v>0</v>
      </c>
      <c r="BG53" s="465">
        <v>0</v>
      </c>
      <c r="BH53" s="465">
        <v>0</v>
      </c>
      <c r="BI53" s="465">
        <v>0</v>
      </c>
      <c r="BJ53" s="465">
        <v>0</v>
      </c>
      <c r="BK53" s="465">
        <v>0</v>
      </c>
      <c r="BL53" s="465">
        <v>0</v>
      </c>
      <c r="BM53" s="465">
        <v>0</v>
      </c>
      <c r="BN53" s="465">
        <v>0</v>
      </c>
      <c r="BO53" s="465">
        <v>0</v>
      </c>
      <c r="BP53" s="449">
        <v>0</v>
      </c>
      <c r="BQ53" s="460">
        <f t="shared" si="23"/>
        <v>0</v>
      </c>
      <c r="BR53" s="825">
        <f>AU$75-$BQ53</f>
        <v>1.9039999999999999</v>
      </c>
      <c r="BS53" s="462">
        <f t="shared" si="33"/>
        <v>2.19</v>
      </c>
    </row>
    <row r="54" spans="1:71" ht="18" customHeight="1">
      <c r="A54" s="456" t="s">
        <v>105</v>
      </c>
      <c r="B54" s="207" t="s">
        <v>126</v>
      </c>
      <c r="C54" s="206" t="s">
        <v>127</v>
      </c>
      <c r="D54" s="405">
        <v>50.579000000000001</v>
      </c>
      <c r="E54" s="457">
        <f t="shared" si="25"/>
        <v>0</v>
      </c>
      <c r="F54" s="458">
        <f t="shared" si="38"/>
        <v>0</v>
      </c>
      <c r="G54" s="465">
        <v>0</v>
      </c>
      <c r="H54" s="465">
        <v>0</v>
      </c>
      <c r="I54" s="465">
        <v>0</v>
      </c>
      <c r="J54" s="465">
        <v>0</v>
      </c>
      <c r="K54" s="465">
        <v>0</v>
      </c>
      <c r="L54" s="458">
        <f t="shared" si="34"/>
        <v>0</v>
      </c>
      <c r="M54" s="465">
        <v>0</v>
      </c>
      <c r="N54" s="465">
        <v>0</v>
      </c>
      <c r="O54" s="465">
        <v>0</v>
      </c>
      <c r="P54" s="458">
        <f t="shared" si="35"/>
        <v>0</v>
      </c>
      <c r="Q54" s="465">
        <v>0</v>
      </c>
      <c r="R54" s="465">
        <v>0</v>
      </c>
      <c r="S54" s="465">
        <v>0</v>
      </c>
      <c r="T54" s="458">
        <f t="shared" si="36"/>
        <v>0</v>
      </c>
      <c r="U54" s="465">
        <v>0</v>
      </c>
      <c r="V54" s="465">
        <v>0</v>
      </c>
      <c r="W54" s="465">
        <v>0</v>
      </c>
      <c r="X54" s="465">
        <v>0</v>
      </c>
      <c r="Y54" s="465">
        <v>0</v>
      </c>
      <c r="Z54" s="465">
        <v>0</v>
      </c>
      <c r="AA54" s="192">
        <f t="shared" si="37"/>
        <v>3.5200000000000002E-2</v>
      </c>
      <c r="AB54" s="465">
        <v>0</v>
      </c>
      <c r="AC54" s="465">
        <v>0</v>
      </c>
      <c r="AD54" s="465">
        <v>0</v>
      </c>
      <c r="AE54" s="465">
        <v>0</v>
      </c>
      <c r="AF54" s="465">
        <v>0</v>
      </c>
      <c r="AG54" s="465">
        <v>0</v>
      </c>
      <c r="AH54" s="465">
        <v>0</v>
      </c>
      <c r="AI54" s="465">
        <v>0</v>
      </c>
      <c r="AJ54" s="465">
        <v>0</v>
      </c>
      <c r="AK54" s="458">
        <f>SUM(AL54:AU54)+SUM(AW54:BA54)</f>
        <v>0</v>
      </c>
      <c r="AL54" s="465">
        <v>0</v>
      </c>
      <c r="AM54" s="465">
        <v>0</v>
      </c>
      <c r="AN54" s="465">
        <v>0</v>
      </c>
      <c r="AO54" s="465">
        <v>0</v>
      </c>
      <c r="AP54" s="465">
        <v>0</v>
      </c>
      <c r="AQ54" s="465">
        <v>0</v>
      </c>
      <c r="AR54" s="465">
        <v>0</v>
      </c>
      <c r="AS54" s="465">
        <v>0</v>
      </c>
      <c r="AT54" s="465">
        <v>0</v>
      </c>
      <c r="AU54" s="465">
        <v>0</v>
      </c>
      <c r="AV54" s="459">
        <f>$D54-$BQ54</f>
        <v>50.543799999999997</v>
      </c>
      <c r="AW54" s="465">
        <v>0</v>
      </c>
      <c r="AX54" s="465">
        <v>0</v>
      </c>
      <c r="AY54" s="465">
        <v>0</v>
      </c>
      <c r="AZ54" s="465">
        <v>0</v>
      </c>
      <c r="BA54" s="465">
        <v>0</v>
      </c>
      <c r="BB54" s="465">
        <v>0</v>
      </c>
      <c r="BC54" s="465">
        <v>3.5200000000000002E-2</v>
      </c>
      <c r="BD54" s="465">
        <v>0</v>
      </c>
      <c r="BE54" s="465">
        <v>0</v>
      </c>
      <c r="BF54" s="465">
        <v>0</v>
      </c>
      <c r="BG54" s="465">
        <v>0</v>
      </c>
      <c r="BH54" s="465">
        <v>0</v>
      </c>
      <c r="BI54" s="465">
        <v>0</v>
      </c>
      <c r="BJ54" s="465">
        <v>0</v>
      </c>
      <c r="BK54" s="465">
        <v>0</v>
      </c>
      <c r="BL54" s="465">
        <v>0</v>
      </c>
      <c r="BM54" s="465">
        <v>0</v>
      </c>
      <c r="BN54" s="465">
        <v>0</v>
      </c>
      <c r="BO54" s="465">
        <v>0</v>
      </c>
      <c r="BP54" s="449">
        <v>0</v>
      </c>
      <c r="BQ54" s="460">
        <f t="shared" si="23"/>
        <v>3.5200000000000002E-2</v>
      </c>
      <c r="BR54" s="825">
        <f>AV$75-$BQ54</f>
        <v>28.220999999999993</v>
      </c>
      <c r="BS54" s="462">
        <f t="shared" si="33"/>
        <v>78.8</v>
      </c>
    </row>
    <row r="55" spans="1:71" ht="18" customHeight="1">
      <c r="A55" s="456" t="s">
        <v>105</v>
      </c>
      <c r="B55" s="207" t="s">
        <v>128</v>
      </c>
      <c r="C55" s="206" t="s">
        <v>129</v>
      </c>
      <c r="D55" s="405">
        <v>0.68400000000000005</v>
      </c>
      <c r="E55" s="457">
        <f t="shared" si="25"/>
        <v>0</v>
      </c>
      <c r="F55" s="458">
        <f t="shared" si="38"/>
        <v>0</v>
      </c>
      <c r="G55" s="465">
        <v>0</v>
      </c>
      <c r="H55" s="465">
        <v>0</v>
      </c>
      <c r="I55" s="465">
        <v>0</v>
      </c>
      <c r="J55" s="465">
        <v>0</v>
      </c>
      <c r="K55" s="465">
        <v>0</v>
      </c>
      <c r="L55" s="458">
        <f t="shared" si="34"/>
        <v>0</v>
      </c>
      <c r="M55" s="465">
        <v>0</v>
      </c>
      <c r="N55" s="465">
        <v>0</v>
      </c>
      <c r="O55" s="465">
        <v>0</v>
      </c>
      <c r="P55" s="458">
        <f t="shared" si="35"/>
        <v>0</v>
      </c>
      <c r="Q55" s="465">
        <v>0</v>
      </c>
      <c r="R55" s="465">
        <v>0</v>
      </c>
      <c r="S55" s="465">
        <v>0</v>
      </c>
      <c r="T55" s="458">
        <f t="shared" si="36"/>
        <v>0</v>
      </c>
      <c r="U55" s="465">
        <v>0</v>
      </c>
      <c r="V55" s="465">
        <v>0</v>
      </c>
      <c r="W55" s="465">
        <v>0</v>
      </c>
      <c r="X55" s="465">
        <v>0</v>
      </c>
      <c r="Y55" s="465">
        <v>0</v>
      </c>
      <c r="Z55" s="465">
        <v>0</v>
      </c>
      <c r="AA55" s="192">
        <f t="shared" si="37"/>
        <v>0</v>
      </c>
      <c r="AB55" s="465">
        <v>0</v>
      </c>
      <c r="AC55" s="465">
        <v>0</v>
      </c>
      <c r="AD55" s="465">
        <v>0</v>
      </c>
      <c r="AE55" s="465">
        <v>0</v>
      </c>
      <c r="AF55" s="465">
        <v>0</v>
      </c>
      <c r="AG55" s="465">
        <v>0</v>
      </c>
      <c r="AH55" s="465">
        <v>0</v>
      </c>
      <c r="AI55" s="465">
        <v>0</v>
      </c>
      <c r="AJ55" s="465">
        <v>0</v>
      </c>
      <c r="AK55" s="458">
        <f>SUM(AL55:AV55)+SUM(AX55:BA55)</f>
        <v>0</v>
      </c>
      <c r="AL55" s="465">
        <v>0</v>
      </c>
      <c r="AM55" s="465">
        <v>0</v>
      </c>
      <c r="AN55" s="465">
        <v>0</v>
      </c>
      <c r="AO55" s="465">
        <v>0</v>
      </c>
      <c r="AP55" s="465">
        <v>0</v>
      </c>
      <c r="AQ55" s="465">
        <v>0</v>
      </c>
      <c r="AR55" s="465">
        <v>0</v>
      </c>
      <c r="AS55" s="465">
        <v>0</v>
      </c>
      <c r="AT55" s="465">
        <v>0</v>
      </c>
      <c r="AU55" s="465">
        <v>0</v>
      </c>
      <c r="AV55" s="465">
        <v>0</v>
      </c>
      <c r="AW55" s="459">
        <f>$D55-$BQ55</f>
        <v>0.68400000000000005</v>
      </c>
      <c r="AX55" s="465">
        <v>0</v>
      </c>
      <c r="AY55" s="465">
        <v>0</v>
      </c>
      <c r="AZ55" s="465">
        <v>0</v>
      </c>
      <c r="BA55" s="465">
        <v>0</v>
      </c>
      <c r="BB55" s="465">
        <v>0</v>
      </c>
      <c r="BC55" s="465">
        <v>0</v>
      </c>
      <c r="BD55" s="465">
        <v>0</v>
      </c>
      <c r="BE55" s="465">
        <v>0</v>
      </c>
      <c r="BF55" s="465">
        <v>0</v>
      </c>
      <c r="BG55" s="465">
        <v>0</v>
      </c>
      <c r="BH55" s="465">
        <v>0</v>
      </c>
      <c r="BI55" s="465">
        <v>0</v>
      </c>
      <c r="BJ55" s="465">
        <v>0</v>
      </c>
      <c r="BK55" s="465">
        <v>0</v>
      </c>
      <c r="BL55" s="465">
        <v>0</v>
      </c>
      <c r="BM55" s="465">
        <v>0</v>
      </c>
      <c r="BN55" s="465">
        <v>0</v>
      </c>
      <c r="BO55" s="465">
        <v>0</v>
      </c>
      <c r="BP55" s="449">
        <v>0</v>
      </c>
      <c r="BQ55" s="460">
        <f t="shared" si="23"/>
        <v>0</v>
      </c>
      <c r="BR55" s="825">
        <f>AW$75-$BQ55</f>
        <v>0</v>
      </c>
      <c r="BS55" s="462">
        <f t="shared" si="33"/>
        <v>0.68400000000000005</v>
      </c>
    </row>
    <row r="56" spans="1:71" ht="18" customHeight="1">
      <c r="A56" s="456" t="s">
        <v>105</v>
      </c>
      <c r="B56" s="207" t="s">
        <v>304</v>
      </c>
      <c r="C56" s="206" t="s">
        <v>131</v>
      </c>
      <c r="D56" s="405">
        <v>76.237999999999985</v>
      </c>
      <c r="E56" s="457">
        <f t="shared" si="25"/>
        <v>0</v>
      </c>
      <c r="F56" s="458">
        <f t="shared" si="38"/>
        <v>0</v>
      </c>
      <c r="G56" s="465">
        <v>0</v>
      </c>
      <c r="H56" s="465">
        <v>0</v>
      </c>
      <c r="I56" s="465">
        <v>0</v>
      </c>
      <c r="J56" s="465">
        <v>0</v>
      </c>
      <c r="K56" s="465">
        <v>0</v>
      </c>
      <c r="L56" s="458">
        <f t="shared" si="34"/>
        <v>0</v>
      </c>
      <c r="M56" s="465">
        <v>0</v>
      </c>
      <c r="N56" s="465">
        <v>0</v>
      </c>
      <c r="O56" s="465">
        <v>0</v>
      </c>
      <c r="P56" s="458">
        <f t="shared" si="35"/>
        <v>0</v>
      </c>
      <c r="Q56" s="465">
        <v>0</v>
      </c>
      <c r="R56" s="465">
        <v>0</v>
      </c>
      <c r="S56" s="465">
        <v>0</v>
      </c>
      <c r="T56" s="458">
        <f t="shared" si="36"/>
        <v>0</v>
      </c>
      <c r="U56" s="465">
        <v>0</v>
      </c>
      <c r="V56" s="465">
        <v>0</v>
      </c>
      <c r="W56" s="465">
        <v>0</v>
      </c>
      <c r="X56" s="465">
        <v>0</v>
      </c>
      <c r="Y56" s="465">
        <v>0</v>
      </c>
      <c r="Z56" s="465">
        <v>0</v>
      </c>
      <c r="AA56" s="192">
        <f t="shared" si="37"/>
        <v>0.8851</v>
      </c>
      <c r="AB56" s="465">
        <v>0</v>
      </c>
      <c r="AC56" s="465">
        <v>0</v>
      </c>
      <c r="AD56" s="465">
        <v>0</v>
      </c>
      <c r="AE56" s="465">
        <v>0</v>
      </c>
      <c r="AF56" s="465">
        <v>0</v>
      </c>
      <c r="AG56" s="465">
        <v>0</v>
      </c>
      <c r="AH56" s="465">
        <v>2.01E-2</v>
      </c>
      <c r="AI56" s="465">
        <v>0</v>
      </c>
      <c r="AJ56" s="465">
        <v>0</v>
      </c>
      <c r="AK56" s="458">
        <f>SUM(AL56:AW56)+SUM(AY56:BA56)</f>
        <v>0.86499999999999999</v>
      </c>
      <c r="AL56" s="465">
        <v>0.84279999999999999</v>
      </c>
      <c r="AM56" s="465">
        <v>0</v>
      </c>
      <c r="AN56" s="465">
        <v>0</v>
      </c>
      <c r="AO56" s="465">
        <v>0</v>
      </c>
      <c r="AP56" s="465">
        <v>0</v>
      </c>
      <c r="AQ56" s="465">
        <v>2.2200000000000001E-2</v>
      </c>
      <c r="AR56" s="465">
        <v>0</v>
      </c>
      <c r="AS56" s="465">
        <v>0</v>
      </c>
      <c r="AT56" s="465">
        <v>0</v>
      </c>
      <c r="AU56" s="465">
        <v>0</v>
      </c>
      <c r="AV56" s="465">
        <v>0</v>
      </c>
      <c r="AW56" s="465">
        <v>0</v>
      </c>
      <c r="AX56" s="459">
        <f>$D56-$BQ56</f>
        <v>75.352899999999991</v>
      </c>
      <c r="AY56" s="465">
        <v>0</v>
      </c>
      <c r="AZ56" s="465">
        <v>0</v>
      </c>
      <c r="BA56" s="465">
        <v>0</v>
      </c>
      <c r="BB56" s="465">
        <v>0</v>
      </c>
      <c r="BC56" s="465">
        <v>0</v>
      </c>
      <c r="BD56" s="465">
        <v>0</v>
      </c>
      <c r="BE56" s="465">
        <v>0</v>
      </c>
      <c r="BF56" s="465">
        <v>0</v>
      </c>
      <c r="BG56" s="465">
        <v>0</v>
      </c>
      <c r="BH56" s="465">
        <v>0</v>
      </c>
      <c r="BI56" s="465">
        <v>0</v>
      </c>
      <c r="BJ56" s="465">
        <v>0</v>
      </c>
      <c r="BK56" s="465">
        <v>0</v>
      </c>
      <c r="BL56" s="465">
        <v>0</v>
      </c>
      <c r="BM56" s="465">
        <v>0</v>
      </c>
      <c r="BN56" s="465">
        <v>0</v>
      </c>
      <c r="BO56" s="465">
        <v>0</v>
      </c>
      <c r="BP56" s="449">
        <v>0</v>
      </c>
      <c r="BQ56" s="460">
        <f t="shared" si="23"/>
        <v>0.8851</v>
      </c>
      <c r="BR56" s="825">
        <f>AX$75-$BQ56</f>
        <v>6.552000000000028</v>
      </c>
      <c r="BS56" s="462">
        <f t="shared" si="33"/>
        <v>82.79000000000002</v>
      </c>
    </row>
    <row r="57" spans="1:71" ht="18" customHeight="1">
      <c r="A57" s="456" t="s">
        <v>105</v>
      </c>
      <c r="B57" s="207" t="s">
        <v>305</v>
      </c>
      <c r="C57" s="206" t="s">
        <v>133</v>
      </c>
      <c r="D57" s="405">
        <v>0</v>
      </c>
      <c r="E57" s="457">
        <f t="shared" si="25"/>
        <v>0</v>
      </c>
      <c r="F57" s="458">
        <f t="shared" si="38"/>
        <v>0</v>
      </c>
      <c r="G57" s="465">
        <v>0</v>
      </c>
      <c r="H57" s="465">
        <v>0</v>
      </c>
      <c r="I57" s="465">
        <v>0</v>
      </c>
      <c r="J57" s="465">
        <v>0</v>
      </c>
      <c r="K57" s="465">
        <v>0</v>
      </c>
      <c r="L57" s="458">
        <f t="shared" si="34"/>
        <v>0</v>
      </c>
      <c r="M57" s="465">
        <v>0</v>
      </c>
      <c r="N57" s="465">
        <v>0</v>
      </c>
      <c r="O57" s="465">
        <v>0</v>
      </c>
      <c r="P57" s="458">
        <f t="shared" si="35"/>
        <v>0</v>
      </c>
      <c r="Q57" s="465">
        <v>0</v>
      </c>
      <c r="R57" s="465">
        <v>0</v>
      </c>
      <c r="S57" s="465">
        <v>0</v>
      </c>
      <c r="T57" s="458">
        <f t="shared" si="36"/>
        <v>0</v>
      </c>
      <c r="U57" s="465">
        <v>0</v>
      </c>
      <c r="V57" s="465">
        <v>0</v>
      </c>
      <c r="W57" s="465">
        <v>0</v>
      </c>
      <c r="X57" s="465">
        <v>0</v>
      </c>
      <c r="Y57" s="465">
        <v>0</v>
      </c>
      <c r="Z57" s="465">
        <v>0</v>
      </c>
      <c r="AA57" s="192">
        <f t="shared" si="37"/>
        <v>0</v>
      </c>
      <c r="AB57" s="465">
        <v>0</v>
      </c>
      <c r="AC57" s="465">
        <v>0</v>
      </c>
      <c r="AD57" s="465">
        <v>0</v>
      </c>
      <c r="AE57" s="465">
        <v>0</v>
      </c>
      <c r="AF57" s="465">
        <v>0</v>
      </c>
      <c r="AG57" s="465">
        <v>0</v>
      </c>
      <c r="AH57" s="465">
        <v>0</v>
      </c>
      <c r="AI57" s="465">
        <v>0</v>
      </c>
      <c r="AJ57" s="465">
        <v>0</v>
      </c>
      <c r="AK57" s="458">
        <f>SUM(AL57:AX57)+SUM(AZ57:BA57)</f>
        <v>0</v>
      </c>
      <c r="AL57" s="465">
        <v>0</v>
      </c>
      <c r="AM57" s="465">
        <v>0</v>
      </c>
      <c r="AN57" s="465">
        <v>0</v>
      </c>
      <c r="AO57" s="465">
        <v>0</v>
      </c>
      <c r="AP57" s="465">
        <v>0</v>
      </c>
      <c r="AQ57" s="465">
        <v>0</v>
      </c>
      <c r="AR57" s="465">
        <v>0</v>
      </c>
      <c r="AS57" s="465">
        <v>0</v>
      </c>
      <c r="AT57" s="465">
        <v>0</v>
      </c>
      <c r="AU57" s="465">
        <v>0</v>
      </c>
      <c r="AV57" s="465">
        <v>0</v>
      </c>
      <c r="AW57" s="465">
        <v>0</v>
      </c>
      <c r="AX57" s="465">
        <v>0</v>
      </c>
      <c r="AY57" s="459">
        <f>$D57-$BQ57</f>
        <v>0</v>
      </c>
      <c r="AZ57" s="465">
        <v>0</v>
      </c>
      <c r="BA57" s="465">
        <v>0</v>
      </c>
      <c r="BB57" s="465">
        <v>0</v>
      </c>
      <c r="BC57" s="465">
        <v>0</v>
      </c>
      <c r="BD57" s="465">
        <v>0</v>
      </c>
      <c r="BE57" s="465">
        <v>0</v>
      </c>
      <c r="BF57" s="465">
        <v>0</v>
      </c>
      <c r="BG57" s="465">
        <v>0</v>
      </c>
      <c r="BH57" s="465">
        <v>0</v>
      </c>
      <c r="BI57" s="465">
        <v>0</v>
      </c>
      <c r="BJ57" s="465">
        <v>0</v>
      </c>
      <c r="BK57" s="465">
        <v>0</v>
      </c>
      <c r="BL57" s="465">
        <v>0</v>
      </c>
      <c r="BM57" s="465">
        <v>0</v>
      </c>
      <c r="BN57" s="465">
        <v>0</v>
      </c>
      <c r="BO57" s="465">
        <v>0</v>
      </c>
      <c r="BP57" s="449">
        <v>0</v>
      </c>
      <c r="BQ57" s="460">
        <f t="shared" si="23"/>
        <v>0</v>
      </c>
      <c r="BR57" s="825">
        <f>AY$75-$BQ57</f>
        <v>0</v>
      </c>
      <c r="BS57" s="462">
        <f t="shared" si="33"/>
        <v>0</v>
      </c>
    </row>
    <row r="58" spans="1:71" ht="18" customHeight="1">
      <c r="A58" s="456" t="s">
        <v>105</v>
      </c>
      <c r="B58" s="207" t="s">
        <v>134</v>
      </c>
      <c r="C58" s="206" t="s">
        <v>135</v>
      </c>
      <c r="D58" s="405">
        <v>0.15</v>
      </c>
      <c r="E58" s="457">
        <f t="shared" si="25"/>
        <v>0</v>
      </c>
      <c r="F58" s="458">
        <f t="shared" si="38"/>
        <v>0</v>
      </c>
      <c r="G58" s="465">
        <v>0</v>
      </c>
      <c r="H58" s="465">
        <v>0</v>
      </c>
      <c r="I58" s="465">
        <v>0</v>
      </c>
      <c r="J58" s="465">
        <v>0</v>
      </c>
      <c r="K58" s="465">
        <v>0</v>
      </c>
      <c r="L58" s="458">
        <f t="shared" si="34"/>
        <v>0</v>
      </c>
      <c r="M58" s="465">
        <v>0</v>
      </c>
      <c r="N58" s="465">
        <v>0</v>
      </c>
      <c r="O58" s="465">
        <v>0</v>
      </c>
      <c r="P58" s="458">
        <f t="shared" si="35"/>
        <v>0</v>
      </c>
      <c r="Q58" s="465">
        <v>0</v>
      </c>
      <c r="R58" s="465">
        <v>0</v>
      </c>
      <c r="S58" s="465">
        <v>0</v>
      </c>
      <c r="T58" s="458">
        <f t="shared" si="36"/>
        <v>0</v>
      </c>
      <c r="U58" s="465">
        <v>0</v>
      </c>
      <c r="V58" s="465">
        <v>0</v>
      </c>
      <c r="W58" s="465">
        <v>0</v>
      </c>
      <c r="X58" s="465">
        <v>0</v>
      </c>
      <c r="Y58" s="465">
        <v>0</v>
      </c>
      <c r="Z58" s="465">
        <v>0</v>
      </c>
      <c r="AA58" s="192">
        <f t="shared" si="37"/>
        <v>0</v>
      </c>
      <c r="AB58" s="465">
        <v>0</v>
      </c>
      <c r="AC58" s="465">
        <v>0</v>
      </c>
      <c r="AD58" s="465">
        <v>0</v>
      </c>
      <c r="AE58" s="465">
        <v>0</v>
      </c>
      <c r="AF58" s="465">
        <v>0</v>
      </c>
      <c r="AG58" s="465">
        <v>0</v>
      </c>
      <c r="AH58" s="465">
        <v>0</v>
      </c>
      <c r="AI58" s="465">
        <v>0</v>
      </c>
      <c r="AJ58" s="465">
        <v>0</v>
      </c>
      <c r="AK58" s="458">
        <f>SUM(AL58:AY58)+BA58</f>
        <v>0</v>
      </c>
      <c r="AL58" s="465">
        <v>0</v>
      </c>
      <c r="AM58" s="465">
        <v>0</v>
      </c>
      <c r="AN58" s="465">
        <v>0</v>
      </c>
      <c r="AO58" s="465">
        <v>0</v>
      </c>
      <c r="AP58" s="465">
        <v>0</v>
      </c>
      <c r="AQ58" s="465">
        <v>0</v>
      </c>
      <c r="AR58" s="465">
        <v>0</v>
      </c>
      <c r="AS58" s="465">
        <v>0</v>
      </c>
      <c r="AT58" s="465">
        <v>0</v>
      </c>
      <c r="AU58" s="465">
        <v>0</v>
      </c>
      <c r="AV58" s="465">
        <v>0</v>
      </c>
      <c r="AW58" s="465">
        <v>0</v>
      </c>
      <c r="AX58" s="465">
        <v>0</v>
      </c>
      <c r="AY58" s="465">
        <v>0</v>
      </c>
      <c r="AZ58" s="459">
        <f>$D58-$BQ58</f>
        <v>0.15</v>
      </c>
      <c r="BA58" s="465">
        <v>0</v>
      </c>
      <c r="BB58" s="465">
        <v>0</v>
      </c>
      <c r="BC58" s="465">
        <v>0</v>
      </c>
      <c r="BD58" s="465">
        <v>0</v>
      </c>
      <c r="BE58" s="465">
        <v>0</v>
      </c>
      <c r="BF58" s="465">
        <v>0</v>
      </c>
      <c r="BG58" s="465">
        <v>0</v>
      </c>
      <c r="BH58" s="465">
        <v>0</v>
      </c>
      <c r="BI58" s="465">
        <v>0</v>
      </c>
      <c r="BJ58" s="465">
        <v>0</v>
      </c>
      <c r="BK58" s="465">
        <v>0</v>
      </c>
      <c r="BL58" s="465">
        <v>0</v>
      </c>
      <c r="BM58" s="465">
        <v>0</v>
      </c>
      <c r="BN58" s="465">
        <v>0</v>
      </c>
      <c r="BO58" s="465">
        <v>0</v>
      </c>
      <c r="BP58" s="449">
        <v>0</v>
      </c>
      <c r="BQ58" s="460">
        <f t="shared" si="23"/>
        <v>0</v>
      </c>
      <c r="BR58" s="825">
        <f>AZ$75-$BQ58</f>
        <v>0.5</v>
      </c>
      <c r="BS58" s="462">
        <f t="shared" si="33"/>
        <v>0.65</v>
      </c>
    </row>
    <row r="59" spans="1:71" ht="18" customHeight="1">
      <c r="A59" s="456" t="s">
        <v>105</v>
      </c>
      <c r="B59" s="207" t="s">
        <v>136</v>
      </c>
      <c r="C59" s="206" t="s">
        <v>137</v>
      </c>
      <c r="D59" s="405">
        <v>1.8320000000000001</v>
      </c>
      <c r="E59" s="457">
        <f t="shared" si="25"/>
        <v>0</v>
      </c>
      <c r="F59" s="458">
        <f t="shared" si="9"/>
        <v>0</v>
      </c>
      <c r="G59" s="465">
        <v>0</v>
      </c>
      <c r="H59" s="465">
        <v>0</v>
      </c>
      <c r="I59" s="465">
        <v>0</v>
      </c>
      <c r="J59" s="465">
        <v>0</v>
      </c>
      <c r="K59" s="465">
        <v>0</v>
      </c>
      <c r="L59" s="458">
        <f t="shared" si="34"/>
        <v>0</v>
      </c>
      <c r="M59" s="465">
        <v>0</v>
      </c>
      <c r="N59" s="465">
        <v>0</v>
      </c>
      <c r="O59" s="465">
        <v>0</v>
      </c>
      <c r="P59" s="458">
        <f t="shared" si="35"/>
        <v>0</v>
      </c>
      <c r="Q59" s="465">
        <v>0</v>
      </c>
      <c r="R59" s="465">
        <v>0</v>
      </c>
      <c r="S59" s="465">
        <v>0</v>
      </c>
      <c r="T59" s="458">
        <f t="shared" si="36"/>
        <v>0</v>
      </c>
      <c r="U59" s="465">
        <v>0</v>
      </c>
      <c r="V59" s="465">
        <v>0</v>
      </c>
      <c r="W59" s="465">
        <v>0</v>
      </c>
      <c r="X59" s="465">
        <v>0</v>
      </c>
      <c r="Y59" s="465">
        <v>0</v>
      </c>
      <c r="Z59" s="465">
        <v>0</v>
      </c>
      <c r="AA59" s="192">
        <f t="shared" si="37"/>
        <v>0</v>
      </c>
      <c r="AB59" s="465">
        <v>0</v>
      </c>
      <c r="AC59" s="465">
        <v>0</v>
      </c>
      <c r="AD59" s="465">
        <v>0</v>
      </c>
      <c r="AE59" s="465">
        <v>0</v>
      </c>
      <c r="AF59" s="465">
        <v>0</v>
      </c>
      <c r="AG59" s="465">
        <v>0</v>
      </c>
      <c r="AH59" s="465">
        <v>0</v>
      </c>
      <c r="AI59" s="465">
        <v>0</v>
      </c>
      <c r="AJ59" s="465">
        <v>0</v>
      </c>
      <c r="AK59" s="458">
        <f>SUM(AL59:AZ59)</f>
        <v>0</v>
      </c>
      <c r="AL59" s="465">
        <v>0</v>
      </c>
      <c r="AM59" s="465">
        <v>0</v>
      </c>
      <c r="AN59" s="465">
        <v>0</v>
      </c>
      <c r="AO59" s="465">
        <v>0</v>
      </c>
      <c r="AP59" s="465">
        <v>0</v>
      </c>
      <c r="AQ59" s="465">
        <v>0</v>
      </c>
      <c r="AR59" s="465">
        <v>0</v>
      </c>
      <c r="AS59" s="465">
        <v>0</v>
      </c>
      <c r="AT59" s="465">
        <v>0</v>
      </c>
      <c r="AU59" s="465">
        <v>0</v>
      </c>
      <c r="AV59" s="465">
        <v>0</v>
      </c>
      <c r="AW59" s="465">
        <v>0</v>
      </c>
      <c r="AX59" s="465">
        <v>0</v>
      </c>
      <c r="AY59" s="465">
        <v>0</v>
      </c>
      <c r="AZ59" s="465">
        <v>0</v>
      </c>
      <c r="BA59" s="459">
        <f>$D59-$BQ59</f>
        <v>1.8320000000000001</v>
      </c>
      <c r="BB59" s="465">
        <v>0</v>
      </c>
      <c r="BC59" s="465">
        <v>0</v>
      </c>
      <c r="BD59" s="465">
        <v>0</v>
      </c>
      <c r="BE59" s="465">
        <v>0</v>
      </c>
      <c r="BF59" s="465">
        <v>0</v>
      </c>
      <c r="BG59" s="465">
        <v>0</v>
      </c>
      <c r="BH59" s="465">
        <v>0</v>
      </c>
      <c r="BI59" s="465">
        <v>0</v>
      </c>
      <c r="BJ59" s="465">
        <v>0</v>
      </c>
      <c r="BK59" s="465">
        <v>0</v>
      </c>
      <c r="BL59" s="465">
        <v>0</v>
      </c>
      <c r="BM59" s="465">
        <v>0</v>
      </c>
      <c r="BN59" s="465">
        <v>0</v>
      </c>
      <c r="BO59" s="465">
        <v>0</v>
      </c>
      <c r="BP59" s="449">
        <v>0</v>
      </c>
      <c r="BQ59" s="460">
        <f t="shared" si="23"/>
        <v>0</v>
      </c>
      <c r="BR59" s="825">
        <f>BA$75-$BQ59</f>
        <v>3.9346889999991972</v>
      </c>
      <c r="BS59" s="462">
        <f t="shared" si="33"/>
        <v>5.7666889999991975</v>
      </c>
    </row>
    <row r="60" spans="1:71" ht="18" customHeight="1">
      <c r="A60" s="456" t="s">
        <v>141</v>
      </c>
      <c r="B60" s="207" t="s">
        <v>139</v>
      </c>
      <c r="C60" s="206" t="s">
        <v>140</v>
      </c>
      <c r="D60" s="405">
        <v>0</v>
      </c>
      <c r="E60" s="457">
        <f t="shared" si="25"/>
        <v>0</v>
      </c>
      <c r="F60" s="458">
        <f t="shared" si="9"/>
        <v>0</v>
      </c>
      <c r="G60" s="465">
        <v>0</v>
      </c>
      <c r="H60" s="465">
        <v>0</v>
      </c>
      <c r="I60" s="465">
        <v>0</v>
      </c>
      <c r="J60" s="465">
        <v>0</v>
      </c>
      <c r="K60" s="465">
        <v>0</v>
      </c>
      <c r="L60" s="458">
        <f t="shared" si="34"/>
        <v>0</v>
      </c>
      <c r="M60" s="465">
        <v>0</v>
      </c>
      <c r="N60" s="465">
        <v>0</v>
      </c>
      <c r="O60" s="465">
        <v>0</v>
      </c>
      <c r="P60" s="458">
        <f t="shared" si="35"/>
        <v>0</v>
      </c>
      <c r="Q60" s="465">
        <v>0</v>
      </c>
      <c r="R60" s="465">
        <v>0</v>
      </c>
      <c r="S60" s="465">
        <v>0</v>
      </c>
      <c r="T60" s="458">
        <f t="shared" si="36"/>
        <v>0</v>
      </c>
      <c r="U60" s="465">
        <v>0</v>
      </c>
      <c r="V60" s="465">
        <v>0</v>
      </c>
      <c r="W60" s="465">
        <v>0</v>
      </c>
      <c r="X60" s="465">
        <v>0</v>
      </c>
      <c r="Y60" s="465">
        <v>0</v>
      </c>
      <c r="Z60" s="465">
        <v>0</v>
      </c>
      <c r="AA60" s="192">
        <f>SUM(AB60:AK60)+SUM(BC60:BO60)</f>
        <v>0</v>
      </c>
      <c r="AB60" s="465">
        <v>0</v>
      </c>
      <c r="AC60" s="465">
        <v>0</v>
      </c>
      <c r="AD60" s="465">
        <v>0</v>
      </c>
      <c r="AE60" s="465">
        <v>0</v>
      </c>
      <c r="AF60" s="465">
        <v>0</v>
      </c>
      <c r="AG60" s="465">
        <v>0</v>
      </c>
      <c r="AH60" s="465">
        <v>0</v>
      </c>
      <c r="AI60" s="465">
        <v>0</v>
      </c>
      <c r="AJ60" s="465">
        <v>0</v>
      </c>
      <c r="AK60" s="458">
        <f>SUM(AL60:BA60)</f>
        <v>0</v>
      </c>
      <c r="AL60" s="465">
        <v>0</v>
      </c>
      <c r="AM60" s="465">
        <v>0</v>
      </c>
      <c r="AN60" s="465">
        <v>0</v>
      </c>
      <c r="AO60" s="465">
        <v>0</v>
      </c>
      <c r="AP60" s="465">
        <v>0</v>
      </c>
      <c r="AQ60" s="465">
        <v>0</v>
      </c>
      <c r="AR60" s="465">
        <v>0</v>
      </c>
      <c r="AS60" s="465">
        <v>0</v>
      </c>
      <c r="AT60" s="465">
        <v>0</v>
      </c>
      <c r="AU60" s="465">
        <v>0</v>
      </c>
      <c r="AV60" s="465">
        <v>0</v>
      </c>
      <c r="AW60" s="465">
        <v>0</v>
      </c>
      <c r="AX60" s="465">
        <v>0</v>
      </c>
      <c r="AY60" s="465">
        <v>0</v>
      </c>
      <c r="AZ60" s="465">
        <v>0</v>
      </c>
      <c r="BA60" s="465">
        <v>0</v>
      </c>
      <c r="BB60" s="459">
        <f>$D60-$BQ60</f>
        <v>0</v>
      </c>
      <c r="BC60" s="465">
        <v>0</v>
      </c>
      <c r="BD60" s="465">
        <v>0</v>
      </c>
      <c r="BE60" s="465">
        <v>0</v>
      </c>
      <c r="BF60" s="465">
        <v>0</v>
      </c>
      <c r="BG60" s="465">
        <v>0</v>
      </c>
      <c r="BH60" s="465">
        <v>0</v>
      </c>
      <c r="BI60" s="465">
        <v>0</v>
      </c>
      <c r="BJ60" s="465">
        <v>0</v>
      </c>
      <c r="BK60" s="465">
        <v>0</v>
      </c>
      <c r="BL60" s="465">
        <v>0</v>
      </c>
      <c r="BM60" s="465">
        <v>0</v>
      </c>
      <c r="BN60" s="465">
        <v>0</v>
      </c>
      <c r="BO60" s="465">
        <v>0</v>
      </c>
      <c r="BP60" s="449">
        <v>0</v>
      </c>
      <c r="BQ60" s="460">
        <f t="shared" si="23"/>
        <v>0</v>
      </c>
      <c r="BR60" s="825">
        <f>BB$75-$BQ60</f>
        <v>0</v>
      </c>
      <c r="BS60" s="462">
        <f t="shared" si="33"/>
        <v>0</v>
      </c>
    </row>
    <row r="61" spans="1:71" ht="18" customHeight="1">
      <c r="A61" s="456" t="s">
        <v>144</v>
      </c>
      <c r="B61" s="207" t="s">
        <v>142</v>
      </c>
      <c r="C61" s="206" t="s">
        <v>143</v>
      </c>
      <c r="D61" s="405">
        <v>10.440000000000001</v>
      </c>
      <c r="E61" s="457">
        <f t="shared" si="25"/>
        <v>0</v>
      </c>
      <c r="F61" s="458">
        <f t="shared" si="9"/>
        <v>0</v>
      </c>
      <c r="G61" s="465">
        <v>0</v>
      </c>
      <c r="H61" s="465">
        <v>0</v>
      </c>
      <c r="I61" s="465">
        <v>0</v>
      </c>
      <c r="J61" s="465">
        <v>0</v>
      </c>
      <c r="K61" s="465">
        <v>0</v>
      </c>
      <c r="L61" s="458">
        <f t="shared" si="34"/>
        <v>0</v>
      </c>
      <c r="M61" s="465">
        <v>0</v>
      </c>
      <c r="N61" s="465">
        <v>0</v>
      </c>
      <c r="O61" s="465">
        <v>0</v>
      </c>
      <c r="P61" s="458">
        <f t="shared" si="35"/>
        <v>0</v>
      </c>
      <c r="Q61" s="465">
        <v>0</v>
      </c>
      <c r="R61" s="465">
        <v>0</v>
      </c>
      <c r="S61" s="465">
        <v>0</v>
      </c>
      <c r="T61" s="458">
        <f t="shared" si="36"/>
        <v>0</v>
      </c>
      <c r="U61" s="465">
        <v>0</v>
      </c>
      <c r="V61" s="465">
        <v>0</v>
      </c>
      <c r="W61" s="465">
        <v>0</v>
      </c>
      <c r="X61" s="465">
        <v>0</v>
      </c>
      <c r="Y61" s="465">
        <v>0</v>
      </c>
      <c r="Z61" s="465">
        <v>0</v>
      </c>
      <c r="AA61" s="192">
        <f>SUM(AB61:AK61)+SUM(BD61:BO61)+BB61</f>
        <v>0.53452</v>
      </c>
      <c r="AB61" s="465">
        <v>0</v>
      </c>
      <c r="AC61" s="465">
        <v>0</v>
      </c>
      <c r="AD61" s="465">
        <v>0</v>
      </c>
      <c r="AE61" s="465">
        <v>0</v>
      </c>
      <c r="AF61" s="465">
        <v>0</v>
      </c>
      <c r="AG61" s="465">
        <v>0</v>
      </c>
      <c r="AH61" s="465">
        <v>0</v>
      </c>
      <c r="AI61" s="465">
        <v>0</v>
      </c>
      <c r="AJ61" s="465">
        <v>0</v>
      </c>
      <c r="AK61" s="458">
        <f t="shared" ref="AK61:AK72" si="39">SUM(AL61:BA61)</f>
        <v>0.31298999999999999</v>
      </c>
      <c r="AL61" s="465">
        <v>1.04E-2</v>
      </c>
      <c r="AM61" s="465">
        <v>0</v>
      </c>
      <c r="AN61" s="465">
        <v>0</v>
      </c>
      <c r="AO61" s="465">
        <v>0</v>
      </c>
      <c r="AP61" s="465">
        <v>5.2589999999999998E-2</v>
      </c>
      <c r="AQ61" s="465">
        <v>0.25</v>
      </c>
      <c r="AR61" s="465">
        <v>0</v>
      </c>
      <c r="AS61" s="465">
        <v>0</v>
      </c>
      <c r="AT61" s="465">
        <v>0</v>
      </c>
      <c r="AU61" s="465">
        <v>0</v>
      </c>
      <c r="AV61" s="465">
        <v>0</v>
      </c>
      <c r="AW61" s="465">
        <v>0</v>
      </c>
      <c r="AX61" s="465">
        <v>0</v>
      </c>
      <c r="AY61" s="465">
        <v>0</v>
      </c>
      <c r="AZ61" s="465">
        <v>0</v>
      </c>
      <c r="BA61" s="465">
        <v>0</v>
      </c>
      <c r="BB61" s="465">
        <v>0</v>
      </c>
      <c r="BC61" s="459">
        <f>$D61-$BQ61</f>
        <v>9.9054800000000007</v>
      </c>
      <c r="BD61" s="465">
        <v>0</v>
      </c>
      <c r="BE61" s="465">
        <v>0.21283000000000002</v>
      </c>
      <c r="BF61" s="465">
        <v>8.6999999999999994E-3</v>
      </c>
      <c r="BG61" s="465">
        <v>0</v>
      </c>
      <c r="BH61" s="465">
        <v>0</v>
      </c>
      <c r="BI61" s="465">
        <v>0</v>
      </c>
      <c r="BJ61" s="465">
        <v>0</v>
      </c>
      <c r="BK61" s="465">
        <v>0</v>
      </c>
      <c r="BL61" s="465">
        <v>0</v>
      </c>
      <c r="BM61" s="465">
        <v>0</v>
      </c>
      <c r="BN61" s="465">
        <v>0</v>
      </c>
      <c r="BO61" s="465">
        <v>0</v>
      </c>
      <c r="BP61" s="449">
        <v>0</v>
      </c>
      <c r="BQ61" s="460">
        <f t="shared" si="23"/>
        <v>0.53452</v>
      </c>
      <c r="BR61" s="825">
        <f>BC$75-$BQ61</f>
        <v>5.1527800000000017</v>
      </c>
      <c r="BS61" s="462">
        <f t="shared" si="33"/>
        <v>15.592780000000003</v>
      </c>
    </row>
    <row r="62" spans="1:71" ht="18" customHeight="1">
      <c r="A62" s="456" t="s">
        <v>147</v>
      </c>
      <c r="B62" s="207" t="s">
        <v>145</v>
      </c>
      <c r="C62" s="206" t="s">
        <v>146</v>
      </c>
      <c r="D62" s="405">
        <v>0.12</v>
      </c>
      <c r="E62" s="457">
        <f>F62+J62+K62+L62+P62+T62+X62+Y62+Z62</f>
        <v>0</v>
      </c>
      <c r="F62" s="458">
        <f t="shared" si="9"/>
        <v>0</v>
      </c>
      <c r="G62" s="465">
        <v>0</v>
      </c>
      <c r="H62" s="465">
        <v>0</v>
      </c>
      <c r="I62" s="465">
        <v>0</v>
      </c>
      <c r="J62" s="465">
        <v>0</v>
      </c>
      <c r="K62" s="465">
        <v>0</v>
      </c>
      <c r="L62" s="458">
        <f t="shared" si="34"/>
        <v>0</v>
      </c>
      <c r="M62" s="465">
        <v>0</v>
      </c>
      <c r="N62" s="465">
        <v>0</v>
      </c>
      <c r="O62" s="465">
        <v>0</v>
      </c>
      <c r="P62" s="458">
        <f t="shared" si="35"/>
        <v>0</v>
      </c>
      <c r="Q62" s="465">
        <v>0</v>
      </c>
      <c r="R62" s="465">
        <v>0</v>
      </c>
      <c r="S62" s="465">
        <v>0</v>
      </c>
      <c r="T62" s="458">
        <f t="shared" si="36"/>
        <v>0</v>
      </c>
      <c r="U62" s="465">
        <v>0</v>
      </c>
      <c r="V62" s="465">
        <v>0</v>
      </c>
      <c r="W62" s="465">
        <v>0</v>
      </c>
      <c r="X62" s="465">
        <v>0</v>
      </c>
      <c r="Y62" s="465">
        <v>0</v>
      </c>
      <c r="Z62" s="465">
        <v>0</v>
      </c>
      <c r="AA62" s="192">
        <f>SUM(AB62:AK62)+SUM(BB62:BC62)+SUM(BE62:BO62)</f>
        <v>0</v>
      </c>
      <c r="AB62" s="465">
        <v>0</v>
      </c>
      <c r="AC62" s="465">
        <v>0</v>
      </c>
      <c r="AD62" s="465">
        <v>0</v>
      </c>
      <c r="AE62" s="465">
        <v>0</v>
      </c>
      <c r="AF62" s="465">
        <v>0</v>
      </c>
      <c r="AG62" s="465">
        <v>0</v>
      </c>
      <c r="AH62" s="465">
        <v>0</v>
      </c>
      <c r="AI62" s="465">
        <v>0</v>
      </c>
      <c r="AJ62" s="465">
        <v>0</v>
      </c>
      <c r="AK62" s="458">
        <f t="shared" si="39"/>
        <v>0</v>
      </c>
      <c r="AL62" s="465">
        <v>0</v>
      </c>
      <c r="AM62" s="465">
        <v>0</v>
      </c>
      <c r="AN62" s="465">
        <v>0</v>
      </c>
      <c r="AO62" s="465">
        <v>0</v>
      </c>
      <c r="AP62" s="465">
        <v>0</v>
      </c>
      <c r="AQ62" s="465">
        <v>0</v>
      </c>
      <c r="AR62" s="465">
        <v>0</v>
      </c>
      <c r="AS62" s="465">
        <v>0</v>
      </c>
      <c r="AT62" s="465">
        <v>0</v>
      </c>
      <c r="AU62" s="465">
        <v>0</v>
      </c>
      <c r="AV62" s="465">
        <v>0</v>
      </c>
      <c r="AW62" s="465">
        <v>0</v>
      </c>
      <c r="AX62" s="465">
        <v>0</v>
      </c>
      <c r="AY62" s="465">
        <v>0</v>
      </c>
      <c r="AZ62" s="465">
        <v>0</v>
      </c>
      <c r="BA62" s="465">
        <v>0</v>
      </c>
      <c r="BB62" s="465">
        <v>0</v>
      </c>
      <c r="BC62" s="465">
        <v>0</v>
      </c>
      <c r="BD62" s="459">
        <f>$D62-$BQ62</f>
        <v>0.12</v>
      </c>
      <c r="BE62" s="465">
        <v>0</v>
      </c>
      <c r="BF62" s="465">
        <v>0</v>
      </c>
      <c r="BG62" s="465">
        <v>0</v>
      </c>
      <c r="BH62" s="465">
        <v>0</v>
      </c>
      <c r="BI62" s="465">
        <v>0</v>
      </c>
      <c r="BJ62" s="465">
        <v>0</v>
      </c>
      <c r="BK62" s="465">
        <v>0</v>
      </c>
      <c r="BL62" s="465">
        <v>0</v>
      </c>
      <c r="BM62" s="465">
        <v>0</v>
      </c>
      <c r="BN62" s="465">
        <v>0</v>
      </c>
      <c r="BO62" s="465">
        <v>0</v>
      </c>
      <c r="BP62" s="449">
        <v>0</v>
      </c>
      <c r="BQ62" s="460">
        <f t="shared" si="23"/>
        <v>0</v>
      </c>
      <c r="BR62" s="825">
        <f>BD$75-$BQ62</f>
        <v>11.174879999999922</v>
      </c>
      <c r="BS62" s="462">
        <f t="shared" si="33"/>
        <v>11.294879999999921</v>
      </c>
    </row>
    <row r="63" spans="1:71" ht="18" customHeight="1">
      <c r="A63" s="456" t="s">
        <v>150</v>
      </c>
      <c r="B63" s="207" t="s">
        <v>148</v>
      </c>
      <c r="C63" s="206" t="s">
        <v>149</v>
      </c>
      <c r="D63" s="405">
        <v>657.21830000000011</v>
      </c>
      <c r="E63" s="457">
        <f>F63+J63+K63+L63+P63+T63+X63+Y63+Z63</f>
        <v>0</v>
      </c>
      <c r="F63" s="458">
        <f t="shared" si="9"/>
        <v>0</v>
      </c>
      <c r="G63" s="465">
        <v>0</v>
      </c>
      <c r="H63" s="465">
        <v>0</v>
      </c>
      <c r="I63" s="465">
        <v>0</v>
      </c>
      <c r="J63" s="465">
        <v>0</v>
      </c>
      <c r="K63" s="465">
        <v>0</v>
      </c>
      <c r="L63" s="458">
        <f t="shared" si="34"/>
        <v>0</v>
      </c>
      <c r="M63" s="465">
        <v>0</v>
      </c>
      <c r="N63" s="465">
        <v>0</v>
      </c>
      <c r="O63" s="465">
        <v>0</v>
      </c>
      <c r="P63" s="458">
        <f t="shared" si="35"/>
        <v>0</v>
      </c>
      <c r="Q63" s="465">
        <v>0</v>
      </c>
      <c r="R63" s="465">
        <v>0</v>
      </c>
      <c r="S63" s="465">
        <v>0</v>
      </c>
      <c r="T63" s="458">
        <f t="shared" si="36"/>
        <v>0</v>
      </c>
      <c r="U63" s="465">
        <v>0</v>
      </c>
      <c r="V63" s="465">
        <v>0</v>
      </c>
      <c r="W63" s="465">
        <v>0</v>
      </c>
      <c r="X63" s="465">
        <v>0</v>
      </c>
      <c r="Y63" s="465">
        <v>0</v>
      </c>
      <c r="Z63" s="465">
        <v>0</v>
      </c>
      <c r="AA63" s="192">
        <f>SUM(AB63:AK63)+SUM(BB63:BD63)+SUM(BF63:BO63)</f>
        <v>12.035981</v>
      </c>
      <c r="AB63" s="465">
        <v>0</v>
      </c>
      <c r="AC63" s="465">
        <v>5.33E-2</v>
      </c>
      <c r="AD63" s="465">
        <v>0</v>
      </c>
      <c r="AE63" s="465">
        <v>0</v>
      </c>
      <c r="AF63" s="465">
        <v>0.11159999999999999</v>
      </c>
      <c r="AG63" s="465">
        <v>0.96</v>
      </c>
      <c r="AH63" s="465">
        <v>0.69479999999999997</v>
      </c>
      <c r="AI63" s="465">
        <v>0</v>
      </c>
      <c r="AJ63" s="465">
        <v>0</v>
      </c>
      <c r="AK63" s="458">
        <f t="shared" si="39"/>
        <v>9.3258609999999997</v>
      </c>
      <c r="AL63" s="465">
        <v>8.1251200000000008</v>
      </c>
      <c r="AM63" s="465">
        <v>0</v>
      </c>
      <c r="AN63" s="465">
        <v>1.17E-2</v>
      </c>
      <c r="AO63" s="465">
        <v>0</v>
      </c>
      <c r="AP63" s="465">
        <v>0.59776000000000007</v>
      </c>
      <c r="AQ63" s="465">
        <v>0.2853</v>
      </c>
      <c r="AR63" s="465">
        <v>0.19</v>
      </c>
      <c r="AS63" s="465">
        <v>0</v>
      </c>
      <c r="AT63" s="465">
        <v>0</v>
      </c>
      <c r="AU63" s="465">
        <v>0</v>
      </c>
      <c r="AV63" s="465">
        <v>0</v>
      </c>
      <c r="AW63" s="465">
        <v>0</v>
      </c>
      <c r="AX63" s="465">
        <v>0.115981</v>
      </c>
      <c r="AY63" s="465">
        <v>0</v>
      </c>
      <c r="AZ63" s="465">
        <v>0</v>
      </c>
      <c r="BA63" s="465">
        <v>0</v>
      </c>
      <c r="BB63" s="465">
        <v>0</v>
      </c>
      <c r="BC63" s="465">
        <v>0.10700000000000001</v>
      </c>
      <c r="BD63" s="465">
        <v>0.14418</v>
      </c>
      <c r="BE63" s="459">
        <f>$D63-$BQ63</f>
        <v>645.18231900000012</v>
      </c>
      <c r="BF63" s="465">
        <v>0.57954000000000006</v>
      </c>
      <c r="BG63" s="465">
        <v>5.9700000000000003E-2</v>
      </c>
      <c r="BH63" s="465">
        <v>0</v>
      </c>
      <c r="BI63" s="465">
        <v>0</v>
      </c>
      <c r="BJ63" s="465">
        <v>0</v>
      </c>
      <c r="BK63" s="465">
        <v>0</v>
      </c>
      <c r="BL63" s="465">
        <v>0</v>
      </c>
      <c r="BM63" s="465">
        <v>0</v>
      </c>
      <c r="BN63" s="465">
        <v>0</v>
      </c>
      <c r="BO63" s="465">
        <v>0</v>
      </c>
      <c r="BP63" s="449">
        <v>0</v>
      </c>
      <c r="BQ63" s="460">
        <f t="shared" si="23"/>
        <v>12.035981</v>
      </c>
      <c r="BR63" s="825">
        <f>BE$75-$BQ63</f>
        <v>49.861699999999978</v>
      </c>
      <c r="BS63" s="462">
        <f t="shared" si="33"/>
        <v>707.08</v>
      </c>
    </row>
    <row r="64" spans="1:71" ht="18" customHeight="1">
      <c r="A64" s="456" t="s">
        <v>153</v>
      </c>
      <c r="B64" s="207" t="s">
        <v>151</v>
      </c>
      <c r="C64" s="206" t="s">
        <v>152</v>
      </c>
      <c r="D64" s="405">
        <v>22.03</v>
      </c>
      <c r="E64" s="457">
        <f>F64+J64+K64+L64+P64+T64+X64+Y64+Z64</f>
        <v>0</v>
      </c>
      <c r="F64" s="458">
        <f t="shared" si="9"/>
        <v>0</v>
      </c>
      <c r="G64" s="465">
        <v>0</v>
      </c>
      <c r="H64" s="465">
        <v>0</v>
      </c>
      <c r="I64" s="465">
        <v>0</v>
      </c>
      <c r="J64" s="465">
        <v>0</v>
      </c>
      <c r="K64" s="465">
        <v>0</v>
      </c>
      <c r="L64" s="458">
        <f t="shared" si="34"/>
        <v>0</v>
      </c>
      <c r="M64" s="465">
        <v>0</v>
      </c>
      <c r="N64" s="465">
        <v>0</v>
      </c>
      <c r="O64" s="465">
        <v>0</v>
      </c>
      <c r="P64" s="458">
        <f t="shared" si="35"/>
        <v>0</v>
      </c>
      <c r="Q64" s="465">
        <v>0</v>
      </c>
      <c r="R64" s="465">
        <v>0</v>
      </c>
      <c r="S64" s="465">
        <v>0</v>
      </c>
      <c r="T64" s="458">
        <f t="shared" si="36"/>
        <v>0</v>
      </c>
      <c r="U64" s="465">
        <v>0</v>
      </c>
      <c r="V64" s="465">
        <v>0</v>
      </c>
      <c r="W64" s="465">
        <v>0</v>
      </c>
      <c r="X64" s="465">
        <v>0</v>
      </c>
      <c r="Y64" s="465">
        <v>0</v>
      </c>
      <c r="Z64" s="465">
        <v>0</v>
      </c>
      <c r="AA64" s="192">
        <f>SUM(AB64:AK64)+SUM(BB64:BE64)+SUM(BG64:BO64)</f>
        <v>2.7230309999999998</v>
      </c>
      <c r="AB64" s="465">
        <v>0</v>
      </c>
      <c r="AC64" s="465">
        <v>0</v>
      </c>
      <c r="AD64" s="465">
        <v>0</v>
      </c>
      <c r="AE64" s="465">
        <v>0</v>
      </c>
      <c r="AF64" s="465">
        <v>0</v>
      </c>
      <c r="AG64" s="465">
        <v>0</v>
      </c>
      <c r="AH64" s="465">
        <v>0</v>
      </c>
      <c r="AI64" s="465">
        <v>0</v>
      </c>
      <c r="AJ64" s="465">
        <v>0</v>
      </c>
      <c r="AK64" s="458">
        <f t="shared" si="39"/>
        <v>1.3320309999999997</v>
      </c>
      <c r="AL64" s="465">
        <v>1.1858669999999989</v>
      </c>
      <c r="AM64" s="465">
        <v>0</v>
      </c>
      <c r="AN64" s="465">
        <v>0.14616400000000096</v>
      </c>
      <c r="AO64" s="465">
        <v>0</v>
      </c>
      <c r="AP64" s="465">
        <v>0</v>
      </c>
      <c r="AQ64" s="465">
        <v>0</v>
      </c>
      <c r="AR64" s="465">
        <v>0</v>
      </c>
      <c r="AS64" s="465">
        <v>0</v>
      </c>
      <c r="AT64" s="465">
        <v>0</v>
      </c>
      <c r="AU64" s="465">
        <v>0</v>
      </c>
      <c r="AV64" s="465">
        <v>0</v>
      </c>
      <c r="AW64" s="465">
        <v>0</v>
      </c>
      <c r="AX64" s="465">
        <v>0</v>
      </c>
      <c r="AY64" s="465">
        <v>0</v>
      </c>
      <c r="AZ64" s="465">
        <v>0</v>
      </c>
      <c r="BA64" s="465">
        <v>0</v>
      </c>
      <c r="BB64" s="465">
        <v>0</v>
      </c>
      <c r="BC64" s="465">
        <v>0</v>
      </c>
      <c r="BD64" s="465">
        <v>1.21</v>
      </c>
      <c r="BE64" s="465">
        <v>0</v>
      </c>
      <c r="BF64" s="459">
        <f>$D64-$BQ64</f>
        <v>19.306969000000002</v>
      </c>
      <c r="BG64" s="465">
        <v>0.18099999999999999</v>
      </c>
      <c r="BH64" s="465">
        <v>0</v>
      </c>
      <c r="BI64" s="465">
        <v>0</v>
      </c>
      <c r="BJ64" s="465">
        <v>0</v>
      </c>
      <c r="BK64" s="465">
        <v>0</v>
      </c>
      <c r="BL64" s="465">
        <v>0</v>
      </c>
      <c r="BM64" s="465">
        <v>0</v>
      </c>
      <c r="BN64" s="465">
        <v>0</v>
      </c>
      <c r="BO64" s="465">
        <v>0</v>
      </c>
      <c r="BP64" s="449">
        <v>0</v>
      </c>
      <c r="BQ64" s="460">
        <f t="shared" si="23"/>
        <v>2.7230309999999998</v>
      </c>
      <c r="BR64" s="825">
        <f>BF$75-$BQ64</f>
        <v>26.909999999999997</v>
      </c>
      <c r="BS64" s="462">
        <f t="shared" si="33"/>
        <v>48.94</v>
      </c>
    </row>
    <row r="65" spans="1:71" ht="18" customHeight="1">
      <c r="A65" s="456" t="s">
        <v>156</v>
      </c>
      <c r="B65" s="207" t="s">
        <v>154</v>
      </c>
      <c r="C65" s="206" t="s">
        <v>155</v>
      </c>
      <c r="D65" s="405">
        <v>11.047000000000001</v>
      </c>
      <c r="E65" s="457">
        <f t="shared" si="25"/>
        <v>0</v>
      </c>
      <c r="F65" s="458">
        <f t="shared" si="9"/>
        <v>0</v>
      </c>
      <c r="G65" s="465">
        <v>0</v>
      </c>
      <c r="H65" s="465">
        <v>0</v>
      </c>
      <c r="I65" s="465">
        <v>0</v>
      </c>
      <c r="J65" s="465">
        <v>0</v>
      </c>
      <c r="K65" s="465">
        <v>0</v>
      </c>
      <c r="L65" s="458">
        <f t="shared" si="34"/>
        <v>0</v>
      </c>
      <c r="M65" s="465">
        <v>0</v>
      </c>
      <c r="N65" s="465">
        <v>0</v>
      </c>
      <c r="O65" s="465">
        <v>0</v>
      </c>
      <c r="P65" s="458">
        <f t="shared" si="35"/>
        <v>0</v>
      </c>
      <c r="Q65" s="465">
        <v>0</v>
      </c>
      <c r="R65" s="465">
        <v>0</v>
      </c>
      <c r="S65" s="465">
        <v>0</v>
      </c>
      <c r="T65" s="458">
        <f t="shared" si="36"/>
        <v>0</v>
      </c>
      <c r="U65" s="465">
        <v>0</v>
      </c>
      <c r="V65" s="465">
        <v>0</v>
      </c>
      <c r="W65" s="465">
        <v>0</v>
      </c>
      <c r="X65" s="465">
        <v>0</v>
      </c>
      <c r="Y65" s="465">
        <v>0</v>
      </c>
      <c r="Z65" s="465">
        <v>0</v>
      </c>
      <c r="AA65" s="192">
        <f>SUM(AB65:AK65)+SUM(BB65:BF65)+SUM(BH65:BO65)</f>
        <v>0.88260700000000003</v>
      </c>
      <c r="AB65" s="465">
        <v>0</v>
      </c>
      <c r="AC65" s="465">
        <v>0.31</v>
      </c>
      <c r="AD65" s="465">
        <v>0</v>
      </c>
      <c r="AE65" s="465">
        <v>0</v>
      </c>
      <c r="AF65" s="465">
        <v>0</v>
      </c>
      <c r="AG65" s="465">
        <v>3.5807000000000089E-2</v>
      </c>
      <c r="AH65" s="465">
        <v>0</v>
      </c>
      <c r="AI65" s="465">
        <v>0</v>
      </c>
      <c r="AJ65" s="465">
        <v>0</v>
      </c>
      <c r="AK65" s="458">
        <f t="shared" si="39"/>
        <v>0.51929999999999998</v>
      </c>
      <c r="AL65" s="465">
        <v>1.9300000000000001E-2</v>
      </c>
      <c r="AM65" s="465">
        <v>0</v>
      </c>
      <c r="AN65" s="465">
        <v>0.38</v>
      </c>
      <c r="AO65" s="465">
        <v>0.1</v>
      </c>
      <c r="AP65" s="465">
        <v>0</v>
      </c>
      <c r="AQ65" s="465">
        <v>0</v>
      </c>
      <c r="AR65" s="465">
        <v>0</v>
      </c>
      <c r="AS65" s="465">
        <v>0.02</v>
      </c>
      <c r="AT65" s="465">
        <v>0</v>
      </c>
      <c r="AU65" s="465">
        <v>0</v>
      </c>
      <c r="AV65" s="465">
        <v>0</v>
      </c>
      <c r="AW65" s="465">
        <v>0</v>
      </c>
      <c r="AX65" s="465">
        <v>0</v>
      </c>
      <c r="AY65" s="465">
        <v>0</v>
      </c>
      <c r="AZ65" s="465">
        <v>0</v>
      </c>
      <c r="BA65" s="465">
        <v>0</v>
      </c>
      <c r="BB65" s="465">
        <v>0</v>
      </c>
      <c r="BC65" s="465">
        <v>0</v>
      </c>
      <c r="BD65" s="465">
        <v>0</v>
      </c>
      <c r="BE65" s="465">
        <v>1.7500000000000002E-2</v>
      </c>
      <c r="BF65" s="465">
        <v>0</v>
      </c>
      <c r="BG65" s="459">
        <f>$D65-$BQ65</f>
        <v>10.164393</v>
      </c>
      <c r="BH65" s="465">
        <v>0</v>
      </c>
      <c r="BI65" s="465">
        <v>0</v>
      </c>
      <c r="BJ65" s="465">
        <v>0</v>
      </c>
      <c r="BK65" s="465">
        <v>0</v>
      </c>
      <c r="BL65" s="465">
        <v>0</v>
      </c>
      <c r="BM65" s="465">
        <v>0</v>
      </c>
      <c r="BN65" s="465">
        <v>0</v>
      </c>
      <c r="BO65" s="465">
        <v>0</v>
      </c>
      <c r="BP65" s="449">
        <v>0</v>
      </c>
      <c r="BQ65" s="460">
        <f t="shared" si="23"/>
        <v>0.88260700000000003</v>
      </c>
      <c r="BR65" s="825">
        <f>BG$75-$BQ65</f>
        <v>5.9829999999999997</v>
      </c>
      <c r="BS65" s="462">
        <f t="shared" si="33"/>
        <v>17.03</v>
      </c>
    </row>
    <row r="66" spans="1:71" ht="18" customHeight="1">
      <c r="A66" s="456" t="s">
        <v>159</v>
      </c>
      <c r="B66" s="207" t="s">
        <v>157</v>
      </c>
      <c r="C66" s="206" t="s">
        <v>158</v>
      </c>
      <c r="D66" s="405">
        <v>1.2989999999999999</v>
      </c>
      <c r="E66" s="457">
        <f t="shared" si="25"/>
        <v>0</v>
      </c>
      <c r="F66" s="458">
        <f t="shared" si="9"/>
        <v>0</v>
      </c>
      <c r="G66" s="465">
        <v>0</v>
      </c>
      <c r="H66" s="465">
        <v>0</v>
      </c>
      <c r="I66" s="465">
        <v>0</v>
      </c>
      <c r="J66" s="465">
        <v>0</v>
      </c>
      <c r="K66" s="465">
        <v>0</v>
      </c>
      <c r="L66" s="458">
        <f t="shared" si="34"/>
        <v>0</v>
      </c>
      <c r="M66" s="465">
        <v>0</v>
      </c>
      <c r="N66" s="465">
        <v>0</v>
      </c>
      <c r="O66" s="465">
        <v>0</v>
      </c>
      <c r="P66" s="458">
        <f t="shared" si="35"/>
        <v>0</v>
      </c>
      <c r="Q66" s="465">
        <v>0</v>
      </c>
      <c r="R66" s="465">
        <v>0</v>
      </c>
      <c r="S66" s="465">
        <v>0</v>
      </c>
      <c r="T66" s="458">
        <f t="shared" si="36"/>
        <v>0</v>
      </c>
      <c r="U66" s="465">
        <v>0</v>
      </c>
      <c r="V66" s="465">
        <v>0</v>
      </c>
      <c r="W66" s="465">
        <v>0</v>
      </c>
      <c r="X66" s="465">
        <v>0</v>
      </c>
      <c r="Y66" s="465">
        <v>0</v>
      </c>
      <c r="Z66" s="465">
        <v>0</v>
      </c>
      <c r="AA66" s="192">
        <f>SUM(AB66:AK66)+SUM(BB66:BG66)+SUM(BI66:BO66)</f>
        <v>0.33905299999999994</v>
      </c>
      <c r="AB66" s="465">
        <v>0</v>
      </c>
      <c r="AC66" s="465">
        <v>0</v>
      </c>
      <c r="AD66" s="465">
        <v>0</v>
      </c>
      <c r="AE66" s="465">
        <v>0</v>
      </c>
      <c r="AF66" s="465">
        <v>0</v>
      </c>
      <c r="AG66" s="465">
        <v>0.29419299999999993</v>
      </c>
      <c r="AH66" s="465">
        <v>0</v>
      </c>
      <c r="AI66" s="465">
        <v>0</v>
      </c>
      <c r="AJ66" s="465">
        <v>0</v>
      </c>
      <c r="AK66" s="458">
        <f t="shared" si="39"/>
        <v>0</v>
      </c>
      <c r="AL66" s="465">
        <v>0</v>
      </c>
      <c r="AM66" s="465">
        <v>0</v>
      </c>
      <c r="AN66" s="465">
        <v>0</v>
      </c>
      <c r="AO66" s="465">
        <v>0</v>
      </c>
      <c r="AP66" s="465">
        <v>0</v>
      </c>
      <c r="AQ66" s="465">
        <v>0</v>
      </c>
      <c r="AR66" s="465">
        <v>0</v>
      </c>
      <c r="AS66" s="465">
        <v>0</v>
      </c>
      <c r="AT66" s="465">
        <v>0</v>
      </c>
      <c r="AU66" s="465">
        <v>0</v>
      </c>
      <c r="AV66" s="465">
        <v>0</v>
      </c>
      <c r="AW66" s="465">
        <v>0</v>
      </c>
      <c r="AX66" s="465">
        <v>0</v>
      </c>
      <c r="AY66" s="465">
        <v>0</v>
      </c>
      <c r="AZ66" s="465">
        <v>0</v>
      </c>
      <c r="BA66" s="465">
        <v>0</v>
      </c>
      <c r="BB66" s="465">
        <v>0</v>
      </c>
      <c r="BC66" s="465">
        <v>0</v>
      </c>
      <c r="BD66" s="465">
        <v>0</v>
      </c>
      <c r="BE66" s="465">
        <v>0</v>
      </c>
      <c r="BF66" s="465">
        <v>1.486E-2</v>
      </c>
      <c r="BG66" s="465">
        <v>0.03</v>
      </c>
      <c r="BH66" s="459">
        <f>$D66-$BQ66</f>
        <v>0.95994699999999999</v>
      </c>
      <c r="BI66" s="465">
        <v>0</v>
      </c>
      <c r="BJ66" s="465">
        <v>0</v>
      </c>
      <c r="BK66" s="465">
        <v>0</v>
      </c>
      <c r="BL66" s="465">
        <v>0</v>
      </c>
      <c r="BM66" s="465">
        <v>0</v>
      </c>
      <c r="BN66" s="465">
        <v>0</v>
      </c>
      <c r="BO66" s="465">
        <v>0</v>
      </c>
      <c r="BP66" s="449">
        <v>0</v>
      </c>
      <c r="BQ66" s="460">
        <f t="shared" si="23"/>
        <v>0.33905299999999994</v>
      </c>
      <c r="BR66" s="825">
        <f>BH$75-$BQ66</f>
        <v>0.39100000000000001</v>
      </c>
      <c r="BS66" s="462">
        <f t="shared" si="33"/>
        <v>1.69</v>
      </c>
    </row>
    <row r="67" spans="1:71" ht="18" customHeight="1">
      <c r="A67" s="456" t="s">
        <v>161</v>
      </c>
      <c r="B67" s="207" t="s">
        <v>160</v>
      </c>
      <c r="C67" s="206" t="s">
        <v>181</v>
      </c>
      <c r="D67" s="405">
        <v>0</v>
      </c>
      <c r="E67" s="457">
        <f t="shared" si="25"/>
        <v>0</v>
      </c>
      <c r="F67" s="458">
        <f t="shared" si="9"/>
        <v>0</v>
      </c>
      <c r="G67" s="465">
        <v>0</v>
      </c>
      <c r="H67" s="465">
        <v>0</v>
      </c>
      <c r="I67" s="465">
        <v>0</v>
      </c>
      <c r="J67" s="465">
        <v>0</v>
      </c>
      <c r="K67" s="465">
        <v>0</v>
      </c>
      <c r="L67" s="465">
        <v>0</v>
      </c>
      <c r="M67" s="465">
        <v>0</v>
      </c>
      <c r="N67" s="465">
        <v>0</v>
      </c>
      <c r="O67" s="465">
        <v>0</v>
      </c>
      <c r="P67" s="465">
        <v>0</v>
      </c>
      <c r="Q67" s="465">
        <v>0</v>
      </c>
      <c r="R67" s="465">
        <v>0</v>
      </c>
      <c r="S67" s="465">
        <v>0</v>
      </c>
      <c r="T67" s="465">
        <v>0</v>
      </c>
      <c r="U67" s="465">
        <v>0</v>
      </c>
      <c r="V67" s="465">
        <v>0</v>
      </c>
      <c r="W67" s="465">
        <v>0</v>
      </c>
      <c r="X67" s="465">
        <v>0</v>
      </c>
      <c r="Y67" s="465">
        <v>0</v>
      </c>
      <c r="Z67" s="465">
        <v>0</v>
      </c>
      <c r="AA67" s="465">
        <v>0</v>
      </c>
      <c r="AB67" s="465">
        <v>0</v>
      </c>
      <c r="AC67" s="465">
        <v>0</v>
      </c>
      <c r="AD67" s="465">
        <v>0</v>
      </c>
      <c r="AE67" s="465">
        <v>0</v>
      </c>
      <c r="AF67" s="465">
        <v>0</v>
      </c>
      <c r="AG67" s="465">
        <v>0</v>
      </c>
      <c r="AH67" s="465">
        <v>0</v>
      </c>
      <c r="AI67" s="465">
        <v>0</v>
      </c>
      <c r="AJ67" s="465">
        <v>0</v>
      </c>
      <c r="AK67" s="465">
        <v>0</v>
      </c>
      <c r="AL67" s="465">
        <v>0</v>
      </c>
      <c r="AM67" s="465">
        <v>0</v>
      </c>
      <c r="AN67" s="465">
        <v>0</v>
      </c>
      <c r="AO67" s="465">
        <v>0</v>
      </c>
      <c r="AP67" s="465">
        <v>0</v>
      </c>
      <c r="AQ67" s="465">
        <v>0</v>
      </c>
      <c r="AR67" s="465">
        <v>0</v>
      </c>
      <c r="AS67" s="465">
        <v>0</v>
      </c>
      <c r="AT67" s="465">
        <v>0</v>
      </c>
      <c r="AU67" s="465">
        <v>0</v>
      </c>
      <c r="AV67" s="465">
        <v>0</v>
      </c>
      <c r="AW67" s="465">
        <v>0</v>
      </c>
      <c r="AX67" s="465">
        <v>0</v>
      </c>
      <c r="AY67" s="465">
        <v>0</v>
      </c>
      <c r="AZ67" s="465">
        <v>0</v>
      </c>
      <c r="BA67" s="465">
        <v>0</v>
      </c>
      <c r="BB67" s="465">
        <v>0</v>
      </c>
      <c r="BC67" s="465">
        <v>0</v>
      </c>
      <c r="BD67" s="465">
        <v>0</v>
      </c>
      <c r="BE67" s="465">
        <v>0</v>
      </c>
      <c r="BF67" s="465">
        <v>0</v>
      </c>
      <c r="BG67" s="465">
        <v>0</v>
      </c>
      <c r="BH67" s="465">
        <v>0</v>
      </c>
      <c r="BI67" s="459"/>
      <c r="BJ67" s="465">
        <v>0</v>
      </c>
      <c r="BK67" s="465">
        <v>0</v>
      </c>
      <c r="BL67" s="465">
        <v>0</v>
      </c>
      <c r="BM67" s="465">
        <v>0</v>
      </c>
      <c r="BN67" s="465">
        <v>0</v>
      </c>
      <c r="BO67" s="465">
        <v>0</v>
      </c>
      <c r="BP67" s="465">
        <v>0</v>
      </c>
      <c r="BQ67" s="460">
        <f t="shared" si="23"/>
        <v>0</v>
      </c>
      <c r="BR67" s="825">
        <f>BI$75-$BQ67</f>
        <v>0</v>
      </c>
      <c r="BS67" s="462">
        <f t="shared" si="33"/>
        <v>0</v>
      </c>
    </row>
    <row r="68" spans="1:71" ht="18" customHeight="1">
      <c r="A68" s="456" t="s">
        <v>164</v>
      </c>
      <c r="B68" s="207" t="s">
        <v>162</v>
      </c>
      <c r="C68" s="206" t="s">
        <v>163</v>
      </c>
      <c r="D68" s="405">
        <v>6.4375</v>
      </c>
      <c r="E68" s="457">
        <f t="shared" si="25"/>
        <v>0</v>
      </c>
      <c r="F68" s="458">
        <f t="shared" si="9"/>
        <v>0</v>
      </c>
      <c r="G68" s="465">
        <v>0</v>
      </c>
      <c r="H68" s="465">
        <v>0</v>
      </c>
      <c r="I68" s="465">
        <v>0</v>
      </c>
      <c r="J68" s="465">
        <v>0</v>
      </c>
      <c r="K68" s="465">
        <v>0</v>
      </c>
      <c r="L68" s="458">
        <f t="shared" si="34"/>
        <v>0</v>
      </c>
      <c r="M68" s="465">
        <v>0</v>
      </c>
      <c r="N68" s="465">
        <v>0</v>
      </c>
      <c r="O68" s="465">
        <v>0</v>
      </c>
      <c r="P68" s="458">
        <f t="shared" si="35"/>
        <v>0</v>
      </c>
      <c r="Q68" s="465">
        <v>0</v>
      </c>
      <c r="R68" s="465">
        <v>0</v>
      </c>
      <c r="S68" s="465">
        <v>0</v>
      </c>
      <c r="T68" s="458">
        <f t="shared" si="36"/>
        <v>0</v>
      </c>
      <c r="U68" s="465">
        <v>0</v>
      </c>
      <c r="V68" s="465">
        <v>0</v>
      </c>
      <c r="W68" s="465">
        <v>0</v>
      </c>
      <c r="X68" s="465">
        <v>0</v>
      </c>
      <c r="Y68" s="465">
        <v>0</v>
      </c>
      <c r="Z68" s="465">
        <v>0</v>
      </c>
      <c r="AA68" s="192">
        <f>SUM(AB68:AK68)+SUM(BB68:BI68)+SUM(BK68:BO68)</f>
        <v>1.9619000000000001E-2</v>
      </c>
      <c r="AB68" s="465">
        <v>0</v>
      </c>
      <c r="AC68" s="465">
        <v>0</v>
      </c>
      <c r="AD68" s="465">
        <v>0</v>
      </c>
      <c r="AE68" s="465">
        <v>0</v>
      </c>
      <c r="AF68" s="465">
        <v>0</v>
      </c>
      <c r="AG68" s="465">
        <v>0</v>
      </c>
      <c r="AH68" s="465">
        <v>0</v>
      </c>
      <c r="AI68" s="465">
        <v>0</v>
      </c>
      <c r="AJ68" s="465">
        <v>0</v>
      </c>
      <c r="AK68" s="458">
        <f t="shared" si="39"/>
        <v>1.9619000000000001E-2</v>
      </c>
      <c r="AL68" s="671">
        <v>3.5189999999999996E-3</v>
      </c>
      <c r="AM68" s="465">
        <v>0</v>
      </c>
      <c r="AN68" s="465">
        <v>1.14E-2</v>
      </c>
      <c r="AO68" s="465">
        <v>0</v>
      </c>
      <c r="AP68" s="465">
        <v>0</v>
      </c>
      <c r="AQ68" s="671">
        <v>4.7000000000000002E-3</v>
      </c>
      <c r="AR68" s="465">
        <v>0</v>
      </c>
      <c r="AS68" s="465">
        <v>0</v>
      </c>
      <c r="AT68" s="465">
        <v>0</v>
      </c>
      <c r="AU68" s="465">
        <v>0</v>
      </c>
      <c r="AV68" s="465">
        <v>0</v>
      </c>
      <c r="AW68" s="465">
        <v>0</v>
      </c>
      <c r="AX68" s="465">
        <v>0</v>
      </c>
      <c r="AY68" s="465">
        <v>0</v>
      </c>
      <c r="AZ68" s="465">
        <v>0</v>
      </c>
      <c r="BA68" s="465">
        <v>0</v>
      </c>
      <c r="BB68" s="465">
        <v>0</v>
      </c>
      <c r="BC68" s="465">
        <v>0</v>
      </c>
      <c r="BD68" s="465">
        <v>0</v>
      </c>
      <c r="BE68" s="465">
        <v>0</v>
      </c>
      <c r="BF68" s="465">
        <v>0</v>
      </c>
      <c r="BG68" s="465">
        <v>0</v>
      </c>
      <c r="BH68" s="465">
        <v>0</v>
      </c>
      <c r="BI68" s="465">
        <v>0</v>
      </c>
      <c r="BJ68" s="459">
        <f>$D68-$BQ68</f>
        <v>6.4178810000000004</v>
      </c>
      <c r="BK68" s="465">
        <v>0</v>
      </c>
      <c r="BL68" s="465">
        <v>0</v>
      </c>
      <c r="BM68" s="465">
        <v>0</v>
      </c>
      <c r="BN68" s="465">
        <v>0</v>
      </c>
      <c r="BO68" s="465">
        <v>0</v>
      </c>
      <c r="BP68" s="449">
        <v>0</v>
      </c>
      <c r="BQ68" s="460">
        <f t="shared" si="23"/>
        <v>1.9619000000000001E-2</v>
      </c>
      <c r="BR68" s="825">
        <f>BJ$75-$BQ68</f>
        <v>0.46038100000000004</v>
      </c>
      <c r="BS68" s="462">
        <f t="shared" si="33"/>
        <v>6.8978809999999999</v>
      </c>
    </row>
    <row r="69" spans="1:71" ht="18" customHeight="1">
      <c r="A69" s="456" t="s">
        <v>167</v>
      </c>
      <c r="B69" s="207" t="s">
        <v>165</v>
      </c>
      <c r="C69" s="206" t="s">
        <v>166</v>
      </c>
      <c r="D69" s="405">
        <v>1425.6425000000002</v>
      </c>
      <c r="E69" s="457">
        <f t="shared" si="25"/>
        <v>0</v>
      </c>
      <c r="F69" s="458">
        <f t="shared" si="9"/>
        <v>0</v>
      </c>
      <c r="G69" s="465">
        <v>0</v>
      </c>
      <c r="H69" s="465">
        <v>0</v>
      </c>
      <c r="I69" s="465">
        <v>0</v>
      </c>
      <c r="J69" s="465">
        <v>0</v>
      </c>
      <c r="K69" s="465">
        <v>0</v>
      </c>
      <c r="L69" s="458">
        <f t="shared" si="34"/>
        <v>0</v>
      </c>
      <c r="M69" s="465">
        <v>0</v>
      </c>
      <c r="N69" s="465">
        <v>0</v>
      </c>
      <c r="O69" s="465">
        <v>0</v>
      </c>
      <c r="P69" s="458">
        <f t="shared" si="35"/>
        <v>0</v>
      </c>
      <c r="Q69" s="465">
        <v>0</v>
      </c>
      <c r="R69" s="465">
        <v>0</v>
      </c>
      <c r="S69" s="465">
        <v>0</v>
      </c>
      <c r="T69" s="458">
        <f t="shared" si="36"/>
        <v>0</v>
      </c>
      <c r="U69" s="465">
        <v>0</v>
      </c>
      <c r="V69" s="465">
        <v>0</v>
      </c>
      <c r="W69" s="465">
        <v>0</v>
      </c>
      <c r="X69" s="465">
        <v>0</v>
      </c>
      <c r="Y69" s="465">
        <v>0</v>
      </c>
      <c r="Z69" s="465">
        <v>0</v>
      </c>
      <c r="AA69" s="192">
        <f>SUM(AB69:AK69)+SUM(BB69:BJ69)+SUM(BL69:BO69)</f>
        <v>6.8064879999999999</v>
      </c>
      <c r="AB69" s="465">
        <v>0</v>
      </c>
      <c r="AC69" s="465">
        <v>0</v>
      </c>
      <c r="AD69" s="465">
        <v>0</v>
      </c>
      <c r="AE69" s="465">
        <v>0</v>
      </c>
      <c r="AF69" s="465">
        <v>0</v>
      </c>
      <c r="AG69" s="465">
        <v>2.09</v>
      </c>
      <c r="AH69" s="465">
        <v>0</v>
      </c>
      <c r="AI69" s="465">
        <v>0</v>
      </c>
      <c r="AJ69" s="465">
        <v>0</v>
      </c>
      <c r="AK69" s="458">
        <f t="shared" si="39"/>
        <v>3.6238989999999998</v>
      </c>
      <c r="AL69" s="465">
        <v>2.2195589999999998</v>
      </c>
      <c r="AM69" s="465">
        <v>1.18</v>
      </c>
      <c r="AN69" s="465">
        <v>0.03</v>
      </c>
      <c r="AO69" s="465">
        <v>0</v>
      </c>
      <c r="AP69" s="465">
        <v>0.18833999999999998</v>
      </c>
      <c r="AQ69" s="465">
        <v>0</v>
      </c>
      <c r="AR69" s="465">
        <v>6.0000000000000001E-3</v>
      </c>
      <c r="AS69" s="465">
        <v>0</v>
      </c>
      <c r="AT69" s="465">
        <v>0</v>
      </c>
      <c r="AU69" s="465">
        <v>0</v>
      </c>
      <c r="AV69" s="465">
        <v>0</v>
      </c>
      <c r="AW69" s="465">
        <v>0</v>
      </c>
      <c r="AX69" s="465">
        <v>0</v>
      </c>
      <c r="AY69" s="465">
        <v>0</v>
      </c>
      <c r="AZ69" s="465">
        <v>0</v>
      </c>
      <c r="BA69" s="465">
        <v>0</v>
      </c>
      <c r="BB69" s="465">
        <v>0</v>
      </c>
      <c r="BC69" s="465">
        <v>0</v>
      </c>
      <c r="BD69" s="465">
        <v>0.60552000000000006</v>
      </c>
      <c r="BE69" s="465">
        <v>0.1061</v>
      </c>
      <c r="BF69" s="465">
        <v>0.33096900000000007</v>
      </c>
      <c r="BG69" s="465">
        <v>0.05</v>
      </c>
      <c r="BH69" s="465">
        <v>0</v>
      </c>
      <c r="BI69" s="465">
        <v>0</v>
      </c>
      <c r="BJ69" s="465">
        <v>0</v>
      </c>
      <c r="BK69" s="459">
        <f>$D69-$BQ69</f>
        <v>1418.8360120000002</v>
      </c>
      <c r="BL69" s="465">
        <v>0</v>
      </c>
      <c r="BM69" s="465">
        <v>0</v>
      </c>
      <c r="BN69" s="465">
        <v>0</v>
      </c>
      <c r="BO69" s="465">
        <v>0</v>
      </c>
      <c r="BP69" s="449">
        <v>0</v>
      </c>
      <c r="BQ69" s="460">
        <f t="shared" si="23"/>
        <v>6.8064879999999999</v>
      </c>
      <c r="BR69" s="825">
        <f>BK$75-$BQ69</f>
        <v>-6.8064879999999999</v>
      </c>
      <c r="BS69" s="462">
        <f t="shared" si="33"/>
        <v>1418.8360120000002</v>
      </c>
    </row>
    <row r="70" spans="1:71" ht="18" customHeight="1">
      <c r="A70" s="456" t="s">
        <v>170</v>
      </c>
      <c r="B70" s="207" t="s">
        <v>168</v>
      </c>
      <c r="C70" s="206" t="s">
        <v>169</v>
      </c>
      <c r="D70" s="405">
        <v>79.317999999999998</v>
      </c>
      <c r="E70" s="457">
        <f t="shared" si="25"/>
        <v>0</v>
      </c>
      <c r="F70" s="458">
        <f t="shared" si="9"/>
        <v>0</v>
      </c>
      <c r="G70" s="465">
        <v>0</v>
      </c>
      <c r="H70" s="465">
        <v>0</v>
      </c>
      <c r="I70" s="465">
        <v>0</v>
      </c>
      <c r="J70" s="465">
        <v>0</v>
      </c>
      <c r="K70" s="465">
        <v>0</v>
      </c>
      <c r="L70" s="458">
        <f t="shared" si="34"/>
        <v>0</v>
      </c>
      <c r="M70" s="465">
        <v>0</v>
      </c>
      <c r="N70" s="465">
        <v>0</v>
      </c>
      <c r="O70" s="465">
        <v>0</v>
      </c>
      <c r="P70" s="458">
        <f t="shared" si="35"/>
        <v>0</v>
      </c>
      <c r="Q70" s="465">
        <v>0</v>
      </c>
      <c r="R70" s="465">
        <v>0</v>
      </c>
      <c r="S70" s="465">
        <v>0</v>
      </c>
      <c r="T70" s="458">
        <f t="shared" si="36"/>
        <v>0</v>
      </c>
      <c r="U70" s="465">
        <v>0</v>
      </c>
      <c r="V70" s="465">
        <v>0</v>
      </c>
      <c r="W70" s="465">
        <v>0</v>
      </c>
      <c r="X70" s="465">
        <v>0</v>
      </c>
      <c r="Y70" s="465">
        <v>0</v>
      </c>
      <c r="Z70" s="465">
        <v>0</v>
      </c>
      <c r="AA70" s="192">
        <f>SUM(AB70:AK70)+SUM(BB70:BK70)+SUM(BM70:BO70)</f>
        <v>0</v>
      </c>
      <c r="AB70" s="465">
        <v>0</v>
      </c>
      <c r="AC70" s="465">
        <v>0</v>
      </c>
      <c r="AD70" s="465">
        <v>0</v>
      </c>
      <c r="AE70" s="465">
        <v>0</v>
      </c>
      <c r="AF70" s="465">
        <v>0</v>
      </c>
      <c r="AG70" s="465">
        <v>0</v>
      </c>
      <c r="AH70" s="465">
        <v>0</v>
      </c>
      <c r="AI70" s="465">
        <v>0</v>
      </c>
      <c r="AJ70" s="465">
        <v>0</v>
      </c>
      <c r="AK70" s="458">
        <f t="shared" si="39"/>
        <v>0</v>
      </c>
      <c r="AL70" s="465">
        <v>0</v>
      </c>
      <c r="AM70" s="465">
        <v>0</v>
      </c>
      <c r="AN70" s="465">
        <v>0</v>
      </c>
      <c r="AO70" s="465">
        <v>0</v>
      </c>
      <c r="AP70" s="465">
        <v>0</v>
      </c>
      <c r="AQ70" s="465">
        <v>0</v>
      </c>
      <c r="AR70" s="465">
        <v>0</v>
      </c>
      <c r="AS70" s="465">
        <v>0</v>
      </c>
      <c r="AT70" s="465">
        <v>0</v>
      </c>
      <c r="AU70" s="465">
        <v>0</v>
      </c>
      <c r="AV70" s="465">
        <v>0</v>
      </c>
      <c r="AW70" s="465">
        <v>0</v>
      </c>
      <c r="AX70" s="465">
        <v>0</v>
      </c>
      <c r="AY70" s="465">
        <v>0</v>
      </c>
      <c r="AZ70" s="465">
        <v>0</v>
      </c>
      <c r="BA70" s="465">
        <v>0</v>
      </c>
      <c r="BB70" s="465">
        <v>0</v>
      </c>
      <c r="BC70" s="465">
        <v>0</v>
      </c>
      <c r="BD70" s="465">
        <v>0</v>
      </c>
      <c r="BE70" s="465">
        <v>0</v>
      </c>
      <c r="BF70" s="465">
        <v>0</v>
      </c>
      <c r="BG70" s="465">
        <v>0</v>
      </c>
      <c r="BH70" s="465">
        <v>0</v>
      </c>
      <c r="BI70" s="465">
        <v>0</v>
      </c>
      <c r="BJ70" s="465">
        <v>0</v>
      </c>
      <c r="BK70" s="465">
        <v>0</v>
      </c>
      <c r="BL70" s="459">
        <f>$D70-$BQ70</f>
        <v>79.317999999999998</v>
      </c>
      <c r="BM70" s="465">
        <v>0</v>
      </c>
      <c r="BN70" s="465">
        <v>0</v>
      </c>
      <c r="BO70" s="465">
        <v>0</v>
      </c>
      <c r="BP70" s="449">
        <v>0</v>
      </c>
      <c r="BQ70" s="460">
        <f t="shared" si="23"/>
        <v>0</v>
      </c>
      <c r="BR70" s="825">
        <f>BL$75-$BQ70</f>
        <v>0.17419999999999999</v>
      </c>
      <c r="BS70" s="462">
        <f t="shared" si="33"/>
        <v>79.492199999999997</v>
      </c>
    </row>
    <row r="71" spans="1:71" ht="18" customHeight="1">
      <c r="A71" s="456" t="s">
        <v>173</v>
      </c>
      <c r="B71" s="207" t="s">
        <v>171</v>
      </c>
      <c r="C71" s="206" t="s">
        <v>172</v>
      </c>
      <c r="D71" s="405">
        <v>19.23</v>
      </c>
      <c r="E71" s="457">
        <f t="shared" si="25"/>
        <v>0</v>
      </c>
      <c r="F71" s="458">
        <f t="shared" si="9"/>
        <v>0</v>
      </c>
      <c r="G71" s="465">
        <v>0</v>
      </c>
      <c r="H71" s="465">
        <v>0</v>
      </c>
      <c r="I71" s="465">
        <v>0</v>
      </c>
      <c r="J71" s="465">
        <v>0</v>
      </c>
      <c r="K71" s="465">
        <v>0</v>
      </c>
      <c r="L71" s="458">
        <f t="shared" si="34"/>
        <v>0</v>
      </c>
      <c r="M71" s="465">
        <v>0</v>
      </c>
      <c r="N71" s="465">
        <v>0</v>
      </c>
      <c r="O71" s="465">
        <v>0</v>
      </c>
      <c r="P71" s="458">
        <f t="shared" si="35"/>
        <v>0</v>
      </c>
      <c r="Q71" s="465">
        <v>0</v>
      </c>
      <c r="R71" s="465">
        <v>0</v>
      </c>
      <c r="S71" s="465">
        <v>0</v>
      </c>
      <c r="T71" s="458">
        <f t="shared" si="36"/>
        <v>0</v>
      </c>
      <c r="U71" s="465">
        <v>0</v>
      </c>
      <c r="V71" s="465">
        <v>0</v>
      </c>
      <c r="W71" s="465">
        <v>0</v>
      </c>
      <c r="X71" s="465">
        <v>0</v>
      </c>
      <c r="Y71" s="465">
        <v>0</v>
      </c>
      <c r="Z71" s="465">
        <v>0</v>
      </c>
      <c r="AA71" s="192">
        <f>SUM(AB71:AK71)+SUM(BB71:BL71)+SUM(BN71:BO71)</f>
        <v>0</v>
      </c>
      <c r="AB71" s="465">
        <v>0</v>
      </c>
      <c r="AC71" s="465">
        <v>0</v>
      </c>
      <c r="AD71" s="465">
        <v>0</v>
      </c>
      <c r="AE71" s="465">
        <v>0</v>
      </c>
      <c r="AF71" s="465">
        <v>0</v>
      </c>
      <c r="AG71" s="465">
        <v>0</v>
      </c>
      <c r="AH71" s="465">
        <v>0</v>
      </c>
      <c r="AI71" s="465">
        <v>0</v>
      </c>
      <c r="AJ71" s="465">
        <v>0</v>
      </c>
      <c r="AK71" s="458">
        <f t="shared" si="39"/>
        <v>0</v>
      </c>
      <c r="AL71" s="465">
        <v>0</v>
      </c>
      <c r="AM71" s="465">
        <v>0</v>
      </c>
      <c r="AN71" s="465">
        <v>0</v>
      </c>
      <c r="AO71" s="465">
        <v>0</v>
      </c>
      <c r="AP71" s="465">
        <v>0</v>
      </c>
      <c r="AQ71" s="465">
        <v>0</v>
      </c>
      <c r="AR71" s="465">
        <v>0</v>
      </c>
      <c r="AS71" s="465">
        <v>0</v>
      </c>
      <c r="AT71" s="465">
        <v>0</v>
      </c>
      <c r="AU71" s="465">
        <v>0</v>
      </c>
      <c r="AV71" s="465">
        <v>0</v>
      </c>
      <c r="AW71" s="465">
        <v>0</v>
      </c>
      <c r="AX71" s="465">
        <v>0</v>
      </c>
      <c r="AY71" s="465">
        <v>0</v>
      </c>
      <c r="AZ71" s="465">
        <v>0</v>
      </c>
      <c r="BA71" s="465">
        <v>0</v>
      </c>
      <c r="BB71" s="465">
        <v>0</v>
      </c>
      <c r="BC71" s="465">
        <v>0</v>
      </c>
      <c r="BD71" s="465">
        <v>0</v>
      </c>
      <c r="BE71" s="465">
        <v>0</v>
      </c>
      <c r="BF71" s="465">
        <v>0</v>
      </c>
      <c r="BG71" s="465">
        <v>0</v>
      </c>
      <c r="BH71" s="465">
        <v>0</v>
      </c>
      <c r="BI71" s="465">
        <v>0</v>
      </c>
      <c r="BJ71" s="465">
        <v>0</v>
      </c>
      <c r="BK71" s="465">
        <v>0</v>
      </c>
      <c r="BL71" s="465">
        <v>0</v>
      </c>
      <c r="BM71" s="459">
        <f>$D71-$BQ71</f>
        <v>19.23</v>
      </c>
      <c r="BN71" s="465">
        <v>0</v>
      </c>
      <c r="BO71" s="465">
        <v>0</v>
      </c>
      <c r="BP71" s="449">
        <v>0</v>
      </c>
      <c r="BQ71" s="460">
        <f t="shared" si="23"/>
        <v>0</v>
      </c>
      <c r="BR71" s="825">
        <f>BM$75-$BQ71</f>
        <v>0.1</v>
      </c>
      <c r="BS71" s="462">
        <f t="shared" si="33"/>
        <v>19.330000000000002</v>
      </c>
    </row>
    <row r="72" spans="1:71" ht="18" customHeight="1">
      <c r="A72" s="456" t="s">
        <v>176</v>
      </c>
      <c r="B72" s="207" t="s">
        <v>174</v>
      </c>
      <c r="C72" s="206" t="s">
        <v>175</v>
      </c>
      <c r="D72" s="405">
        <v>0.26</v>
      </c>
      <c r="E72" s="457">
        <f t="shared" si="25"/>
        <v>0</v>
      </c>
      <c r="F72" s="458">
        <f t="shared" si="9"/>
        <v>0</v>
      </c>
      <c r="G72" s="465">
        <v>0</v>
      </c>
      <c r="H72" s="465">
        <v>0</v>
      </c>
      <c r="I72" s="465">
        <v>0</v>
      </c>
      <c r="J72" s="465">
        <v>0</v>
      </c>
      <c r="K72" s="465">
        <v>0</v>
      </c>
      <c r="L72" s="458">
        <f t="shared" si="34"/>
        <v>0</v>
      </c>
      <c r="M72" s="465">
        <v>0</v>
      </c>
      <c r="N72" s="465">
        <v>0</v>
      </c>
      <c r="O72" s="465">
        <v>0</v>
      </c>
      <c r="P72" s="458">
        <f t="shared" si="35"/>
        <v>0</v>
      </c>
      <c r="Q72" s="465">
        <v>0</v>
      </c>
      <c r="R72" s="465">
        <v>0</v>
      </c>
      <c r="S72" s="465">
        <v>0</v>
      </c>
      <c r="T72" s="458">
        <f t="shared" si="36"/>
        <v>0</v>
      </c>
      <c r="U72" s="465">
        <v>0</v>
      </c>
      <c r="V72" s="465">
        <v>0</v>
      </c>
      <c r="W72" s="465">
        <v>0</v>
      </c>
      <c r="X72" s="465">
        <v>0</v>
      </c>
      <c r="Y72" s="465">
        <v>0</v>
      </c>
      <c r="Z72" s="465">
        <v>0</v>
      </c>
      <c r="AA72" s="192">
        <f>SUM(AB72:AK72)+SUM(BB72:BM72)+BO72</f>
        <v>0</v>
      </c>
      <c r="AB72" s="465">
        <v>0</v>
      </c>
      <c r="AC72" s="465">
        <v>0</v>
      </c>
      <c r="AD72" s="465">
        <v>0</v>
      </c>
      <c r="AE72" s="465">
        <v>0</v>
      </c>
      <c r="AF72" s="465">
        <v>0</v>
      </c>
      <c r="AG72" s="465">
        <v>0</v>
      </c>
      <c r="AH72" s="465">
        <v>0</v>
      </c>
      <c r="AI72" s="465">
        <v>0</v>
      </c>
      <c r="AJ72" s="465">
        <v>0</v>
      </c>
      <c r="AK72" s="458">
        <f t="shared" si="39"/>
        <v>0</v>
      </c>
      <c r="AL72" s="465">
        <v>0</v>
      </c>
      <c r="AM72" s="465">
        <v>0</v>
      </c>
      <c r="AN72" s="465">
        <v>0</v>
      </c>
      <c r="AO72" s="465">
        <v>0</v>
      </c>
      <c r="AP72" s="465">
        <v>0</v>
      </c>
      <c r="AQ72" s="465">
        <v>0</v>
      </c>
      <c r="AR72" s="465">
        <v>0</v>
      </c>
      <c r="AS72" s="465">
        <v>0</v>
      </c>
      <c r="AT72" s="465">
        <v>0</v>
      </c>
      <c r="AU72" s="465">
        <v>0</v>
      </c>
      <c r="AV72" s="465">
        <v>0</v>
      </c>
      <c r="AW72" s="465">
        <v>0</v>
      </c>
      <c r="AX72" s="465">
        <v>0</v>
      </c>
      <c r="AY72" s="465">
        <v>0</v>
      </c>
      <c r="AZ72" s="465">
        <v>0</v>
      </c>
      <c r="BA72" s="465">
        <v>0</v>
      </c>
      <c r="BB72" s="465">
        <v>0</v>
      </c>
      <c r="BC72" s="465">
        <v>0</v>
      </c>
      <c r="BD72" s="465">
        <v>0</v>
      </c>
      <c r="BE72" s="465">
        <v>0</v>
      </c>
      <c r="BF72" s="465">
        <v>0</v>
      </c>
      <c r="BG72" s="465">
        <v>0</v>
      </c>
      <c r="BH72" s="465">
        <v>0</v>
      </c>
      <c r="BI72" s="465">
        <v>0</v>
      </c>
      <c r="BJ72" s="465">
        <v>0</v>
      </c>
      <c r="BK72" s="465">
        <v>0</v>
      </c>
      <c r="BL72" s="465">
        <v>0</v>
      </c>
      <c r="BM72" s="465">
        <v>0</v>
      </c>
      <c r="BN72" s="459">
        <f>$D72-$BQ72</f>
        <v>0.26</v>
      </c>
      <c r="BO72" s="465">
        <v>0</v>
      </c>
      <c r="BP72" s="449">
        <v>0</v>
      </c>
      <c r="BQ72" s="460">
        <f t="shared" si="23"/>
        <v>0</v>
      </c>
      <c r="BR72" s="825">
        <f>BN$75-$BQ72</f>
        <v>0.04</v>
      </c>
      <c r="BS72" s="462">
        <f t="shared" si="33"/>
        <v>0.3</v>
      </c>
    </row>
    <row r="73" spans="1:71" ht="18" customHeight="1">
      <c r="A73" s="456" t="s">
        <v>306</v>
      </c>
      <c r="B73" s="207" t="s">
        <v>177</v>
      </c>
      <c r="C73" s="206" t="s">
        <v>178</v>
      </c>
      <c r="D73" s="405">
        <v>0</v>
      </c>
      <c r="E73" s="457">
        <f>F73+J73+K73+L73+P73+T73+X73+Y73+Z73</f>
        <v>0</v>
      </c>
      <c r="F73" s="458">
        <f t="shared" si="9"/>
        <v>0</v>
      </c>
      <c r="G73" s="465">
        <v>0</v>
      </c>
      <c r="H73" s="465">
        <v>0</v>
      </c>
      <c r="I73" s="465">
        <v>0</v>
      </c>
      <c r="J73" s="465">
        <v>0</v>
      </c>
      <c r="K73" s="465">
        <v>0</v>
      </c>
      <c r="L73" s="458">
        <f t="shared" si="34"/>
        <v>0</v>
      </c>
      <c r="M73" s="465">
        <v>0</v>
      </c>
      <c r="N73" s="465">
        <v>0</v>
      </c>
      <c r="O73" s="465">
        <v>0</v>
      </c>
      <c r="P73" s="458">
        <f t="shared" si="35"/>
        <v>0</v>
      </c>
      <c r="Q73" s="465">
        <v>0</v>
      </c>
      <c r="R73" s="465">
        <v>0</v>
      </c>
      <c r="S73" s="465">
        <v>0</v>
      </c>
      <c r="T73" s="458">
        <f t="shared" si="36"/>
        <v>0</v>
      </c>
      <c r="U73" s="465">
        <v>0</v>
      </c>
      <c r="V73" s="465">
        <v>0</v>
      </c>
      <c r="W73" s="465">
        <v>0</v>
      </c>
      <c r="X73" s="465">
        <v>0</v>
      </c>
      <c r="Y73" s="465">
        <v>0</v>
      </c>
      <c r="Z73" s="465">
        <v>0</v>
      </c>
      <c r="AA73" s="192">
        <f>SUM(AB73:AK73)+SUM(BB73:BN73)</f>
        <v>0</v>
      </c>
      <c r="AB73" s="465">
        <v>0</v>
      </c>
      <c r="AC73" s="465">
        <v>0</v>
      </c>
      <c r="AD73" s="465">
        <v>0</v>
      </c>
      <c r="AE73" s="465">
        <v>0</v>
      </c>
      <c r="AF73" s="465">
        <v>0</v>
      </c>
      <c r="AG73" s="465">
        <v>0</v>
      </c>
      <c r="AH73" s="465">
        <v>0</v>
      </c>
      <c r="AI73" s="465">
        <v>0</v>
      </c>
      <c r="AJ73" s="465">
        <v>0</v>
      </c>
      <c r="AK73" s="458">
        <f>SUM(AL73:BA73)</f>
        <v>0</v>
      </c>
      <c r="AL73" s="465">
        <v>0</v>
      </c>
      <c r="AM73" s="465">
        <v>0</v>
      </c>
      <c r="AN73" s="465">
        <v>0</v>
      </c>
      <c r="AO73" s="465">
        <v>0</v>
      </c>
      <c r="AP73" s="465">
        <v>0</v>
      </c>
      <c r="AQ73" s="465">
        <v>0</v>
      </c>
      <c r="AR73" s="465">
        <v>0</v>
      </c>
      <c r="AS73" s="465">
        <v>0</v>
      </c>
      <c r="AT73" s="465">
        <v>0</v>
      </c>
      <c r="AU73" s="465">
        <v>0</v>
      </c>
      <c r="AV73" s="465">
        <v>0</v>
      </c>
      <c r="AW73" s="465">
        <v>0</v>
      </c>
      <c r="AX73" s="465">
        <v>0</v>
      </c>
      <c r="AY73" s="465">
        <v>0</v>
      </c>
      <c r="AZ73" s="465">
        <v>0</v>
      </c>
      <c r="BA73" s="465">
        <v>0</v>
      </c>
      <c r="BB73" s="465">
        <v>0</v>
      </c>
      <c r="BC73" s="465">
        <v>0</v>
      </c>
      <c r="BD73" s="465">
        <v>0</v>
      </c>
      <c r="BE73" s="465">
        <v>0</v>
      </c>
      <c r="BF73" s="465">
        <v>0</v>
      </c>
      <c r="BG73" s="465">
        <v>0</v>
      </c>
      <c r="BH73" s="465">
        <v>0</v>
      </c>
      <c r="BI73" s="465">
        <v>0</v>
      </c>
      <c r="BJ73" s="465">
        <v>0</v>
      </c>
      <c r="BK73" s="465">
        <v>0</v>
      </c>
      <c r="BL73" s="465">
        <v>0</v>
      </c>
      <c r="BM73" s="465">
        <v>0</v>
      </c>
      <c r="BN73" s="465">
        <v>0</v>
      </c>
      <c r="BO73" s="459">
        <f>$D73-$BQ73</f>
        <v>0</v>
      </c>
      <c r="BP73" s="449">
        <v>0</v>
      </c>
      <c r="BQ73" s="460">
        <f t="shared" si="23"/>
        <v>0</v>
      </c>
      <c r="BR73" s="826">
        <f>BO$75-$BQ73</f>
        <v>3.9</v>
      </c>
      <c r="BS73" s="462">
        <f t="shared" si="33"/>
        <v>3.9</v>
      </c>
    </row>
    <row r="74" spans="1:71" s="455" customFormat="1" ht="18" customHeight="1">
      <c r="A74" s="471">
        <v>3</v>
      </c>
      <c r="B74" s="209" t="s">
        <v>179</v>
      </c>
      <c r="C74" s="210" t="s">
        <v>180</v>
      </c>
      <c r="D74" s="404">
        <v>732.44250000000011</v>
      </c>
      <c r="E74" s="464">
        <f>F74+J74+K74+L74+P74+T74+X74+Y74+Z74</f>
        <v>0</v>
      </c>
      <c r="F74" s="449">
        <f>G74+H74+I74</f>
        <v>0</v>
      </c>
      <c r="G74" s="449">
        <v>0</v>
      </c>
      <c r="H74" s="449">
        <v>0</v>
      </c>
      <c r="I74" s="449">
        <v>0</v>
      </c>
      <c r="J74" s="449">
        <v>0</v>
      </c>
      <c r="K74" s="449">
        <v>0</v>
      </c>
      <c r="L74" s="449">
        <f>SUM(M74:O74)</f>
        <v>0</v>
      </c>
      <c r="M74" s="449">
        <v>0</v>
      </c>
      <c r="N74" s="449">
        <v>0</v>
      </c>
      <c r="O74" s="449">
        <v>0</v>
      </c>
      <c r="P74" s="449">
        <f>SUM(Q74:S74)</f>
        <v>0</v>
      </c>
      <c r="Q74" s="449">
        <v>0</v>
      </c>
      <c r="R74" s="449">
        <v>0</v>
      </c>
      <c r="S74" s="449">
        <v>0</v>
      </c>
      <c r="T74" s="449">
        <f t="shared" si="36"/>
        <v>0</v>
      </c>
      <c r="U74" s="449">
        <v>0</v>
      </c>
      <c r="V74" s="449">
        <v>0</v>
      </c>
      <c r="W74" s="449">
        <v>0</v>
      </c>
      <c r="X74" s="449">
        <v>0</v>
      </c>
      <c r="Y74" s="449">
        <v>0</v>
      </c>
      <c r="Z74" s="449">
        <v>0</v>
      </c>
      <c r="AA74" s="449">
        <f>SUM(AB74:AK74)+SUM(BB74:BO74)</f>
        <v>1.2225000000000636</v>
      </c>
      <c r="AB74" s="449">
        <v>0</v>
      </c>
      <c r="AC74" s="449">
        <v>0.05</v>
      </c>
      <c r="AD74" s="449">
        <v>0</v>
      </c>
      <c r="AE74" s="449">
        <v>0</v>
      </c>
      <c r="AF74" s="449">
        <v>0</v>
      </c>
      <c r="AG74" s="449">
        <v>0</v>
      </c>
      <c r="AH74" s="449">
        <v>0</v>
      </c>
      <c r="AI74" s="449">
        <v>0</v>
      </c>
      <c r="AJ74" s="449">
        <v>5.0197000000016499E-2</v>
      </c>
      <c r="AK74" s="449">
        <f>SUM(AL74:BA74)</f>
        <v>0.91230300000004716</v>
      </c>
      <c r="AL74" s="449">
        <v>0.79</v>
      </c>
      <c r="AM74" s="449">
        <v>0</v>
      </c>
      <c r="AN74" s="449">
        <v>6.5000000000000002E-2</v>
      </c>
      <c r="AO74" s="449">
        <v>0</v>
      </c>
      <c r="AP74" s="449">
        <v>5.7303000000047177E-2</v>
      </c>
      <c r="AQ74" s="449">
        <v>0</v>
      </c>
      <c r="AR74" s="449">
        <v>0</v>
      </c>
      <c r="AS74" s="449">
        <v>0</v>
      </c>
      <c r="AT74" s="449">
        <v>0</v>
      </c>
      <c r="AU74" s="449">
        <v>0</v>
      </c>
      <c r="AV74" s="449">
        <v>0</v>
      </c>
      <c r="AW74" s="449">
        <v>0</v>
      </c>
      <c r="AX74" s="449">
        <v>0</v>
      </c>
      <c r="AY74" s="449">
        <v>0</v>
      </c>
      <c r="AZ74" s="449">
        <v>0</v>
      </c>
      <c r="BA74" s="449">
        <v>0</v>
      </c>
      <c r="BB74" s="449">
        <v>0</v>
      </c>
      <c r="BC74" s="449">
        <v>0</v>
      </c>
      <c r="BD74" s="449">
        <v>0</v>
      </c>
      <c r="BE74" s="449">
        <v>0</v>
      </c>
      <c r="BF74" s="449">
        <v>0</v>
      </c>
      <c r="BG74" s="449">
        <v>0.21</v>
      </c>
      <c r="BH74" s="449">
        <v>0</v>
      </c>
      <c r="BI74" s="449">
        <v>0</v>
      </c>
      <c r="BJ74" s="449">
        <v>0</v>
      </c>
      <c r="BK74" s="449">
        <v>0</v>
      </c>
      <c r="BL74" s="449">
        <v>0</v>
      </c>
      <c r="BM74" s="449">
        <v>0</v>
      </c>
      <c r="BN74" s="449">
        <v>0</v>
      </c>
      <c r="BO74" s="449">
        <v>0</v>
      </c>
      <c r="BP74" s="472">
        <f>$D74-$BQ74</f>
        <v>731.22</v>
      </c>
      <c r="BQ74" s="452">
        <f>AA74+E74</f>
        <v>1.2225000000000636</v>
      </c>
      <c r="BR74" s="828">
        <f>BP$75-$BQ74</f>
        <v>-1.2225000000000636</v>
      </c>
      <c r="BS74" s="454">
        <f t="shared" si="33"/>
        <v>731.22</v>
      </c>
    </row>
    <row r="75" spans="1:71" s="190" customFormat="1" ht="18" customHeight="1">
      <c r="A75" s="473"/>
      <c r="B75" s="474" t="s">
        <v>307</v>
      </c>
      <c r="C75" s="474"/>
      <c r="D75" s="192"/>
      <c r="E75" s="192">
        <f>E74+E31</f>
        <v>0</v>
      </c>
      <c r="F75" s="192">
        <f t="shared" ref="F75:Z75" si="40">F74+F31+F8</f>
        <v>70.546984999997591</v>
      </c>
      <c r="G75" s="192">
        <f t="shared" si="40"/>
        <v>4.4000000000000004</v>
      </c>
      <c r="H75" s="192">
        <f t="shared" si="40"/>
        <v>66.146984999997585</v>
      </c>
      <c r="I75" s="192">
        <f t="shared" si="40"/>
        <v>0</v>
      </c>
      <c r="J75" s="192">
        <f t="shared" si="40"/>
        <v>12.8</v>
      </c>
      <c r="K75" s="192">
        <f t="shared" si="40"/>
        <v>576.51311000001033</v>
      </c>
      <c r="L75" s="192">
        <f t="shared" si="40"/>
        <v>0</v>
      </c>
      <c r="M75" s="192">
        <f t="shared" si="40"/>
        <v>0</v>
      </c>
      <c r="N75" s="192">
        <f t="shared" si="40"/>
        <v>0</v>
      </c>
      <c r="O75" s="192">
        <f t="shared" si="40"/>
        <v>0</v>
      </c>
      <c r="P75" s="192">
        <f t="shared" si="40"/>
        <v>0</v>
      </c>
      <c r="Q75" s="192">
        <f t="shared" si="40"/>
        <v>0</v>
      </c>
      <c r="R75" s="192">
        <f t="shared" si="40"/>
        <v>0</v>
      </c>
      <c r="S75" s="192">
        <f t="shared" si="40"/>
        <v>0</v>
      </c>
      <c r="T75" s="192">
        <f t="shared" si="40"/>
        <v>948.90567199999919</v>
      </c>
      <c r="U75" s="192">
        <f t="shared" si="40"/>
        <v>114.7299220000132</v>
      </c>
      <c r="V75" s="192">
        <f t="shared" si="40"/>
        <v>233.43784000000213</v>
      </c>
      <c r="W75" s="192">
        <f t="shared" si="40"/>
        <v>600.73790999998391</v>
      </c>
      <c r="X75" s="192">
        <f t="shared" si="40"/>
        <v>0</v>
      </c>
      <c r="Y75" s="192">
        <f t="shared" si="40"/>
        <v>0</v>
      </c>
      <c r="Z75" s="192">
        <f t="shared" si="40"/>
        <v>533.42950099998984</v>
      </c>
      <c r="AA75" s="192">
        <f>AA74+AA8</f>
        <v>951.24320000000012</v>
      </c>
      <c r="AB75" s="192">
        <f t="shared" ref="AB75:BO75" si="41">AB74+AB31+AB8</f>
        <v>130.21119999999996</v>
      </c>
      <c r="AC75" s="192">
        <f t="shared" si="41"/>
        <v>7.9</v>
      </c>
      <c r="AD75" s="192">
        <f t="shared" si="41"/>
        <v>0</v>
      </c>
      <c r="AE75" s="192">
        <f t="shared" si="41"/>
        <v>0</v>
      </c>
      <c r="AF75" s="192">
        <f t="shared" si="41"/>
        <v>60</v>
      </c>
      <c r="AG75" s="192">
        <f t="shared" si="41"/>
        <v>31.751199999999994</v>
      </c>
      <c r="AH75" s="192">
        <f t="shared" si="41"/>
        <v>30.989300000000004</v>
      </c>
      <c r="AI75" s="192">
        <f t="shared" si="41"/>
        <v>0</v>
      </c>
      <c r="AJ75" s="192">
        <f t="shared" si="41"/>
        <v>41.009558000000624</v>
      </c>
      <c r="AK75" s="192">
        <f t="shared" si="41"/>
        <v>566.57878499999913</v>
      </c>
      <c r="AL75" s="192">
        <f t="shared" si="41"/>
        <v>401.79415299999903</v>
      </c>
      <c r="AM75" s="192">
        <f t="shared" si="41"/>
        <v>22.20178599999997</v>
      </c>
      <c r="AN75" s="192">
        <f t="shared" si="41"/>
        <v>5.3970000000000002</v>
      </c>
      <c r="AO75" s="192">
        <f t="shared" si="41"/>
        <v>4.5621569999999982</v>
      </c>
      <c r="AP75" s="192">
        <f t="shared" si="41"/>
        <v>21.858779999999992</v>
      </c>
      <c r="AQ75" s="192">
        <f t="shared" si="41"/>
        <v>12.807500000000001</v>
      </c>
      <c r="AR75" s="192">
        <f t="shared" si="41"/>
        <v>61.307000000000002</v>
      </c>
      <c r="AS75" s="192">
        <f t="shared" si="41"/>
        <v>1.0959999999999999</v>
      </c>
      <c r="AT75" s="192">
        <f t="shared" si="41"/>
        <v>0</v>
      </c>
      <c r="AU75" s="192">
        <f t="shared" si="41"/>
        <v>1.9039999999999999</v>
      </c>
      <c r="AV75" s="192">
        <f t="shared" si="41"/>
        <v>28.256199999999993</v>
      </c>
      <c r="AW75" s="192">
        <f t="shared" si="41"/>
        <v>0</v>
      </c>
      <c r="AX75" s="192">
        <f t="shared" si="41"/>
        <v>7.4371000000000285</v>
      </c>
      <c r="AY75" s="192">
        <f t="shared" si="41"/>
        <v>0</v>
      </c>
      <c r="AZ75" s="192">
        <f t="shared" si="41"/>
        <v>0.5</v>
      </c>
      <c r="BA75" s="192">
        <f t="shared" si="41"/>
        <v>3.9346889999991972</v>
      </c>
      <c r="BB75" s="192">
        <f t="shared" si="41"/>
        <v>0</v>
      </c>
      <c r="BC75" s="192">
        <f t="shared" si="41"/>
        <v>5.6873000000000014</v>
      </c>
      <c r="BD75" s="192">
        <f t="shared" si="41"/>
        <v>11.174879999999922</v>
      </c>
      <c r="BE75" s="192">
        <f t="shared" si="41"/>
        <v>61.897680999999977</v>
      </c>
      <c r="BF75" s="192">
        <f t="shared" si="41"/>
        <v>29.633030999999995</v>
      </c>
      <c r="BG75" s="192">
        <f t="shared" si="41"/>
        <v>6.8656069999999998</v>
      </c>
      <c r="BH75" s="192">
        <f t="shared" si="41"/>
        <v>0.73005299999999995</v>
      </c>
      <c r="BI75" s="192">
        <f t="shared" si="41"/>
        <v>0</v>
      </c>
      <c r="BJ75" s="192">
        <f t="shared" si="41"/>
        <v>0.48000000000000004</v>
      </c>
      <c r="BK75" s="192">
        <f t="shared" si="41"/>
        <v>0</v>
      </c>
      <c r="BL75" s="192">
        <f t="shared" si="41"/>
        <v>0.17419999999999999</v>
      </c>
      <c r="BM75" s="192">
        <f t="shared" si="41"/>
        <v>0.1</v>
      </c>
      <c r="BN75" s="192">
        <f t="shared" si="41"/>
        <v>0.04</v>
      </c>
      <c r="BO75" s="192">
        <f t="shared" si="41"/>
        <v>3.9</v>
      </c>
      <c r="BP75" s="192">
        <f>+BP8+BP31</f>
        <v>0</v>
      </c>
      <c r="BQ75" s="192"/>
      <c r="BR75" s="829"/>
      <c r="BS75" s="192"/>
    </row>
    <row r="76" spans="1:71" s="190" customFormat="1" ht="18" customHeight="1" thickBot="1">
      <c r="A76" s="475"/>
      <c r="B76" s="476" t="s">
        <v>509</v>
      </c>
      <c r="C76" s="476"/>
      <c r="D76" s="407"/>
      <c r="E76" s="477">
        <f>E8+$E75</f>
        <v>95835.666100000017</v>
      </c>
      <c r="F76" s="478">
        <f>F10+F75</f>
        <v>4142.1799999999976</v>
      </c>
      <c r="G76" s="478">
        <f>G11+G75</f>
        <v>2563.3199999999997</v>
      </c>
      <c r="H76" s="478">
        <f>H12+H75</f>
        <v>1577.6699999999989</v>
      </c>
      <c r="I76" s="478">
        <f>I13+I75</f>
        <v>1.19</v>
      </c>
      <c r="J76" s="478">
        <f>J14+J75</f>
        <v>4640.7523370000044</v>
      </c>
      <c r="K76" s="478">
        <f>K15+K75</f>
        <v>1934.9299999999994</v>
      </c>
      <c r="L76" s="478">
        <f>L16+L75</f>
        <v>15158.330000000002</v>
      </c>
      <c r="M76" s="478">
        <f>M75+M17</f>
        <v>12204.010439999987</v>
      </c>
      <c r="N76" s="478">
        <f>N75+N18</f>
        <v>553.89506999999799</v>
      </c>
      <c r="O76" s="478">
        <f>O75+O19</f>
        <v>2400.4244900000153</v>
      </c>
      <c r="P76" s="478">
        <f>P20+P75</f>
        <v>0</v>
      </c>
      <c r="Q76" s="478">
        <f>Q75+Q21</f>
        <v>0</v>
      </c>
      <c r="R76" s="478">
        <f>R75+R22</f>
        <v>0</v>
      </c>
      <c r="S76" s="478">
        <f>S75+S23</f>
        <v>0</v>
      </c>
      <c r="T76" s="478">
        <f>T24+T75</f>
        <v>69200.77</v>
      </c>
      <c r="U76" s="478">
        <f>U25+U75</f>
        <v>42248.200000000012</v>
      </c>
      <c r="V76" s="478">
        <f>V26+V75</f>
        <v>3116.9878090000047</v>
      </c>
      <c r="W76" s="478">
        <f>W27+W75</f>
        <v>23835.582191000001</v>
      </c>
      <c r="X76" s="478">
        <f>X28+X75</f>
        <v>213.81626199999994</v>
      </c>
      <c r="Y76" s="478">
        <f>Y29+Y75</f>
        <v>0</v>
      </c>
      <c r="Z76" s="478">
        <f>Z30+Z75</f>
        <v>544.88750099998981</v>
      </c>
      <c r="AA76" s="478">
        <f>AA31+AA75</f>
        <v>5104.46</v>
      </c>
      <c r="AB76" s="478">
        <f>AB33+AB75</f>
        <v>254.19</v>
      </c>
      <c r="AC76" s="478">
        <f>AC34+AC75</f>
        <v>8.75</v>
      </c>
      <c r="AD76" s="478">
        <f>AD35+AD75</f>
        <v>0</v>
      </c>
      <c r="AE76" s="478">
        <f>AE36+AE75</f>
        <v>0</v>
      </c>
      <c r="AF76" s="478">
        <f>AF37+AF75</f>
        <v>60</v>
      </c>
      <c r="AG76" s="478">
        <f>AG38+AG75</f>
        <v>50.639999999999986</v>
      </c>
      <c r="AH76" s="478">
        <f>AH75+AH39</f>
        <v>46.97</v>
      </c>
      <c r="AI76" s="478">
        <f>AI40+AI75</f>
        <v>0.03</v>
      </c>
      <c r="AJ76" s="478">
        <f>AJ41+AJ75</f>
        <v>52.9655580000002</v>
      </c>
      <c r="AK76" s="478">
        <f>AK42+AK75</f>
        <v>2300.5306889999997</v>
      </c>
      <c r="AL76" s="478">
        <f>AL44+AL75</f>
        <v>1767.0600000000004</v>
      </c>
      <c r="AM76" s="478">
        <f>AM75+AM45</f>
        <v>99.329999999999984</v>
      </c>
      <c r="AN76" s="478">
        <f>AN75+AN46</f>
        <v>6.3100000000000005</v>
      </c>
      <c r="AO76" s="478">
        <f>AO75+AO47</f>
        <v>7.8299999999999992</v>
      </c>
      <c r="AP76" s="478">
        <f>AP75+AP48</f>
        <v>54.029999999999987</v>
      </c>
      <c r="AQ76" s="478">
        <f>AQ75+AQ49</f>
        <v>18</v>
      </c>
      <c r="AR76" s="478">
        <f>AR75+AR50</f>
        <v>175.64</v>
      </c>
      <c r="AS76" s="478">
        <f>AS75+AS51</f>
        <v>1.4499999999999997</v>
      </c>
      <c r="AT76" s="478">
        <f>AT75+AT52</f>
        <v>0</v>
      </c>
      <c r="AU76" s="478">
        <f>AU75+AU53</f>
        <v>2.19</v>
      </c>
      <c r="AV76" s="478">
        <f>AV75+AV54</f>
        <v>78.799999999999983</v>
      </c>
      <c r="AW76" s="478">
        <f>AW75+AW55</f>
        <v>0.68400000000000005</v>
      </c>
      <c r="AX76" s="478">
        <f>AX75+AX56</f>
        <v>82.79000000000002</v>
      </c>
      <c r="AY76" s="478">
        <f>AY75+AY57</f>
        <v>0</v>
      </c>
      <c r="AZ76" s="478">
        <f>AZ75+AZ58</f>
        <v>0.65</v>
      </c>
      <c r="BA76" s="478">
        <f>BA59+BA75</f>
        <v>5.7666889999991975</v>
      </c>
      <c r="BB76" s="478">
        <f>BB60+BB75</f>
        <v>0</v>
      </c>
      <c r="BC76" s="478">
        <f>BC61+BC75</f>
        <v>15.592780000000001</v>
      </c>
      <c r="BD76" s="478">
        <f>BD75+BD62</f>
        <v>11.294879999999921</v>
      </c>
      <c r="BE76" s="478">
        <f>BE75+BE63</f>
        <v>707.08000000000015</v>
      </c>
      <c r="BF76" s="478">
        <f>BF75+BF64</f>
        <v>48.94</v>
      </c>
      <c r="BG76" s="478">
        <f>BG75+BG65</f>
        <v>17.03</v>
      </c>
      <c r="BH76" s="478">
        <f>BH75+BH66</f>
        <v>1.69</v>
      </c>
      <c r="BI76" s="478">
        <f>BI75+BI67</f>
        <v>0</v>
      </c>
      <c r="BJ76" s="478">
        <f>BJ75+BJ68</f>
        <v>6.8978810000000008</v>
      </c>
      <c r="BK76" s="478">
        <f>BK75+BK69</f>
        <v>1418.8360120000002</v>
      </c>
      <c r="BL76" s="478">
        <f>BL75+BL70</f>
        <v>79.492199999999997</v>
      </c>
      <c r="BM76" s="478">
        <f>BM75+BM71</f>
        <v>19.330000000000002</v>
      </c>
      <c r="BN76" s="478">
        <f>BN75+BN72</f>
        <v>0.3</v>
      </c>
      <c r="BO76" s="478">
        <f>BO75+BO73</f>
        <v>3.9</v>
      </c>
      <c r="BP76" s="479">
        <f>BP75+BP74</f>
        <v>731.22</v>
      </c>
      <c r="BQ76" s="480"/>
      <c r="BR76" s="830"/>
      <c r="BS76" s="407"/>
    </row>
    <row r="77" spans="1:71" ht="18" customHeight="1">
      <c r="A77" s="191"/>
      <c r="B77" s="193"/>
      <c r="C77" s="193"/>
      <c r="D77" s="193"/>
      <c r="E77" s="481"/>
      <c r="F77" s="193"/>
      <c r="G77" s="193"/>
      <c r="H77" s="193"/>
      <c r="I77" s="193"/>
      <c r="J77" s="193"/>
      <c r="K77" s="193"/>
      <c r="L77" s="193"/>
      <c r="M77" s="193"/>
      <c r="N77" s="193"/>
      <c r="O77" s="193"/>
      <c r="P77" s="193"/>
      <c r="Q77" s="193"/>
      <c r="R77" s="193"/>
      <c r="S77" s="193"/>
      <c r="T77" s="193"/>
      <c r="U77" s="193"/>
      <c r="V77" s="193"/>
      <c r="W77" s="193"/>
      <c r="X77" s="193"/>
      <c r="Y77" s="193"/>
      <c r="Z77" s="193"/>
      <c r="AA77" s="481"/>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481"/>
      <c r="BQ77" s="193"/>
      <c r="BR77" s="482"/>
      <c r="BS77" s="483"/>
    </row>
  </sheetData>
  <mergeCells count="11">
    <mergeCell ref="BS4:BS5"/>
    <mergeCell ref="A1:B1"/>
    <mergeCell ref="A2:BS2"/>
    <mergeCell ref="BQ3:BS3"/>
    <mergeCell ref="A4:A5"/>
    <mergeCell ref="B4:B5"/>
    <mergeCell ref="C4:C5"/>
    <mergeCell ref="D4:D5"/>
    <mergeCell ref="E4:BP4"/>
    <mergeCell ref="BQ4:BQ5"/>
    <mergeCell ref="BR4:BR5"/>
  </mergeCells>
  <pageMargins left="0.7" right="0.7" top="0.75" bottom="0.75" header="0.3" footer="0.3"/>
  <pageSetup paperSize="9" orientation="portrait" r:id="rId1"/>
  <ignoredErrors>
    <ignoredError sqref="L24 P8:AK10 E20:E26 AA42 P16:AK16 P11 T11 AA11 AK11 P12 T12 AA12 AK12 P13 T13 AA13 AK13 P14 T14 AA14 AK14 P15 T15 AA15 AK15 P20:AK20 P17 T17 AA17 AK17 P18 T18 AA18 AK18 P19 T19 AA19 AK19 P24:AK24 P21:Q21 T21 AA21 AK21 P22 R22 T22 AA22 AK22 P23 S23:T23 AA23 AK23 P27 P25 T25:U25 AA25 AK25 P26 T26 V26 AA26 AK26 T27 W27 AA27 AK2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V77"/>
  <sheetViews>
    <sheetView showZeros="0" workbookViewId="0">
      <pane xSplit="4" ySplit="7" topLeftCell="K41" activePane="bottomRight" state="frozen"/>
      <selection activeCell="A4" sqref="A1:XFD1048576"/>
      <selection pane="topRight" activeCell="A4" sqref="A1:XFD1048576"/>
      <selection pane="bottomLeft" activeCell="A4" sqref="A1:XFD1048576"/>
      <selection pane="bottomRight" activeCell="A4" sqref="A1:XFD1048576"/>
    </sheetView>
  </sheetViews>
  <sheetFormatPr defaultColWidth="6.88671875" defaultRowHeight="13.2"/>
  <cols>
    <col min="1" max="1" width="4.6640625" style="430" bestFit="1" customWidth="1"/>
    <col min="2" max="2" width="37.6640625" style="194" bestFit="1" customWidth="1"/>
    <col min="3" max="3" width="5.33203125" style="194" bestFit="1" customWidth="1"/>
    <col min="4" max="4" width="10.33203125" style="194" customWidth="1"/>
    <col min="5" max="5" width="9.5546875" style="190" bestFit="1" customWidth="1"/>
    <col min="6" max="6" width="8" style="194" bestFit="1" customWidth="1"/>
    <col min="7" max="8" width="8.5546875" style="194" bestFit="1" customWidth="1"/>
    <col min="9" max="9" width="5.109375" style="194" bestFit="1" customWidth="1"/>
    <col min="10" max="11" width="8" style="194" bestFit="1" customWidth="1"/>
    <col min="12" max="12" width="9" style="194" bestFit="1" customWidth="1"/>
    <col min="13" max="13" width="9.5546875" style="194" bestFit="1" customWidth="1"/>
    <col min="14" max="14" width="7.109375" style="194" bestFit="1" customWidth="1"/>
    <col min="15" max="15" width="8.5546875" style="194" bestFit="1" customWidth="1"/>
    <col min="16" max="19" width="5.88671875" style="194" customWidth="1"/>
    <col min="20" max="20" width="8.88671875" style="194" bestFit="1" customWidth="1"/>
    <col min="21" max="21" width="9.5546875" style="194" bestFit="1" customWidth="1"/>
    <col min="22" max="22" width="8.5546875" style="194" bestFit="1" customWidth="1"/>
    <col min="23" max="23" width="9.5546875" style="194" bestFit="1" customWidth="1"/>
    <col min="24" max="24" width="6.5546875" style="194" bestFit="1" customWidth="1"/>
    <col min="25" max="25" width="5.109375" style="194" bestFit="1" customWidth="1"/>
    <col min="26" max="26" width="7.109375" style="194" bestFit="1" customWidth="1"/>
    <col min="27" max="27" width="8.5546875" style="190" bestFit="1" customWidth="1"/>
    <col min="28" max="28" width="6.5546875" style="194" bestFit="1" customWidth="1"/>
    <col min="29" max="29" width="5.109375" style="194" bestFit="1" customWidth="1"/>
    <col min="30" max="30" width="4.6640625" style="194" bestFit="1" customWidth="1"/>
    <col min="31" max="31" width="4.5546875" style="194" bestFit="1" customWidth="1"/>
    <col min="32" max="32" width="6.109375" style="194" bestFit="1" customWidth="1"/>
    <col min="33" max="33" width="6.5546875" style="194" bestFit="1" customWidth="1"/>
    <col min="34" max="34" width="6" style="194" bestFit="1" customWidth="1"/>
    <col min="35" max="35" width="4.5546875" style="194" bestFit="1" customWidth="1"/>
    <col min="36" max="36" width="6" style="194" bestFit="1" customWidth="1"/>
    <col min="37" max="37" width="8" style="194" bestFit="1" customWidth="1"/>
    <col min="38" max="38" width="7.88671875" style="194" bestFit="1" customWidth="1"/>
    <col min="39" max="39" width="6.5546875" style="194" bestFit="1" customWidth="1"/>
    <col min="40" max="40" width="5.109375" style="194" bestFit="1" customWidth="1"/>
    <col min="41" max="41" width="5.5546875" style="194" bestFit="1" customWidth="1"/>
    <col min="42" max="42" width="6" style="194" bestFit="1" customWidth="1"/>
    <col min="43" max="44" width="6.5546875" style="194" bestFit="1" customWidth="1"/>
    <col min="45" max="45" width="5.109375" style="194" bestFit="1" customWidth="1"/>
    <col min="46" max="46" width="4.88671875" style="194" bestFit="1" customWidth="1"/>
    <col min="47" max="47" width="5.109375" style="194" bestFit="1" customWidth="1"/>
    <col min="48" max="48" width="5.5546875" style="194" bestFit="1" customWidth="1"/>
    <col min="49" max="49" width="4.88671875" style="194" bestFit="1" customWidth="1"/>
    <col min="50" max="50" width="5.5546875" style="194" bestFit="1" customWidth="1"/>
    <col min="51" max="51" width="5" style="194" bestFit="1" customWidth="1"/>
    <col min="52" max="53" width="5.109375" style="194" bestFit="1" customWidth="1"/>
    <col min="54" max="54" width="4.6640625" style="194" bestFit="1" customWidth="1"/>
    <col min="55" max="55" width="5.5546875" style="194" bestFit="1" customWidth="1"/>
    <col min="56" max="56" width="6.109375" style="194" bestFit="1" customWidth="1"/>
    <col min="57" max="57" width="6.5546875" style="194" bestFit="1" customWidth="1"/>
    <col min="58" max="58" width="6.109375" style="194" bestFit="1" customWidth="1"/>
    <col min="59" max="59" width="5.5546875" style="194" bestFit="1" customWidth="1"/>
    <col min="60" max="60" width="5.109375" style="194" bestFit="1" customWidth="1"/>
    <col min="61" max="61" width="4.88671875" style="194" bestFit="1" customWidth="1"/>
    <col min="62" max="62" width="5.109375" style="194" bestFit="1" customWidth="1"/>
    <col min="63" max="63" width="8" style="194" bestFit="1" customWidth="1"/>
    <col min="64" max="65" width="5.5546875" style="194" bestFit="1" customWidth="1"/>
    <col min="66" max="67" width="5.109375" style="194" bestFit="1" customWidth="1"/>
    <col min="68" max="68" width="7.109375" style="190" bestFit="1" customWidth="1"/>
    <col min="69" max="69" width="7.5546875" style="194" customWidth="1"/>
    <col min="70" max="70" width="10.109375" style="484" customWidth="1"/>
    <col min="71" max="71" width="10.44140625" style="194" customWidth="1"/>
    <col min="72" max="72" width="9.44140625" style="194" bestFit="1" customWidth="1"/>
    <col min="73" max="73" width="10.44140625" style="194" customWidth="1"/>
    <col min="74" max="74" width="8.6640625" style="194" bestFit="1" customWidth="1"/>
    <col min="75" max="76" width="5.44140625" style="194" bestFit="1" customWidth="1"/>
    <col min="77" max="16384" width="6.88671875" style="194"/>
  </cols>
  <sheetData>
    <row r="1" spans="1:74" s="190" customFormat="1" ht="18" customHeight="1">
      <c r="A1" s="963" t="s">
        <v>191</v>
      </c>
      <c r="B1" s="964"/>
      <c r="C1" s="429"/>
      <c r="BR1" s="485"/>
    </row>
    <row r="2" spans="1:74" s="190" customFormat="1" ht="18" customHeight="1">
      <c r="A2" s="965" t="s">
        <v>667</v>
      </c>
      <c r="B2" s="965"/>
      <c r="C2" s="965"/>
      <c r="D2" s="965"/>
      <c r="E2" s="965"/>
      <c r="F2" s="965"/>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c r="AT2" s="965"/>
      <c r="AU2" s="965"/>
      <c r="AV2" s="965"/>
      <c r="AW2" s="965"/>
      <c r="AX2" s="965"/>
      <c r="AY2" s="965"/>
      <c r="AZ2" s="965"/>
      <c r="BA2" s="965"/>
      <c r="BB2" s="965"/>
      <c r="BC2" s="965"/>
      <c r="BD2" s="965"/>
      <c r="BE2" s="965"/>
      <c r="BF2" s="965"/>
      <c r="BG2" s="965"/>
      <c r="BH2" s="965"/>
      <c r="BI2" s="965"/>
      <c r="BJ2" s="965"/>
      <c r="BK2" s="965"/>
      <c r="BL2" s="965"/>
      <c r="BM2" s="965"/>
      <c r="BN2" s="965"/>
      <c r="BO2" s="965"/>
      <c r="BP2" s="965"/>
      <c r="BQ2" s="965"/>
      <c r="BR2" s="965"/>
      <c r="BS2" s="965"/>
    </row>
    <row r="3" spans="1:74" ht="18" customHeight="1" thickBot="1">
      <c r="B3" s="430"/>
      <c r="C3" s="430"/>
      <c r="D3" s="191"/>
      <c r="E3" s="431"/>
      <c r="F3" s="191"/>
      <c r="G3" s="191"/>
      <c r="H3" s="191"/>
      <c r="I3" s="191"/>
      <c r="J3" s="191"/>
      <c r="K3" s="191"/>
      <c r="L3" s="191"/>
      <c r="M3" s="191"/>
      <c r="N3" s="191"/>
      <c r="O3" s="191"/>
      <c r="P3" s="191"/>
      <c r="Q3" s="191"/>
      <c r="R3" s="191"/>
      <c r="S3" s="191"/>
      <c r="T3" s="191"/>
      <c r="U3" s="191"/>
      <c r="V3" s="191"/>
      <c r="W3" s="191"/>
      <c r="X3" s="191"/>
      <c r="Y3" s="191"/>
      <c r="Z3" s="191"/>
      <c r="AA3" s="43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431"/>
      <c r="BQ3" s="966" t="s">
        <v>1</v>
      </c>
      <c r="BR3" s="966"/>
      <c r="BS3" s="966"/>
    </row>
    <row r="4" spans="1:74" ht="22.5" customHeight="1">
      <c r="A4" s="967" t="s">
        <v>2</v>
      </c>
      <c r="B4" s="969" t="s">
        <v>194</v>
      </c>
      <c r="C4" s="969" t="s">
        <v>4</v>
      </c>
      <c r="D4" s="961" t="s">
        <v>639</v>
      </c>
      <c r="E4" s="971" t="s">
        <v>668</v>
      </c>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2"/>
      <c r="BC4" s="972"/>
      <c r="BD4" s="972"/>
      <c r="BE4" s="972"/>
      <c r="BF4" s="972"/>
      <c r="BG4" s="972"/>
      <c r="BH4" s="972"/>
      <c r="BI4" s="972"/>
      <c r="BJ4" s="972"/>
      <c r="BK4" s="972"/>
      <c r="BL4" s="972"/>
      <c r="BM4" s="972"/>
      <c r="BN4" s="972"/>
      <c r="BO4" s="972"/>
      <c r="BP4" s="972"/>
      <c r="BQ4" s="967" t="s">
        <v>295</v>
      </c>
      <c r="BR4" s="973" t="s">
        <v>296</v>
      </c>
      <c r="BS4" s="961" t="s">
        <v>669</v>
      </c>
    </row>
    <row r="5" spans="1:74" s="430" customFormat="1" ht="22.5" customHeight="1">
      <c r="A5" s="968"/>
      <c r="B5" s="970"/>
      <c r="C5" s="970"/>
      <c r="D5" s="962"/>
      <c r="E5" s="432" t="s">
        <v>20</v>
      </c>
      <c r="F5" s="206" t="s">
        <v>23</v>
      </c>
      <c r="G5" s="206" t="s">
        <v>25</v>
      </c>
      <c r="H5" s="206" t="s">
        <v>27</v>
      </c>
      <c r="I5" s="206" t="s">
        <v>29</v>
      </c>
      <c r="J5" s="206" t="s">
        <v>32</v>
      </c>
      <c r="K5" s="206" t="s">
        <v>35</v>
      </c>
      <c r="L5" s="206" t="s">
        <v>38</v>
      </c>
      <c r="M5" s="207" t="s">
        <v>40</v>
      </c>
      <c r="N5" s="207" t="s">
        <v>42</v>
      </c>
      <c r="O5" s="207" t="s">
        <v>44</v>
      </c>
      <c r="P5" s="206" t="s">
        <v>47</v>
      </c>
      <c r="Q5" s="206" t="s">
        <v>49</v>
      </c>
      <c r="R5" s="206" t="s">
        <v>51</v>
      </c>
      <c r="S5" s="206" t="s">
        <v>53</v>
      </c>
      <c r="T5" s="206" t="s">
        <v>56</v>
      </c>
      <c r="U5" s="206" t="s">
        <v>58</v>
      </c>
      <c r="V5" s="206" t="s">
        <v>60</v>
      </c>
      <c r="W5" s="206" t="s">
        <v>62</v>
      </c>
      <c r="X5" s="206" t="s">
        <v>65</v>
      </c>
      <c r="Y5" s="206" t="s">
        <v>68</v>
      </c>
      <c r="Z5" s="206" t="s">
        <v>71</v>
      </c>
      <c r="AA5" s="433" t="s">
        <v>74</v>
      </c>
      <c r="AB5" s="206" t="s">
        <v>78</v>
      </c>
      <c r="AC5" s="206" t="s">
        <v>81</v>
      </c>
      <c r="AD5" s="206" t="s">
        <v>84</v>
      </c>
      <c r="AE5" s="206" t="s">
        <v>87</v>
      </c>
      <c r="AF5" s="206" t="s">
        <v>89</v>
      </c>
      <c r="AG5" s="206" t="s">
        <v>92</v>
      </c>
      <c r="AH5" s="206" t="s">
        <v>95</v>
      </c>
      <c r="AI5" s="206" t="s">
        <v>98</v>
      </c>
      <c r="AJ5" s="206" t="s">
        <v>101</v>
      </c>
      <c r="AK5" s="206" t="s">
        <v>104</v>
      </c>
      <c r="AL5" s="434" t="s">
        <v>107</v>
      </c>
      <c r="AM5" s="434" t="s">
        <v>109</v>
      </c>
      <c r="AN5" s="434" t="s">
        <v>111</v>
      </c>
      <c r="AO5" s="434" t="s">
        <v>113</v>
      </c>
      <c r="AP5" s="434" t="s">
        <v>115</v>
      </c>
      <c r="AQ5" s="434" t="s">
        <v>117</v>
      </c>
      <c r="AR5" s="434" t="s">
        <v>119</v>
      </c>
      <c r="AS5" s="434" t="s">
        <v>121</v>
      </c>
      <c r="AT5" s="434" t="s">
        <v>123</v>
      </c>
      <c r="AU5" s="434" t="s">
        <v>125</v>
      </c>
      <c r="AV5" s="434" t="s">
        <v>127</v>
      </c>
      <c r="AW5" s="434" t="s">
        <v>129</v>
      </c>
      <c r="AX5" s="434" t="s">
        <v>131</v>
      </c>
      <c r="AY5" s="434" t="s">
        <v>133</v>
      </c>
      <c r="AZ5" s="434" t="s">
        <v>135</v>
      </c>
      <c r="BA5" s="434" t="s">
        <v>137</v>
      </c>
      <c r="BB5" s="206" t="s">
        <v>140</v>
      </c>
      <c r="BC5" s="206" t="s">
        <v>143</v>
      </c>
      <c r="BD5" s="206" t="s">
        <v>146</v>
      </c>
      <c r="BE5" s="206" t="s">
        <v>149</v>
      </c>
      <c r="BF5" s="206" t="s">
        <v>152</v>
      </c>
      <c r="BG5" s="206" t="s">
        <v>155</v>
      </c>
      <c r="BH5" s="206" t="s">
        <v>158</v>
      </c>
      <c r="BI5" s="206" t="s">
        <v>297</v>
      </c>
      <c r="BJ5" s="206" t="s">
        <v>163</v>
      </c>
      <c r="BK5" s="206" t="s">
        <v>166</v>
      </c>
      <c r="BL5" s="206" t="s">
        <v>169</v>
      </c>
      <c r="BM5" s="206" t="s">
        <v>172</v>
      </c>
      <c r="BN5" s="206" t="s">
        <v>175</v>
      </c>
      <c r="BO5" s="206" t="s">
        <v>178</v>
      </c>
      <c r="BP5" s="435" t="s">
        <v>180</v>
      </c>
      <c r="BQ5" s="968"/>
      <c r="BR5" s="974"/>
      <c r="BS5" s="962"/>
    </row>
    <row r="6" spans="1:74" s="430" customFormat="1" ht="18" customHeight="1">
      <c r="A6" s="436">
        <v>-1</v>
      </c>
      <c r="B6" s="437">
        <v>-2</v>
      </c>
      <c r="C6" s="437">
        <v>-3</v>
      </c>
      <c r="D6" s="402">
        <v>-4</v>
      </c>
      <c r="E6" s="438">
        <v>-5</v>
      </c>
      <c r="F6" s="437">
        <v>-6</v>
      </c>
      <c r="G6" s="437">
        <v>-7</v>
      </c>
      <c r="H6" s="437">
        <v>-8</v>
      </c>
      <c r="I6" s="437">
        <v>-9</v>
      </c>
      <c r="J6" s="437">
        <v>-10</v>
      </c>
      <c r="K6" s="437">
        <v>-11</v>
      </c>
      <c r="L6" s="437">
        <v>-12</v>
      </c>
      <c r="M6" s="437">
        <v>-13</v>
      </c>
      <c r="N6" s="437">
        <v>-14</v>
      </c>
      <c r="O6" s="437">
        <v>-15</v>
      </c>
      <c r="P6" s="437">
        <v>-16</v>
      </c>
      <c r="Q6" s="437">
        <v>-17</v>
      </c>
      <c r="R6" s="437">
        <v>-18</v>
      </c>
      <c r="S6" s="437">
        <v>-19</v>
      </c>
      <c r="T6" s="437">
        <v>-20</v>
      </c>
      <c r="U6" s="437">
        <v>-21</v>
      </c>
      <c r="V6" s="437">
        <v>-22</v>
      </c>
      <c r="W6" s="437">
        <v>-23</v>
      </c>
      <c r="X6" s="437">
        <v>-24</v>
      </c>
      <c r="Y6" s="437">
        <v>-25</v>
      </c>
      <c r="Z6" s="437">
        <v>-26</v>
      </c>
      <c r="AA6" s="439">
        <v>-27</v>
      </c>
      <c r="AB6" s="437">
        <v>-28</v>
      </c>
      <c r="AC6" s="437">
        <v>-29</v>
      </c>
      <c r="AD6" s="437">
        <v>-30</v>
      </c>
      <c r="AE6" s="437">
        <v>-31</v>
      </c>
      <c r="AF6" s="437">
        <v>-32</v>
      </c>
      <c r="AG6" s="437">
        <v>-33</v>
      </c>
      <c r="AH6" s="437">
        <v>-34</v>
      </c>
      <c r="AI6" s="437">
        <v>-35</v>
      </c>
      <c r="AJ6" s="437">
        <v>-36</v>
      </c>
      <c r="AK6" s="437">
        <v>-37</v>
      </c>
      <c r="AL6" s="437">
        <v>-38</v>
      </c>
      <c r="AM6" s="437">
        <v>-39</v>
      </c>
      <c r="AN6" s="437">
        <v>-40</v>
      </c>
      <c r="AO6" s="437">
        <v>-41</v>
      </c>
      <c r="AP6" s="437">
        <v>-42</v>
      </c>
      <c r="AQ6" s="437">
        <v>-43</v>
      </c>
      <c r="AR6" s="437">
        <v>-44</v>
      </c>
      <c r="AS6" s="437">
        <v>-45</v>
      </c>
      <c r="AT6" s="437">
        <v>-46</v>
      </c>
      <c r="AU6" s="437">
        <v>-47</v>
      </c>
      <c r="AV6" s="437">
        <v>-48</v>
      </c>
      <c r="AW6" s="437">
        <v>-49</v>
      </c>
      <c r="AX6" s="437">
        <v>-50</v>
      </c>
      <c r="AY6" s="437">
        <v>-51</v>
      </c>
      <c r="AZ6" s="437">
        <v>-52</v>
      </c>
      <c r="BA6" s="437">
        <v>-53</v>
      </c>
      <c r="BB6" s="437">
        <v>-54</v>
      </c>
      <c r="BC6" s="437">
        <v>-55</v>
      </c>
      <c r="BD6" s="437">
        <v>-56</v>
      </c>
      <c r="BE6" s="437">
        <v>-57</v>
      </c>
      <c r="BF6" s="437">
        <v>-58</v>
      </c>
      <c r="BG6" s="437">
        <v>-59</v>
      </c>
      <c r="BH6" s="437">
        <v>-60</v>
      </c>
      <c r="BI6" s="437">
        <v>-61</v>
      </c>
      <c r="BJ6" s="437">
        <v>-62</v>
      </c>
      <c r="BK6" s="437">
        <v>-63</v>
      </c>
      <c r="BL6" s="437">
        <v>-64</v>
      </c>
      <c r="BM6" s="437">
        <v>-65</v>
      </c>
      <c r="BN6" s="437">
        <v>-66</v>
      </c>
      <c r="BO6" s="437">
        <v>-67</v>
      </c>
      <c r="BP6" s="440">
        <v>-68</v>
      </c>
      <c r="BQ6" s="440">
        <v>-70</v>
      </c>
      <c r="BR6" s="822">
        <v>-71</v>
      </c>
      <c r="BS6" s="440">
        <v>-72</v>
      </c>
    </row>
    <row r="7" spans="1:74" s="190" customFormat="1" ht="18" customHeight="1">
      <c r="A7" s="441"/>
      <c r="B7" s="208" t="s">
        <v>298</v>
      </c>
      <c r="C7" s="208"/>
      <c r="D7" s="403">
        <f>D8+D31+D74</f>
        <v>101671.34610000001</v>
      </c>
      <c r="E7" s="44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443"/>
      <c r="BQ7" s="444"/>
      <c r="BR7" s="823"/>
      <c r="BS7" s="446">
        <f>BS8+BS31+BS74</f>
        <v>101671.34610000001</v>
      </c>
      <c r="BT7" s="190">
        <f>BS7-D7</f>
        <v>0</v>
      </c>
    </row>
    <row r="8" spans="1:74" s="455" customFormat="1" ht="18" customHeight="1">
      <c r="A8" s="447" t="s">
        <v>18</v>
      </c>
      <c r="B8" s="209" t="s">
        <v>19</v>
      </c>
      <c r="C8" s="210" t="s">
        <v>20</v>
      </c>
      <c r="D8" s="404">
        <v>96785.68680000001</v>
      </c>
      <c r="E8" s="448">
        <f>$D8-$BQ8</f>
        <v>96494.864470000015</v>
      </c>
      <c r="F8" s="449">
        <f>F14+F15+F16+F20+F24+F28+F29+F30</f>
        <v>0</v>
      </c>
      <c r="G8" s="449">
        <f>G10+G14+G15+G16+G20+G24+G28+G29+G30</f>
        <v>0</v>
      </c>
      <c r="H8" s="449">
        <f>H10+H14+H15+H16+H20+H24+H28+H29+H30</f>
        <v>0</v>
      </c>
      <c r="I8" s="449">
        <f>I10+I14+I15+I16+I20+I24+I28+I29+I30</f>
        <v>0</v>
      </c>
      <c r="J8" s="449">
        <f>J10+J15+J16+J20+J24+J29+J30+J28</f>
        <v>12.8</v>
      </c>
      <c r="K8" s="449">
        <f>K10+K14+K16+K20+K24+K28+K29+K30</f>
        <v>4.5</v>
      </c>
      <c r="L8" s="449">
        <f>L10+L14+L15+L20+L24+L28+L29+L30</f>
        <v>0</v>
      </c>
      <c r="M8" s="449">
        <f>M10+M14+M15+M16+M20+M24+M28+M29+M30</f>
        <v>0</v>
      </c>
      <c r="N8" s="449">
        <f>N10+N14+N15+N16+N20+N24+N28+N29+N30</f>
        <v>0</v>
      </c>
      <c r="O8" s="449">
        <f>O10+O14+O15+O16+O20+O24+O28+O29+O30</f>
        <v>0</v>
      </c>
      <c r="P8" s="449">
        <f>P10+P14+P15+P16+P24+P28+P29+P30</f>
        <v>0</v>
      </c>
      <c r="Q8" s="449">
        <f>Q10+Q14+Q15+Q16+Q20+Q24+Q28+Q29+Q30</f>
        <v>0</v>
      </c>
      <c r="R8" s="449">
        <f>R10+R14+R15+R16+R20+R24+R28+R29+R30</f>
        <v>0</v>
      </c>
      <c r="S8" s="449">
        <f>S10+S14+S15+S16+S20+S24+S28+S29+S30</f>
        <v>0</v>
      </c>
      <c r="T8" s="449">
        <f>T10+T14+T15+T16+T20+T28+T29+T30</f>
        <v>0</v>
      </c>
      <c r="U8" s="449">
        <f>U10+U14+U15+U16+U20+U24+U28+U29+U30</f>
        <v>0</v>
      </c>
      <c r="V8" s="449">
        <f>V10+V14+V15+V16+V20+V24+V28+V29+V30</f>
        <v>0</v>
      </c>
      <c r="W8" s="449">
        <f>W10+W14+W15+W16+W20+W24+W28+W29+W30</f>
        <v>0</v>
      </c>
      <c r="X8" s="449">
        <f>X10+X14+X15+X16+X20+X24+X29+X30</f>
        <v>0</v>
      </c>
      <c r="Y8" s="449">
        <f>Y10+Y14+Y15+Y16+Y20+Y24+Y28+Y30</f>
        <v>0</v>
      </c>
      <c r="Z8" s="449">
        <f>Z10+Z14+Z15+Z16+Z20+Z24+Z28+Z29</f>
        <v>56.72</v>
      </c>
      <c r="AA8" s="449">
        <f>AB8+AC8+AD8+AE8+AF8+AG8+AH8+AI8+AK8+BB8+BE8+BF8+BG8+BH8+BI8+BJ8+BK8+BL8+BM8+BN8+BO8+AJ8+BC8+BD8</f>
        <v>290.82233000000076</v>
      </c>
      <c r="AB8" s="449">
        <f>AB10+AB14+AB15+AB16+AB20+AB24+AB28+AB29+AB30</f>
        <v>35.21119999999997</v>
      </c>
      <c r="AC8" s="449">
        <f t="shared" ref="AC8:AJ8" si="0">AC10+AC14+AC15+AC16+AC20+AC24+AC28+AC29+AC30</f>
        <v>1.7002000000000002</v>
      </c>
      <c r="AD8" s="449">
        <f t="shared" si="0"/>
        <v>0</v>
      </c>
      <c r="AE8" s="449">
        <f t="shared" si="0"/>
        <v>0</v>
      </c>
      <c r="AF8" s="449">
        <f t="shared" si="0"/>
        <v>49.214300000000001</v>
      </c>
      <c r="AG8" s="449">
        <f t="shared" si="0"/>
        <v>0.1696</v>
      </c>
      <c r="AH8" s="449">
        <f t="shared" si="0"/>
        <v>9.3601100000000006</v>
      </c>
      <c r="AI8" s="449">
        <f t="shared" si="0"/>
        <v>0</v>
      </c>
      <c r="AJ8" s="449">
        <f t="shared" si="0"/>
        <v>40.959361000000605</v>
      </c>
      <c r="AK8" s="449">
        <f>SUM(AL8:BA8)</f>
        <v>139.79508600000025</v>
      </c>
      <c r="AL8" s="449">
        <f t="shared" ref="AL8:BP8" si="1">AL10+AL14+AL15+AL16+AL20+AL24+AL28+AL29+AL30</f>
        <v>78.956910000000235</v>
      </c>
      <c r="AM8" s="449">
        <f t="shared" si="1"/>
        <v>0</v>
      </c>
      <c r="AN8" s="449">
        <f t="shared" si="1"/>
        <v>0.5956999999999999</v>
      </c>
      <c r="AO8" s="449">
        <f t="shared" si="1"/>
        <v>0.64354500000000003</v>
      </c>
      <c r="AP8" s="449">
        <f t="shared" si="1"/>
        <v>4.1973599999999998</v>
      </c>
      <c r="AQ8" s="449">
        <f t="shared" si="1"/>
        <v>1.1315</v>
      </c>
      <c r="AR8" s="449">
        <f t="shared" si="1"/>
        <v>51.296000000000006</v>
      </c>
      <c r="AS8" s="449">
        <f t="shared" si="1"/>
        <v>7.8577999999999801E-2</v>
      </c>
      <c r="AT8" s="449">
        <f t="shared" si="1"/>
        <v>0</v>
      </c>
      <c r="AU8" s="449">
        <f t="shared" si="1"/>
        <v>3.1473999999999801E-2</v>
      </c>
      <c r="AV8" s="449">
        <f t="shared" si="1"/>
        <v>0.5</v>
      </c>
      <c r="AW8" s="449">
        <f t="shared" si="1"/>
        <v>0</v>
      </c>
      <c r="AX8" s="449">
        <f t="shared" si="1"/>
        <v>2.3640189999999994</v>
      </c>
      <c r="AY8" s="449">
        <f t="shared" si="1"/>
        <v>0</v>
      </c>
      <c r="AZ8" s="449">
        <f t="shared" si="1"/>
        <v>0</v>
      </c>
      <c r="BA8" s="449">
        <f t="shared" si="1"/>
        <v>0</v>
      </c>
      <c r="BB8" s="449">
        <f t="shared" si="1"/>
        <v>0</v>
      </c>
      <c r="BC8" s="449">
        <f t="shared" si="1"/>
        <v>0.87</v>
      </c>
      <c r="BD8" s="449">
        <f t="shared" si="1"/>
        <v>1.7697999999999998</v>
      </c>
      <c r="BE8" s="449">
        <f t="shared" si="1"/>
        <v>9.0098729999999705</v>
      </c>
      <c r="BF8" s="449">
        <f t="shared" si="1"/>
        <v>0.5</v>
      </c>
      <c r="BG8" s="449">
        <f t="shared" si="1"/>
        <v>1.2821</v>
      </c>
      <c r="BH8" s="449">
        <f t="shared" si="1"/>
        <v>0.47070000000000001</v>
      </c>
      <c r="BI8" s="449">
        <f t="shared" si="1"/>
        <v>0</v>
      </c>
      <c r="BJ8" s="449">
        <f t="shared" si="1"/>
        <v>0.47000000000000003</v>
      </c>
      <c r="BK8" s="449">
        <f t="shared" si="1"/>
        <v>0</v>
      </c>
      <c r="BL8" s="449">
        <f t="shared" si="1"/>
        <v>0</v>
      </c>
      <c r="BM8" s="449">
        <f t="shared" si="1"/>
        <v>0</v>
      </c>
      <c r="BN8" s="449">
        <f t="shared" si="1"/>
        <v>0.04</v>
      </c>
      <c r="BO8" s="449">
        <f t="shared" si="1"/>
        <v>0</v>
      </c>
      <c r="BP8" s="451">
        <f t="shared" si="1"/>
        <v>0</v>
      </c>
      <c r="BQ8" s="452">
        <f>AA8+BP8</f>
        <v>290.82233000000076</v>
      </c>
      <c r="BR8" s="824">
        <f>E$75-BQ8</f>
        <v>-290.82233000000076</v>
      </c>
      <c r="BS8" s="454">
        <f>D8+BR8</f>
        <v>96494.864470000015</v>
      </c>
      <c r="BT8" s="455">
        <f>BS10+BS14+BS15+BS16+BS20+BS24+BS28+BS29+BS30</f>
        <v>96494.86447</v>
      </c>
      <c r="BU8" s="455">
        <f>BT8-BS8</f>
        <v>0</v>
      </c>
      <c r="BV8" s="455">
        <f>BT8-D8</f>
        <v>-290.82233000000997</v>
      </c>
    </row>
    <row r="9" spans="1:74" ht="18" customHeight="1">
      <c r="A9" s="456"/>
      <c r="B9" s="207" t="s">
        <v>75</v>
      </c>
      <c r="C9" s="206"/>
      <c r="D9" s="405">
        <v>0</v>
      </c>
      <c r="E9" s="457"/>
      <c r="F9" s="458"/>
      <c r="G9" s="458"/>
      <c r="H9" s="458"/>
      <c r="I9" s="458"/>
      <c r="J9" s="458"/>
      <c r="K9" s="458"/>
      <c r="L9" s="458"/>
      <c r="M9" s="458"/>
      <c r="N9" s="458"/>
      <c r="O9" s="458"/>
      <c r="P9" s="458"/>
      <c r="Q9" s="458"/>
      <c r="R9" s="458"/>
      <c r="S9" s="458"/>
      <c r="T9" s="458"/>
      <c r="U9" s="458"/>
      <c r="V9" s="458"/>
      <c r="W9" s="458"/>
      <c r="X9" s="458"/>
      <c r="Y9" s="458"/>
      <c r="Z9" s="458"/>
      <c r="AA9" s="192"/>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43"/>
      <c r="BQ9" s="460"/>
      <c r="BR9" s="825"/>
      <c r="BS9" s="462"/>
    </row>
    <row r="10" spans="1:74" ht="17.399999999999999" customHeight="1">
      <c r="A10" s="456" t="s">
        <v>21</v>
      </c>
      <c r="B10" s="211" t="s">
        <v>22</v>
      </c>
      <c r="C10" s="206" t="s">
        <v>23</v>
      </c>
      <c r="D10" s="405">
        <f>SUM(D11:D13)</f>
        <v>4175.200249999999</v>
      </c>
      <c r="E10" s="457">
        <f>J10+K10+L10+P10+T10+X10+Y10+Z10</f>
        <v>0</v>
      </c>
      <c r="F10" s="459">
        <f>$D10-$BQ10</f>
        <v>4158.5821399999986</v>
      </c>
      <c r="G10" s="458">
        <f>G12+G13</f>
        <v>0</v>
      </c>
      <c r="H10" s="458">
        <f>H11+H13</f>
        <v>0</v>
      </c>
      <c r="I10" s="458">
        <f>I11+I12</f>
        <v>0</v>
      </c>
      <c r="J10" s="458">
        <f>J11+J12+J13</f>
        <v>0</v>
      </c>
      <c r="K10" s="458">
        <f>K11+K12+K13</f>
        <v>0</v>
      </c>
      <c r="L10" s="458">
        <f t="shared" ref="L10:Z10" si="2">L11+L12+L13</f>
        <v>0</v>
      </c>
      <c r="M10" s="458">
        <f t="shared" si="2"/>
        <v>0</v>
      </c>
      <c r="N10" s="458">
        <f t="shared" si="2"/>
        <v>0</v>
      </c>
      <c r="O10" s="458">
        <f t="shared" si="2"/>
        <v>0</v>
      </c>
      <c r="P10" s="458">
        <f>P11+P12+P13</f>
        <v>0</v>
      </c>
      <c r="Q10" s="458">
        <f t="shared" si="2"/>
        <v>0</v>
      </c>
      <c r="R10" s="458">
        <f t="shared" si="2"/>
        <v>0</v>
      </c>
      <c r="S10" s="458">
        <f t="shared" si="2"/>
        <v>0</v>
      </c>
      <c r="T10" s="458">
        <f>T11+T12+T13</f>
        <v>0</v>
      </c>
      <c r="U10" s="458">
        <f t="shared" si="2"/>
        <v>0</v>
      </c>
      <c r="V10" s="458">
        <f t="shared" si="2"/>
        <v>0</v>
      </c>
      <c r="W10" s="458">
        <f t="shared" si="2"/>
        <v>0</v>
      </c>
      <c r="X10" s="458">
        <f t="shared" si="2"/>
        <v>0</v>
      </c>
      <c r="Y10" s="458">
        <f t="shared" si="2"/>
        <v>0</v>
      </c>
      <c r="Z10" s="458">
        <f t="shared" si="2"/>
        <v>0</v>
      </c>
      <c r="AA10" s="192">
        <f>AB10+AC10+AD10+AE10+AF10+AG10+AH10+AI10+AK10+BB10+BE10+BF10+BG10+BH10+BI10+BJ10+BK10+BL10+BM10+BN10+BO10+AJ10+BC10+BD10</f>
        <v>16.618110000000001</v>
      </c>
      <c r="AB10" s="458">
        <f>AB11+AB12+AB13</f>
        <v>0</v>
      </c>
      <c r="AC10" s="458">
        <f t="shared" ref="AC10:AJ10" si="3">AC11+AC12+AC13</f>
        <v>0.17899999999999999</v>
      </c>
      <c r="AD10" s="458">
        <f t="shared" si="3"/>
        <v>0</v>
      </c>
      <c r="AE10" s="458">
        <f t="shared" si="3"/>
        <v>0</v>
      </c>
      <c r="AF10" s="458">
        <f t="shared" si="3"/>
        <v>4.4704999999999995</v>
      </c>
      <c r="AG10" s="458">
        <f t="shared" si="3"/>
        <v>0</v>
      </c>
      <c r="AH10" s="458">
        <f t="shared" si="3"/>
        <v>0.97580000000000011</v>
      </c>
      <c r="AI10" s="458">
        <f t="shared" si="3"/>
        <v>0</v>
      </c>
      <c r="AJ10" s="458">
        <f t="shared" si="3"/>
        <v>0</v>
      </c>
      <c r="AK10" s="458">
        <f t="shared" ref="AK10:AK30" si="4">SUM(AL10:BA10)</f>
        <v>7.7382800000000014</v>
      </c>
      <c r="AL10" s="458">
        <f>AL11+AL12+AL13</f>
        <v>3.8797800000000002</v>
      </c>
      <c r="AM10" s="458">
        <f>AM11+AM12+AM13</f>
        <v>0</v>
      </c>
      <c r="AN10" s="458">
        <f t="shared" ref="AN10:BS10" si="5">AN11+AN12+AN13</f>
        <v>0</v>
      </c>
      <c r="AO10" s="458">
        <f t="shared" si="5"/>
        <v>0</v>
      </c>
      <c r="AP10" s="458">
        <f t="shared" si="5"/>
        <v>1.2217</v>
      </c>
      <c r="AQ10" s="458">
        <f t="shared" si="5"/>
        <v>0.1128</v>
      </c>
      <c r="AR10" s="458">
        <f t="shared" si="5"/>
        <v>2.5240000000000005</v>
      </c>
      <c r="AS10" s="458">
        <f t="shared" si="5"/>
        <v>0</v>
      </c>
      <c r="AT10" s="458">
        <f t="shared" si="5"/>
        <v>0</v>
      </c>
      <c r="AU10" s="458">
        <f t="shared" si="5"/>
        <v>0</v>
      </c>
      <c r="AV10" s="458">
        <f t="shared" si="5"/>
        <v>0</v>
      </c>
      <c r="AW10" s="458">
        <f t="shared" si="5"/>
        <v>0</v>
      </c>
      <c r="AX10" s="458">
        <f t="shared" si="5"/>
        <v>0</v>
      </c>
      <c r="AY10" s="458">
        <f t="shared" si="5"/>
        <v>0</v>
      </c>
      <c r="AZ10" s="458">
        <f t="shared" si="5"/>
        <v>0</v>
      </c>
      <c r="BA10" s="458">
        <f t="shared" si="5"/>
        <v>0</v>
      </c>
      <c r="BB10" s="458">
        <f t="shared" si="5"/>
        <v>0</v>
      </c>
      <c r="BC10" s="458">
        <f t="shared" si="5"/>
        <v>0.1</v>
      </c>
      <c r="BD10" s="458">
        <f t="shared" si="5"/>
        <v>0.89839999999999987</v>
      </c>
      <c r="BE10" s="458">
        <f t="shared" si="5"/>
        <v>1.6195299999999999</v>
      </c>
      <c r="BF10" s="458">
        <f t="shared" si="5"/>
        <v>0</v>
      </c>
      <c r="BG10" s="458">
        <f t="shared" si="5"/>
        <v>0.16589999999999999</v>
      </c>
      <c r="BH10" s="458">
        <f t="shared" si="5"/>
        <v>0.47070000000000001</v>
      </c>
      <c r="BI10" s="458">
        <f t="shared" si="5"/>
        <v>0</v>
      </c>
      <c r="BJ10" s="458">
        <f t="shared" si="5"/>
        <v>0</v>
      </c>
      <c r="BK10" s="458">
        <f t="shared" si="5"/>
        <v>0</v>
      </c>
      <c r="BL10" s="458">
        <f t="shared" si="5"/>
        <v>0</v>
      </c>
      <c r="BM10" s="458">
        <f t="shared" si="5"/>
        <v>0</v>
      </c>
      <c r="BN10" s="458">
        <f t="shared" si="5"/>
        <v>0</v>
      </c>
      <c r="BO10" s="458">
        <f t="shared" si="5"/>
        <v>0</v>
      </c>
      <c r="BP10" s="443">
        <f t="shared" si="5"/>
        <v>0</v>
      </c>
      <c r="BQ10" s="460">
        <f>BQ11+BQ12+BQ13</f>
        <v>16.618110000000001</v>
      </c>
      <c r="BR10" s="826">
        <f>BR11+BR12+BR13</f>
        <v>-16.618110000000001</v>
      </c>
      <c r="BS10" s="405">
        <f t="shared" si="5"/>
        <v>4158.5821399999995</v>
      </c>
    </row>
    <row r="11" spans="1:74" s="470" customFormat="1" ht="18" customHeight="1">
      <c r="A11" s="463" t="s">
        <v>299</v>
      </c>
      <c r="B11" s="212" t="s">
        <v>24</v>
      </c>
      <c r="C11" s="213" t="s">
        <v>25</v>
      </c>
      <c r="D11" s="406">
        <v>2643.9357499999996</v>
      </c>
      <c r="E11" s="464">
        <f>F11+J11+K11+L11+P11+T11+Y11+X11+Z11</f>
        <v>0</v>
      </c>
      <c r="F11" s="465">
        <f>SUM(H11:I11)</f>
        <v>0</v>
      </c>
      <c r="G11" s="466">
        <f>$D11-$BQ11</f>
        <v>2629.4389599999995</v>
      </c>
      <c r="H11" s="465">
        <v>0</v>
      </c>
      <c r="I11" s="465">
        <v>0</v>
      </c>
      <c r="J11" s="465">
        <v>0</v>
      </c>
      <c r="K11" s="465">
        <v>0</v>
      </c>
      <c r="L11" s="465">
        <f>SUM(M11:O11)</f>
        <v>0</v>
      </c>
      <c r="M11" s="465">
        <v>0</v>
      </c>
      <c r="N11" s="465">
        <v>0</v>
      </c>
      <c r="O11" s="465">
        <v>0</v>
      </c>
      <c r="P11" s="465">
        <f>SUM(Q11:S11)</f>
        <v>0</v>
      </c>
      <c r="Q11" s="465">
        <v>0</v>
      </c>
      <c r="R11" s="465">
        <v>0</v>
      </c>
      <c r="S11" s="465">
        <v>0</v>
      </c>
      <c r="T11" s="465">
        <f>SUM(U11:W11)</f>
        <v>0</v>
      </c>
      <c r="U11" s="465">
        <v>0</v>
      </c>
      <c r="V11" s="465">
        <v>0</v>
      </c>
      <c r="W11" s="465">
        <v>0</v>
      </c>
      <c r="X11" s="465">
        <v>0</v>
      </c>
      <c r="Y11" s="465">
        <v>0</v>
      </c>
      <c r="Z11" s="465">
        <v>0</v>
      </c>
      <c r="AA11" s="449">
        <f>SUM(AB11:AK11)+SUM(BB11:BO11)</f>
        <v>14.496790000000001</v>
      </c>
      <c r="AB11" s="465">
        <v>0</v>
      </c>
      <c r="AC11" s="465">
        <v>0.17899999999999999</v>
      </c>
      <c r="AD11" s="465">
        <v>0</v>
      </c>
      <c r="AE11" s="465">
        <v>0</v>
      </c>
      <c r="AF11" s="465">
        <v>4.01</v>
      </c>
      <c r="AG11" s="465">
        <v>0</v>
      </c>
      <c r="AH11" s="465">
        <v>0.97580000000000011</v>
      </c>
      <c r="AI11" s="465">
        <v>0</v>
      </c>
      <c r="AJ11" s="465">
        <v>0</v>
      </c>
      <c r="AK11" s="465">
        <f t="shared" si="4"/>
        <v>6.4639000000000006</v>
      </c>
      <c r="AL11" s="465">
        <v>3.0792000000000002</v>
      </c>
      <c r="AM11" s="465">
        <v>0</v>
      </c>
      <c r="AN11" s="465">
        <v>0</v>
      </c>
      <c r="AO11" s="465">
        <v>0</v>
      </c>
      <c r="AP11" s="465">
        <v>1.1216999999999999</v>
      </c>
      <c r="AQ11" s="465">
        <v>0</v>
      </c>
      <c r="AR11" s="465">
        <v>2.2630000000000003</v>
      </c>
      <c r="AS11" s="465">
        <v>0</v>
      </c>
      <c r="AT11" s="465">
        <v>0</v>
      </c>
      <c r="AU11" s="465">
        <v>0</v>
      </c>
      <c r="AV11" s="465">
        <v>0</v>
      </c>
      <c r="AW11" s="465">
        <v>0</v>
      </c>
      <c r="AX11" s="465">
        <v>0</v>
      </c>
      <c r="AY11" s="465">
        <v>0</v>
      </c>
      <c r="AZ11" s="465">
        <v>0</v>
      </c>
      <c r="BA11" s="465">
        <v>0</v>
      </c>
      <c r="BB11" s="465">
        <v>0</v>
      </c>
      <c r="BC11" s="465">
        <v>0.1</v>
      </c>
      <c r="BD11" s="465">
        <v>0.89839999999999987</v>
      </c>
      <c r="BE11" s="465">
        <v>1.3089899999999999</v>
      </c>
      <c r="BF11" s="465">
        <v>0</v>
      </c>
      <c r="BG11" s="465">
        <v>0.09</v>
      </c>
      <c r="BH11" s="465">
        <v>0.47070000000000001</v>
      </c>
      <c r="BI11" s="465">
        <v>0</v>
      </c>
      <c r="BJ11" s="465">
        <v>0</v>
      </c>
      <c r="BK11" s="465">
        <v>0</v>
      </c>
      <c r="BL11" s="465">
        <v>0</v>
      </c>
      <c r="BM11" s="465">
        <v>0</v>
      </c>
      <c r="BN11" s="465">
        <v>0</v>
      </c>
      <c r="BO11" s="465">
        <v>0</v>
      </c>
      <c r="BP11" s="449">
        <v>0</v>
      </c>
      <c r="BQ11" s="467">
        <f t="shared" ref="BQ11:BQ30" si="6">BP11+AA11+E11</f>
        <v>14.496790000000001</v>
      </c>
      <c r="BR11" s="827">
        <f>G$75-$BQ11</f>
        <v>-14.496790000000001</v>
      </c>
      <c r="BS11" s="469">
        <f t="shared" ref="BS11:BS31" si="7">D11+BR11</f>
        <v>2629.4389599999995</v>
      </c>
    </row>
    <row r="12" spans="1:74" s="470" customFormat="1" ht="18" customHeight="1">
      <c r="A12" s="463" t="s">
        <v>300</v>
      </c>
      <c r="B12" s="212" t="s">
        <v>301</v>
      </c>
      <c r="C12" s="213" t="s">
        <v>27</v>
      </c>
      <c r="D12" s="406">
        <v>1530.0744999999999</v>
      </c>
      <c r="E12" s="464">
        <f>F12+J12+K12+L12+P12+T12+Y12+X12+Z12</f>
        <v>0</v>
      </c>
      <c r="F12" s="465">
        <f>G12+I12</f>
        <v>0</v>
      </c>
      <c r="G12" s="465">
        <v>0</v>
      </c>
      <c r="H12" s="466">
        <f>$D12-$BQ12</f>
        <v>1527.95318</v>
      </c>
      <c r="I12" s="465">
        <v>0</v>
      </c>
      <c r="J12" s="465">
        <v>0</v>
      </c>
      <c r="K12" s="465">
        <v>0</v>
      </c>
      <c r="L12" s="465">
        <f>SUM(M12:O12)</f>
        <v>0</v>
      </c>
      <c r="M12" s="465">
        <v>0</v>
      </c>
      <c r="N12" s="465">
        <v>0</v>
      </c>
      <c r="O12" s="465">
        <v>0</v>
      </c>
      <c r="P12" s="465">
        <f>SUM(Q12:S12)</f>
        <v>0</v>
      </c>
      <c r="Q12" s="465">
        <v>0</v>
      </c>
      <c r="R12" s="465">
        <v>0</v>
      </c>
      <c r="S12" s="465">
        <v>0</v>
      </c>
      <c r="T12" s="465">
        <f>SUM(U12:W12)</f>
        <v>0</v>
      </c>
      <c r="U12" s="465">
        <v>0</v>
      </c>
      <c r="V12" s="465">
        <v>0</v>
      </c>
      <c r="W12" s="465">
        <v>0</v>
      </c>
      <c r="X12" s="465">
        <v>0</v>
      </c>
      <c r="Y12" s="465">
        <v>0</v>
      </c>
      <c r="Z12" s="465">
        <v>0</v>
      </c>
      <c r="AA12" s="449">
        <f t="shared" ref="AA12:AA30" si="8">SUM(AB12:AK12)+SUM(BB12:BO12)</f>
        <v>2.1213199999999999</v>
      </c>
      <c r="AB12" s="465">
        <v>0</v>
      </c>
      <c r="AC12" s="465">
        <v>0</v>
      </c>
      <c r="AD12" s="465">
        <v>0</v>
      </c>
      <c r="AE12" s="465">
        <v>0</v>
      </c>
      <c r="AF12" s="465">
        <v>0.46050000000000002</v>
      </c>
      <c r="AG12" s="465">
        <v>0</v>
      </c>
      <c r="AH12" s="465">
        <v>0</v>
      </c>
      <c r="AI12" s="465">
        <v>0</v>
      </c>
      <c r="AJ12" s="465">
        <v>0</v>
      </c>
      <c r="AK12" s="465">
        <f t="shared" si="4"/>
        <v>1.2743799999999998</v>
      </c>
      <c r="AL12" s="465">
        <v>0.80058000000000007</v>
      </c>
      <c r="AM12" s="465">
        <v>0</v>
      </c>
      <c r="AN12" s="465">
        <v>0</v>
      </c>
      <c r="AO12" s="465">
        <v>0</v>
      </c>
      <c r="AP12" s="465">
        <v>0.1</v>
      </c>
      <c r="AQ12" s="465">
        <v>0.1128</v>
      </c>
      <c r="AR12" s="465">
        <v>0.26100000000000001</v>
      </c>
      <c r="AS12" s="465">
        <v>0</v>
      </c>
      <c r="AT12" s="465">
        <v>0</v>
      </c>
      <c r="AU12" s="465">
        <v>0</v>
      </c>
      <c r="AV12" s="465">
        <v>0</v>
      </c>
      <c r="AW12" s="465">
        <v>0</v>
      </c>
      <c r="AX12" s="465">
        <v>0</v>
      </c>
      <c r="AY12" s="465">
        <v>0</v>
      </c>
      <c r="AZ12" s="465">
        <v>0</v>
      </c>
      <c r="BA12" s="465">
        <v>0</v>
      </c>
      <c r="BB12" s="465">
        <v>0</v>
      </c>
      <c r="BC12" s="465">
        <v>0</v>
      </c>
      <c r="BD12" s="465">
        <v>0</v>
      </c>
      <c r="BE12" s="465">
        <v>0.31053999999999998</v>
      </c>
      <c r="BF12" s="465">
        <v>0</v>
      </c>
      <c r="BG12" s="465">
        <v>7.5899999999999995E-2</v>
      </c>
      <c r="BH12" s="465">
        <v>0</v>
      </c>
      <c r="BI12" s="465">
        <v>0</v>
      </c>
      <c r="BJ12" s="465">
        <v>0</v>
      </c>
      <c r="BK12" s="465">
        <v>0</v>
      </c>
      <c r="BL12" s="465">
        <v>0</v>
      </c>
      <c r="BM12" s="465">
        <v>0</v>
      </c>
      <c r="BN12" s="465">
        <v>0</v>
      </c>
      <c r="BO12" s="465">
        <v>0</v>
      </c>
      <c r="BP12" s="449">
        <v>0</v>
      </c>
      <c r="BQ12" s="467">
        <f t="shared" si="6"/>
        <v>2.1213199999999999</v>
      </c>
      <c r="BR12" s="827">
        <f>H$75-$BQ12</f>
        <v>-2.1213199999999999</v>
      </c>
      <c r="BS12" s="469">
        <f t="shared" si="7"/>
        <v>1527.95318</v>
      </c>
    </row>
    <row r="13" spans="1:74" s="470" customFormat="1" ht="18" customHeight="1">
      <c r="A13" s="463" t="s">
        <v>302</v>
      </c>
      <c r="B13" s="212" t="s">
        <v>28</v>
      </c>
      <c r="C13" s="213" t="s">
        <v>29</v>
      </c>
      <c r="D13" s="406">
        <v>1.19</v>
      </c>
      <c r="E13" s="464">
        <f>F13+J13+K13+L13+P13+T13+Y13+X13+Z13</f>
        <v>0</v>
      </c>
      <c r="F13" s="465">
        <f>G13+H13</f>
        <v>0</v>
      </c>
      <c r="G13" s="465">
        <v>0</v>
      </c>
      <c r="H13" s="465">
        <v>0</v>
      </c>
      <c r="I13" s="466">
        <f>$D13-$BQ13</f>
        <v>1.19</v>
      </c>
      <c r="J13" s="465">
        <v>0</v>
      </c>
      <c r="K13" s="465">
        <v>0</v>
      </c>
      <c r="L13" s="465">
        <f>SUM(M13:O13)</f>
        <v>0</v>
      </c>
      <c r="M13" s="465">
        <v>0</v>
      </c>
      <c r="N13" s="465">
        <v>0</v>
      </c>
      <c r="O13" s="465">
        <v>0</v>
      </c>
      <c r="P13" s="465">
        <f>SUM(Q13:S13)</f>
        <v>0</v>
      </c>
      <c r="Q13" s="465">
        <v>0</v>
      </c>
      <c r="R13" s="465">
        <v>0</v>
      </c>
      <c r="S13" s="465">
        <v>0</v>
      </c>
      <c r="T13" s="465">
        <f>SUM(U13:W13)</f>
        <v>0</v>
      </c>
      <c r="U13" s="465">
        <v>0</v>
      </c>
      <c r="V13" s="465">
        <v>0</v>
      </c>
      <c r="W13" s="465">
        <v>0</v>
      </c>
      <c r="X13" s="465">
        <v>0</v>
      </c>
      <c r="Y13" s="465">
        <v>0</v>
      </c>
      <c r="Z13" s="465">
        <v>0</v>
      </c>
      <c r="AA13" s="449">
        <f t="shared" si="8"/>
        <v>0</v>
      </c>
      <c r="AB13" s="465">
        <v>0</v>
      </c>
      <c r="AC13" s="465">
        <v>0</v>
      </c>
      <c r="AD13" s="465">
        <v>0</v>
      </c>
      <c r="AE13" s="465">
        <v>0</v>
      </c>
      <c r="AF13" s="465">
        <v>0</v>
      </c>
      <c r="AG13" s="465">
        <v>0</v>
      </c>
      <c r="AH13" s="465">
        <v>0</v>
      </c>
      <c r="AI13" s="465">
        <v>0</v>
      </c>
      <c r="AJ13" s="465">
        <v>0</v>
      </c>
      <c r="AK13" s="465">
        <f t="shared" si="4"/>
        <v>0</v>
      </c>
      <c r="AL13" s="465">
        <v>0</v>
      </c>
      <c r="AM13" s="465">
        <v>0</v>
      </c>
      <c r="AN13" s="465">
        <v>0</v>
      </c>
      <c r="AO13" s="465">
        <v>0</v>
      </c>
      <c r="AP13" s="465">
        <v>0</v>
      </c>
      <c r="AQ13" s="465">
        <v>0</v>
      </c>
      <c r="AR13" s="465">
        <v>0</v>
      </c>
      <c r="AS13" s="465">
        <v>0</v>
      </c>
      <c r="AT13" s="465">
        <v>0</v>
      </c>
      <c r="AU13" s="465">
        <v>0</v>
      </c>
      <c r="AV13" s="465">
        <v>0</v>
      </c>
      <c r="AW13" s="465">
        <v>0</v>
      </c>
      <c r="AX13" s="465">
        <v>0</v>
      </c>
      <c r="AY13" s="465">
        <v>0</v>
      </c>
      <c r="AZ13" s="465">
        <v>0</v>
      </c>
      <c r="BA13" s="465">
        <v>0</v>
      </c>
      <c r="BB13" s="465">
        <v>0</v>
      </c>
      <c r="BC13" s="465">
        <v>0</v>
      </c>
      <c r="BD13" s="465">
        <v>0</v>
      </c>
      <c r="BE13" s="465">
        <v>0</v>
      </c>
      <c r="BF13" s="465">
        <v>0</v>
      </c>
      <c r="BG13" s="465">
        <v>0</v>
      </c>
      <c r="BH13" s="465">
        <v>0</v>
      </c>
      <c r="BI13" s="465">
        <v>0</v>
      </c>
      <c r="BJ13" s="465">
        <v>0</v>
      </c>
      <c r="BK13" s="465">
        <v>0</v>
      </c>
      <c r="BL13" s="465">
        <v>0</v>
      </c>
      <c r="BM13" s="465">
        <v>0</v>
      </c>
      <c r="BN13" s="465">
        <v>0</v>
      </c>
      <c r="BO13" s="465">
        <v>0</v>
      </c>
      <c r="BP13" s="449">
        <v>0</v>
      </c>
      <c r="BQ13" s="467">
        <f t="shared" si="6"/>
        <v>0</v>
      </c>
      <c r="BR13" s="827">
        <f>I$75-$BQ13</f>
        <v>0</v>
      </c>
      <c r="BS13" s="469">
        <f t="shared" si="7"/>
        <v>1.19</v>
      </c>
    </row>
    <row r="14" spans="1:74" s="874" customFormat="1" ht="18" customHeight="1">
      <c r="A14" s="866"/>
      <c r="B14" s="867" t="s">
        <v>31</v>
      </c>
      <c r="C14" s="434" t="s">
        <v>32</v>
      </c>
      <c r="D14" s="868">
        <v>4918.6290099999997</v>
      </c>
      <c r="E14" s="869">
        <f>F14+K14+L14+P14+T14+X14+Y14+Z14</f>
        <v>14</v>
      </c>
      <c r="F14" s="459">
        <f>G14+H14+I14</f>
        <v>0</v>
      </c>
      <c r="G14" s="466">
        <v>0</v>
      </c>
      <c r="H14" s="466">
        <v>0</v>
      </c>
      <c r="I14" s="466">
        <v>0</v>
      </c>
      <c r="J14" s="459">
        <f>$D14-$BQ14</f>
        <v>4864.9299820000024</v>
      </c>
      <c r="K14" s="466">
        <v>0</v>
      </c>
      <c r="L14" s="459">
        <f>SUM(M14:O14)</f>
        <v>0</v>
      </c>
      <c r="M14" s="466">
        <v>0</v>
      </c>
      <c r="N14" s="466">
        <v>0</v>
      </c>
      <c r="O14" s="466">
        <v>0</v>
      </c>
      <c r="P14" s="459">
        <f>SUM(Q14:S14)</f>
        <v>0</v>
      </c>
      <c r="Q14" s="466">
        <v>0</v>
      </c>
      <c r="R14" s="466">
        <v>0</v>
      </c>
      <c r="S14" s="466">
        <v>0</v>
      </c>
      <c r="T14" s="459">
        <f>SUM(U14:W14)</f>
        <v>0</v>
      </c>
      <c r="U14" s="466">
        <v>0</v>
      </c>
      <c r="V14" s="466">
        <v>0</v>
      </c>
      <c r="W14" s="466">
        <v>0</v>
      </c>
      <c r="X14" s="466">
        <v>0</v>
      </c>
      <c r="Y14" s="466">
        <v>0</v>
      </c>
      <c r="Z14" s="466">
        <v>14</v>
      </c>
      <c r="AA14" s="870">
        <f t="shared" si="8"/>
        <v>39.69902799999744</v>
      </c>
      <c r="AB14" s="466">
        <v>1.44034</v>
      </c>
      <c r="AC14" s="466">
        <v>0.61050000000000004</v>
      </c>
      <c r="AD14" s="466">
        <v>0</v>
      </c>
      <c r="AE14" s="466">
        <v>0</v>
      </c>
      <c r="AF14" s="466">
        <v>4.6811999999999996</v>
      </c>
      <c r="AG14" s="466">
        <v>0.1696</v>
      </c>
      <c r="AH14" s="466">
        <v>1.7877999999999998</v>
      </c>
      <c r="AI14" s="466">
        <v>0</v>
      </c>
      <c r="AJ14" s="466">
        <v>0</v>
      </c>
      <c r="AK14" s="459">
        <f t="shared" si="4"/>
        <v>25.047844999997444</v>
      </c>
      <c r="AL14" s="466">
        <v>4.1067899999974422</v>
      </c>
      <c r="AM14" s="466">
        <v>0</v>
      </c>
      <c r="AN14" s="466">
        <v>0.19569999999999999</v>
      </c>
      <c r="AO14" s="466">
        <v>0.4</v>
      </c>
      <c r="AP14" s="466">
        <v>0.97040000000000015</v>
      </c>
      <c r="AQ14" s="466">
        <v>0.59729999999999994</v>
      </c>
      <c r="AR14" s="466">
        <v>18.517000000000003</v>
      </c>
      <c r="AS14" s="466">
        <v>0</v>
      </c>
      <c r="AT14" s="466">
        <v>0</v>
      </c>
      <c r="AU14" s="466">
        <v>3.1473999999999801E-2</v>
      </c>
      <c r="AV14" s="466">
        <v>0</v>
      </c>
      <c r="AW14" s="466">
        <v>0</v>
      </c>
      <c r="AX14" s="466">
        <v>0.229181</v>
      </c>
      <c r="AY14" s="466">
        <v>0</v>
      </c>
      <c r="AZ14" s="466">
        <v>0</v>
      </c>
      <c r="BA14" s="466">
        <v>0</v>
      </c>
      <c r="BB14" s="466">
        <v>0</v>
      </c>
      <c r="BC14" s="466">
        <v>0.25</v>
      </c>
      <c r="BD14" s="466">
        <v>0.87139999999999995</v>
      </c>
      <c r="BE14" s="466">
        <v>3.9047430000000003</v>
      </c>
      <c r="BF14" s="466">
        <v>0.4</v>
      </c>
      <c r="BG14" s="466">
        <v>0.2656</v>
      </c>
      <c r="BH14" s="466">
        <v>0</v>
      </c>
      <c r="BI14" s="466">
        <v>0</v>
      </c>
      <c r="BJ14" s="466">
        <v>0.27</v>
      </c>
      <c r="BK14" s="466">
        <v>0</v>
      </c>
      <c r="BL14" s="466">
        <v>0</v>
      </c>
      <c r="BM14" s="466">
        <v>0</v>
      </c>
      <c r="BN14" s="466">
        <v>0</v>
      </c>
      <c r="BO14" s="466">
        <v>0</v>
      </c>
      <c r="BP14" s="450">
        <v>0</v>
      </c>
      <c r="BQ14" s="871">
        <f t="shared" si="6"/>
        <v>53.69902799999744</v>
      </c>
      <c r="BR14" s="872">
        <f>J$75-$BQ14</f>
        <v>-40.899027999997443</v>
      </c>
      <c r="BS14" s="873">
        <f t="shared" si="7"/>
        <v>4877.7299820000026</v>
      </c>
    </row>
    <row r="15" spans="1:74" ht="18" customHeight="1">
      <c r="A15" s="456" t="s">
        <v>30</v>
      </c>
      <c r="B15" s="207" t="s">
        <v>34</v>
      </c>
      <c r="C15" s="206" t="s">
        <v>35</v>
      </c>
      <c r="D15" s="405">
        <v>1424.7775599999998</v>
      </c>
      <c r="E15" s="457">
        <f>F15+J15+L15+P15+T15+Y15+X15+Z15</f>
        <v>0</v>
      </c>
      <c r="F15" s="458">
        <f t="shared" ref="F15:F73" si="9">G15+H15+I15</f>
        <v>0</v>
      </c>
      <c r="G15" s="465">
        <v>0</v>
      </c>
      <c r="H15" s="465">
        <v>0</v>
      </c>
      <c r="I15" s="465">
        <v>0</v>
      </c>
      <c r="J15" s="465">
        <v>0</v>
      </c>
      <c r="K15" s="459">
        <f>$D15-$BQ15</f>
        <v>1404.8530399999972</v>
      </c>
      <c r="L15" s="458">
        <f>SUM(M15:O15)</f>
        <v>0</v>
      </c>
      <c r="M15" s="465">
        <v>0</v>
      </c>
      <c r="N15" s="465">
        <v>0</v>
      </c>
      <c r="O15" s="465">
        <v>0</v>
      </c>
      <c r="P15" s="458">
        <f>SUM(Q15:S15)</f>
        <v>0</v>
      </c>
      <c r="Q15" s="465">
        <v>0</v>
      </c>
      <c r="R15" s="465">
        <v>0</v>
      </c>
      <c r="S15" s="465">
        <v>0</v>
      </c>
      <c r="T15" s="458">
        <f>SUM(U15:W15)</f>
        <v>0</v>
      </c>
      <c r="U15" s="465">
        <v>0</v>
      </c>
      <c r="V15" s="465">
        <v>0</v>
      </c>
      <c r="W15" s="465">
        <v>0</v>
      </c>
      <c r="X15" s="465">
        <v>0</v>
      </c>
      <c r="Y15" s="465">
        <v>0</v>
      </c>
      <c r="Z15" s="465">
        <v>0</v>
      </c>
      <c r="AA15" s="192">
        <f t="shared" si="8"/>
        <v>19.924520000002527</v>
      </c>
      <c r="AB15" s="465">
        <v>0</v>
      </c>
      <c r="AC15" s="465">
        <v>0.16649999999999998</v>
      </c>
      <c r="AD15" s="465">
        <v>0</v>
      </c>
      <c r="AE15" s="465">
        <v>0</v>
      </c>
      <c r="AF15" s="465">
        <v>2.3593000000000002</v>
      </c>
      <c r="AG15" s="465">
        <v>0</v>
      </c>
      <c r="AH15" s="465">
        <v>1.5436100000000001</v>
      </c>
      <c r="AI15" s="465">
        <v>0</v>
      </c>
      <c r="AJ15" s="465">
        <v>0</v>
      </c>
      <c r="AK15" s="458">
        <f t="shared" si="4"/>
        <v>12.752360000002556</v>
      </c>
      <c r="AL15" s="465">
        <v>3.5624600000025577</v>
      </c>
      <c r="AM15" s="465">
        <v>0</v>
      </c>
      <c r="AN15" s="465">
        <v>0.05</v>
      </c>
      <c r="AO15" s="465">
        <v>0</v>
      </c>
      <c r="AP15" s="465">
        <v>0.90849999999999997</v>
      </c>
      <c r="AQ15" s="465">
        <v>0.4214</v>
      </c>
      <c r="AR15" s="465">
        <v>7.8099999999999978</v>
      </c>
      <c r="AS15" s="465">
        <v>0</v>
      </c>
      <c r="AT15" s="465">
        <v>0</v>
      </c>
      <c r="AU15" s="465">
        <v>0</v>
      </c>
      <c r="AV15" s="465">
        <v>0</v>
      </c>
      <c r="AW15" s="465">
        <v>0</v>
      </c>
      <c r="AX15" s="465">
        <v>0</v>
      </c>
      <c r="AY15" s="465">
        <v>0</v>
      </c>
      <c r="AZ15" s="465">
        <v>0</v>
      </c>
      <c r="BA15" s="465">
        <v>0</v>
      </c>
      <c r="BB15" s="465">
        <v>0</v>
      </c>
      <c r="BC15" s="465">
        <v>0.2772</v>
      </c>
      <c r="BD15" s="465">
        <v>0</v>
      </c>
      <c r="BE15" s="465">
        <v>2.3990499999999719</v>
      </c>
      <c r="BF15" s="465">
        <v>0.1</v>
      </c>
      <c r="BG15" s="465">
        <v>0.32650000000000001</v>
      </c>
      <c r="BH15" s="465">
        <v>0</v>
      </c>
      <c r="BI15" s="465">
        <v>0</v>
      </c>
      <c r="BJ15" s="465">
        <v>0</v>
      </c>
      <c r="BK15" s="465">
        <v>0</v>
      </c>
      <c r="BL15" s="465">
        <v>0</v>
      </c>
      <c r="BM15" s="465">
        <v>0</v>
      </c>
      <c r="BN15" s="465">
        <v>0</v>
      </c>
      <c r="BO15" s="465">
        <v>0</v>
      </c>
      <c r="BP15" s="449">
        <v>0</v>
      </c>
      <c r="BQ15" s="460">
        <f t="shared" si="6"/>
        <v>19.924520000002527</v>
      </c>
      <c r="BR15" s="827">
        <f>K$75-$BQ15</f>
        <v>-15.424520000002527</v>
      </c>
      <c r="BS15" s="462">
        <f t="shared" si="7"/>
        <v>1409.3530399999972</v>
      </c>
    </row>
    <row r="16" spans="1:74" s="874" customFormat="1" ht="18" customHeight="1">
      <c r="A16" s="866" t="s">
        <v>33</v>
      </c>
      <c r="B16" s="867" t="s">
        <v>37</v>
      </c>
      <c r="C16" s="434" t="s">
        <v>38</v>
      </c>
      <c r="D16" s="868">
        <f>SUM(D17:D19)</f>
        <v>16169.0748</v>
      </c>
      <c r="E16" s="869">
        <f>F16+J16+K16+P16+T16+Y16+X16+Z16</f>
        <v>0</v>
      </c>
      <c r="F16" s="459">
        <f t="shared" si="9"/>
        <v>0</v>
      </c>
      <c r="G16" s="459">
        <f>SUM(G17:G19)</f>
        <v>0</v>
      </c>
      <c r="H16" s="459">
        <f>SUM(H17:H19)</f>
        <v>0</v>
      </c>
      <c r="I16" s="459">
        <f>SUM(I17:I19)</f>
        <v>0</v>
      </c>
      <c r="J16" s="459">
        <f t="shared" ref="J16:Z16" si="10">SUM(J17:J19)</f>
        <v>0</v>
      </c>
      <c r="K16" s="459">
        <f>SUM(K17:K19)</f>
        <v>0</v>
      </c>
      <c r="L16" s="459">
        <f>$D16-$BQ16</f>
        <v>16108.565672000001</v>
      </c>
      <c r="M16" s="459">
        <f>SUM(M18:M19)</f>
        <v>0</v>
      </c>
      <c r="N16" s="459">
        <f>N17+N19</f>
        <v>0</v>
      </c>
      <c r="O16" s="459">
        <f>SUM(O17:O18)</f>
        <v>0</v>
      </c>
      <c r="P16" s="459">
        <f t="shared" si="10"/>
        <v>0</v>
      </c>
      <c r="Q16" s="459">
        <f t="shared" si="10"/>
        <v>0</v>
      </c>
      <c r="R16" s="459">
        <f t="shared" si="10"/>
        <v>0</v>
      </c>
      <c r="S16" s="459">
        <f t="shared" si="10"/>
        <v>0</v>
      </c>
      <c r="T16" s="459">
        <f>SUM(T17:T19)</f>
        <v>0</v>
      </c>
      <c r="U16" s="459">
        <f t="shared" si="10"/>
        <v>0</v>
      </c>
      <c r="V16" s="459">
        <f t="shared" si="10"/>
        <v>0</v>
      </c>
      <c r="W16" s="459">
        <f t="shared" si="10"/>
        <v>0</v>
      </c>
      <c r="X16" s="459">
        <f t="shared" si="10"/>
        <v>0</v>
      </c>
      <c r="Y16" s="459">
        <f t="shared" si="10"/>
        <v>0</v>
      </c>
      <c r="Z16" s="459">
        <f t="shared" si="10"/>
        <v>0</v>
      </c>
      <c r="AA16" s="870">
        <f t="shared" si="8"/>
        <v>60.509127999999968</v>
      </c>
      <c r="AB16" s="459">
        <f>SUM(AB17:AB19)</f>
        <v>7.5775179999999702</v>
      </c>
      <c r="AC16" s="459">
        <f t="shared" ref="AC16:AJ16" si="11">SUM(AC17:AC19)</f>
        <v>0</v>
      </c>
      <c r="AD16" s="459">
        <f t="shared" si="11"/>
        <v>0</v>
      </c>
      <c r="AE16" s="459">
        <f t="shared" si="11"/>
        <v>0</v>
      </c>
      <c r="AF16" s="459">
        <f t="shared" si="11"/>
        <v>0</v>
      </c>
      <c r="AG16" s="459">
        <f t="shared" si="11"/>
        <v>0</v>
      </c>
      <c r="AH16" s="459">
        <f t="shared" si="11"/>
        <v>0</v>
      </c>
      <c r="AI16" s="459">
        <f t="shared" si="11"/>
        <v>0</v>
      </c>
      <c r="AJ16" s="459">
        <f t="shared" si="11"/>
        <v>1.43</v>
      </c>
      <c r="AK16" s="459">
        <f t="shared" si="4"/>
        <v>51.501609999999999</v>
      </c>
      <c r="AL16" s="459">
        <f t="shared" ref="AL16:BP16" si="12">SUM(AL17:AL19)</f>
        <v>51.501609999999999</v>
      </c>
      <c r="AM16" s="459">
        <f t="shared" si="12"/>
        <v>0</v>
      </c>
      <c r="AN16" s="459">
        <f t="shared" si="12"/>
        <v>0</v>
      </c>
      <c r="AO16" s="459">
        <f t="shared" si="12"/>
        <v>0</v>
      </c>
      <c r="AP16" s="459">
        <f t="shared" si="12"/>
        <v>0</v>
      </c>
      <c r="AQ16" s="459">
        <f t="shared" si="12"/>
        <v>0</v>
      </c>
      <c r="AR16" s="459">
        <f t="shared" si="12"/>
        <v>0</v>
      </c>
      <c r="AS16" s="459">
        <f t="shared" si="12"/>
        <v>0</v>
      </c>
      <c r="AT16" s="459">
        <f t="shared" si="12"/>
        <v>0</v>
      </c>
      <c r="AU16" s="459">
        <f t="shared" si="12"/>
        <v>0</v>
      </c>
      <c r="AV16" s="459">
        <f t="shared" si="12"/>
        <v>0</v>
      </c>
      <c r="AW16" s="459">
        <f t="shared" si="12"/>
        <v>0</v>
      </c>
      <c r="AX16" s="459">
        <f t="shared" si="12"/>
        <v>0</v>
      </c>
      <c r="AY16" s="459">
        <f t="shared" si="12"/>
        <v>0</v>
      </c>
      <c r="AZ16" s="459">
        <f t="shared" si="12"/>
        <v>0</v>
      </c>
      <c r="BA16" s="459">
        <f t="shared" si="12"/>
        <v>0</v>
      </c>
      <c r="BB16" s="459">
        <f t="shared" si="12"/>
        <v>0</v>
      </c>
      <c r="BC16" s="459">
        <f t="shared" si="12"/>
        <v>0</v>
      </c>
      <c r="BD16" s="459">
        <f t="shared" si="12"/>
        <v>0</v>
      </c>
      <c r="BE16" s="459">
        <f t="shared" si="12"/>
        <v>0</v>
      </c>
      <c r="BF16" s="459">
        <f t="shared" si="12"/>
        <v>0</v>
      </c>
      <c r="BG16" s="459">
        <f t="shared" si="12"/>
        <v>0</v>
      </c>
      <c r="BH16" s="459">
        <f t="shared" si="12"/>
        <v>0</v>
      </c>
      <c r="BI16" s="459">
        <f t="shared" si="12"/>
        <v>0</v>
      </c>
      <c r="BJ16" s="459">
        <f t="shared" si="12"/>
        <v>0</v>
      </c>
      <c r="BK16" s="459">
        <f t="shared" si="12"/>
        <v>0</v>
      </c>
      <c r="BL16" s="459">
        <f t="shared" si="12"/>
        <v>0</v>
      </c>
      <c r="BM16" s="459">
        <f t="shared" si="12"/>
        <v>0</v>
      </c>
      <c r="BN16" s="459">
        <f t="shared" si="12"/>
        <v>0</v>
      </c>
      <c r="BO16" s="459">
        <f t="shared" si="12"/>
        <v>0</v>
      </c>
      <c r="BP16" s="875">
        <f t="shared" si="12"/>
        <v>0</v>
      </c>
      <c r="BQ16" s="871">
        <f t="shared" si="6"/>
        <v>60.509127999999968</v>
      </c>
      <c r="BR16" s="876">
        <f>L$75-$BQ16</f>
        <v>-60.509127999999968</v>
      </c>
      <c r="BS16" s="873">
        <f t="shared" si="7"/>
        <v>16108.565672000001</v>
      </c>
    </row>
    <row r="17" spans="1:72" s="470" customFormat="1" ht="18" customHeight="1">
      <c r="A17" s="463"/>
      <c r="B17" s="214" t="s">
        <v>39</v>
      </c>
      <c r="C17" s="214" t="s">
        <v>40</v>
      </c>
      <c r="D17" s="406">
        <v>12378.1574</v>
      </c>
      <c r="E17" s="464">
        <f>F17+J17+K17+L17+P17+T17+X17+Y17+Z17</f>
        <v>0</v>
      </c>
      <c r="F17" s="465">
        <f>G17+H17+I17</f>
        <v>0</v>
      </c>
      <c r="G17" s="465">
        <v>0</v>
      </c>
      <c r="H17" s="465">
        <v>0</v>
      </c>
      <c r="I17" s="465">
        <v>0</v>
      </c>
      <c r="J17" s="465">
        <v>0</v>
      </c>
      <c r="K17" s="465">
        <v>0</v>
      </c>
      <c r="L17" s="465">
        <f>N17+O17</f>
        <v>0</v>
      </c>
      <c r="M17" s="466">
        <f>$D17-$BQ17</f>
        <v>12319.630362</v>
      </c>
      <c r="N17" s="465">
        <v>0</v>
      </c>
      <c r="O17" s="465">
        <v>0</v>
      </c>
      <c r="P17" s="465">
        <f>SUM(Q17:S17)</f>
        <v>0</v>
      </c>
      <c r="Q17" s="465">
        <v>0</v>
      </c>
      <c r="R17" s="465">
        <v>0</v>
      </c>
      <c r="S17" s="465">
        <v>0</v>
      </c>
      <c r="T17" s="465">
        <f>SUM(U17:W17)</f>
        <v>0</v>
      </c>
      <c r="U17" s="465">
        <v>0</v>
      </c>
      <c r="V17" s="465">
        <v>0</v>
      </c>
      <c r="W17" s="465">
        <v>0</v>
      </c>
      <c r="X17" s="465">
        <v>0</v>
      </c>
      <c r="Y17" s="465">
        <v>0</v>
      </c>
      <c r="Z17" s="465">
        <v>0</v>
      </c>
      <c r="AA17" s="449">
        <f t="shared" si="8"/>
        <v>58.527037999999969</v>
      </c>
      <c r="AB17" s="465">
        <v>7.5775179999999702</v>
      </c>
      <c r="AC17" s="465">
        <v>0</v>
      </c>
      <c r="AD17" s="465">
        <v>0</v>
      </c>
      <c r="AE17" s="465">
        <v>0</v>
      </c>
      <c r="AF17" s="465">
        <v>0</v>
      </c>
      <c r="AG17" s="465">
        <v>0</v>
      </c>
      <c r="AH17" s="465">
        <v>0</v>
      </c>
      <c r="AI17" s="465">
        <v>0</v>
      </c>
      <c r="AJ17" s="465">
        <v>1.43</v>
      </c>
      <c r="AK17" s="465">
        <f t="shared" si="4"/>
        <v>49.51952</v>
      </c>
      <c r="AL17" s="465">
        <v>49.51952</v>
      </c>
      <c r="AM17" s="465">
        <v>0</v>
      </c>
      <c r="AN17" s="465">
        <v>0</v>
      </c>
      <c r="AO17" s="465">
        <v>0</v>
      </c>
      <c r="AP17" s="465">
        <v>0</v>
      </c>
      <c r="AQ17" s="465">
        <v>0</v>
      </c>
      <c r="AR17" s="465">
        <v>0</v>
      </c>
      <c r="AS17" s="465">
        <v>0</v>
      </c>
      <c r="AT17" s="465">
        <v>0</v>
      </c>
      <c r="AU17" s="465">
        <v>0</v>
      </c>
      <c r="AV17" s="465">
        <v>0</v>
      </c>
      <c r="AW17" s="465">
        <v>0</v>
      </c>
      <c r="AX17" s="465">
        <v>0</v>
      </c>
      <c r="AY17" s="465">
        <v>0</v>
      </c>
      <c r="AZ17" s="465">
        <v>0</v>
      </c>
      <c r="BA17" s="465">
        <v>0</v>
      </c>
      <c r="BB17" s="465">
        <v>0</v>
      </c>
      <c r="BC17" s="465">
        <v>0</v>
      </c>
      <c r="BD17" s="465">
        <v>0</v>
      </c>
      <c r="BE17" s="465">
        <v>0</v>
      </c>
      <c r="BF17" s="465">
        <v>0</v>
      </c>
      <c r="BG17" s="465">
        <v>0</v>
      </c>
      <c r="BH17" s="465">
        <v>0</v>
      </c>
      <c r="BI17" s="465">
        <v>0</v>
      </c>
      <c r="BJ17" s="465">
        <v>0</v>
      </c>
      <c r="BK17" s="465">
        <v>0</v>
      </c>
      <c r="BL17" s="465">
        <v>0</v>
      </c>
      <c r="BM17" s="465">
        <v>0</v>
      </c>
      <c r="BN17" s="465">
        <v>0</v>
      </c>
      <c r="BO17" s="465">
        <v>0</v>
      </c>
      <c r="BP17" s="449">
        <v>0</v>
      </c>
      <c r="BQ17" s="467">
        <f t="shared" si="6"/>
        <v>58.527037999999969</v>
      </c>
      <c r="BR17" s="827">
        <f>M$75-$BQ17</f>
        <v>-58.527037999999969</v>
      </c>
      <c r="BS17" s="469">
        <f t="shared" si="7"/>
        <v>12319.630362</v>
      </c>
    </row>
    <row r="18" spans="1:72" s="470" customFormat="1" ht="18" customHeight="1">
      <c r="A18" s="463"/>
      <c r="B18" s="214" t="s">
        <v>41</v>
      </c>
      <c r="C18" s="214" t="s">
        <v>42</v>
      </c>
      <c r="D18" s="406">
        <v>789.75500000000011</v>
      </c>
      <c r="E18" s="464">
        <f>F18+J18+K18+L18+P18+T18+X18+Y18+Z18</f>
        <v>0</v>
      </c>
      <c r="F18" s="465">
        <f t="shared" si="9"/>
        <v>0</v>
      </c>
      <c r="G18" s="465">
        <v>0</v>
      </c>
      <c r="H18" s="465">
        <v>0</v>
      </c>
      <c r="I18" s="465">
        <v>0</v>
      </c>
      <c r="J18" s="465">
        <v>0</v>
      </c>
      <c r="K18" s="465">
        <v>0</v>
      </c>
      <c r="L18" s="465">
        <f>M18+O18</f>
        <v>0</v>
      </c>
      <c r="M18" s="465">
        <v>0</v>
      </c>
      <c r="N18" s="466">
        <f>$D18-$BQ18</f>
        <v>787.77291000000014</v>
      </c>
      <c r="O18" s="465">
        <v>0</v>
      </c>
      <c r="P18" s="465">
        <f>SUM(Q18:S18)</f>
        <v>0</v>
      </c>
      <c r="Q18" s="465">
        <v>0</v>
      </c>
      <c r="R18" s="465">
        <v>0</v>
      </c>
      <c r="S18" s="465">
        <v>0</v>
      </c>
      <c r="T18" s="465">
        <f>SUM(U18:W18)</f>
        <v>0</v>
      </c>
      <c r="U18" s="465">
        <v>0</v>
      </c>
      <c r="V18" s="465">
        <v>0</v>
      </c>
      <c r="W18" s="465">
        <v>0</v>
      </c>
      <c r="X18" s="465">
        <v>0</v>
      </c>
      <c r="Y18" s="465">
        <v>0</v>
      </c>
      <c r="Z18" s="465">
        <v>0</v>
      </c>
      <c r="AA18" s="449">
        <f t="shared" si="8"/>
        <v>1.9820899999999999</v>
      </c>
      <c r="AB18" s="465">
        <v>0</v>
      </c>
      <c r="AC18" s="465">
        <v>0</v>
      </c>
      <c r="AD18" s="465">
        <v>0</v>
      </c>
      <c r="AE18" s="465">
        <v>0</v>
      </c>
      <c r="AF18" s="465">
        <v>0</v>
      </c>
      <c r="AG18" s="465">
        <v>0</v>
      </c>
      <c r="AH18" s="465">
        <v>0</v>
      </c>
      <c r="AI18" s="465">
        <v>0</v>
      </c>
      <c r="AJ18" s="465">
        <v>0</v>
      </c>
      <c r="AK18" s="465">
        <f t="shared" si="4"/>
        <v>1.9820899999999999</v>
      </c>
      <c r="AL18" s="465">
        <v>1.9820899999999999</v>
      </c>
      <c r="AM18" s="465">
        <v>0</v>
      </c>
      <c r="AN18" s="465">
        <v>0</v>
      </c>
      <c r="AO18" s="465">
        <v>0</v>
      </c>
      <c r="AP18" s="465">
        <v>0</v>
      </c>
      <c r="AQ18" s="465">
        <v>0</v>
      </c>
      <c r="AR18" s="465">
        <v>0</v>
      </c>
      <c r="AS18" s="465">
        <v>0</v>
      </c>
      <c r="AT18" s="465">
        <v>0</v>
      </c>
      <c r="AU18" s="465">
        <v>0</v>
      </c>
      <c r="AV18" s="465">
        <v>0</v>
      </c>
      <c r="AW18" s="465">
        <v>0</v>
      </c>
      <c r="AX18" s="465">
        <v>0</v>
      </c>
      <c r="AY18" s="465">
        <v>0</v>
      </c>
      <c r="AZ18" s="465">
        <v>0</v>
      </c>
      <c r="BA18" s="465">
        <v>0</v>
      </c>
      <c r="BB18" s="465">
        <v>0</v>
      </c>
      <c r="BC18" s="465">
        <v>0</v>
      </c>
      <c r="BD18" s="465">
        <v>0</v>
      </c>
      <c r="BE18" s="465">
        <v>0</v>
      </c>
      <c r="BF18" s="465">
        <v>0</v>
      </c>
      <c r="BG18" s="465">
        <v>0</v>
      </c>
      <c r="BH18" s="465">
        <v>0</v>
      </c>
      <c r="BI18" s="465">
        <v>0</v>
      </c>
      <c r="BJ18" s="465">
        <v>0</v>
      </c>
      <c r="BK18" s="465">
        <v>0</v>
      </c>
      <c r="BL18" s="465">
        <v>0</v>
      </c>
      <c r="BM18" s="465">
        <v>0</v>
      </c>
      <c r="BN18" s="465">
        <v>0</v>
      </c>
      <c r="BO18" s="465">
        <v>0</v>
      </c>
      <c r="BP18" s="449">
        <v>0</v>
      </c>
      <c r="BQ18" s="467">
        <f t="shared" si="6"/>
        <v>1.9820899999999999</v>
      </c>
      <c r="BR18" s="827">
        <f>N$75-$BQ18</f>
        <v>-1.9820899999999999</v>
      </c>
      <c r="BS18" s="469">
        <f t="shared" si="7"/>
        <v>787.77291000000014</v>
      </c>
    </row>
    <row r="19" spans="1:72" s="470" customFormat="1" ht="26.4">
      <c r="A19" s="463"/>
      <c r="B19" s="388" t="s">
        <v>43</v>
      </c>
      <c r="C19" s="214" t="s">
        <v>44</v>
      </c>
      <c r="D19" s="406">
        <v>3001.1623999999993</v>
      </c>
      <c r="E19" s="464">
        <f>F19+J19+K19+L19+P19+T19+X19+Y19+Z19</f>
        <v>0</v>
      </c>
      <c r="F19" s="465">
        <f t="shared" si="9"/>
        <v>0</v>
      </c>
      <c r="G19" s="465">
        <v>0</v>
      </c>
      <c r="H19" s="465">
        <v>0</v>
      </c>
      <c r="I19" s="465">
        <v>0</v>
      </c>
      <c r="J19" s="465">
        <v>0</v>
      </c>
      <c r="K19" s="465">
        <v>0</v>
      </c>
      <c r="L19" s="465">
        <f>M19+N19</f>
        <v>0</v>
      </c>
      <c r="M19" s="465">
        <v>0</v>
      </c>
      <c r="N19" s="465">
        <v>0</v>
      </c>
      <c r="O19" s="466">
        <f>$D19-$BQ19</f>
        <v>3001.1623999999993</v>
      </c>
      <c r="P19" s="465">
        <f>SUM(Q19:S19)</f>
        <v>0</v>
      </c>
      <c r="Q19" s="465">
        <v>0</v>
      </c>
      <c r="R19" s="465">
        <v>0</v>
      </c>
      <c r="S19" s="465">
        <v>0</v>
      </c>
      <c r="T19" s="465">
        <f>SUM(U19:W19)</f>
        <v>0</v>
      </c>
      <c r="U19" s="465">
        <v>0</v>
      </c>
      <c r="V19" s="465">
        <v>0</v>
      </c>
      <c r="W19" s="465">
        <v>0</v>
      </c>
      <c r="X19" s="465">
        <v>0</v>
      </c>
      <c r="Y19" s="465">
        <v>0</v>
      </c>
      <c r="Z19" s="465">
        <v>0</v>
      </c>
      <c r="AA19" s="449">
        <f t="shared" si="8"/>
        <v>0</v>
      </c>
      <c r="AB19" s="465">
        <v>0</v>
      </c>
      <c r="AC19" s="465">
        <v>0</v>
      </c>
      <c r="AD19" s="465">
        <v>0</v>
      </c>
      <c r="AE19" s="465">
        <v>0</v>
      </c>
      <c r="AF19" s="465">
        <v>0</v>
      </c>
      <c r="AG19" s="465">
        <v>0</v>
      </c>
      <c r="AH19" s="465">
        <v>0</v>
      </c>
      <c r="AI19" s="465">
        <v>0</v>
      </c>
      <c r="AJ19" s="465">
        <v>0</v>
      </c>
      <c r="AK19" s="465">
        <f t="shared" si="4"/>
        <v>0</v>
      </c>
      <c r="AL19" s="465">
        <v>0</v>
      </c>
      <c r="AM19" s="465">
        <v>0</v>
      </c>
      <c r="AN19" s="465">
        <v>0</v>
      </c>
      <c r="AO19" s="465">
        <v>0</v>
      </c>
      <c r="AP19" s="465">
        <v>0</v>
      </c>
      <c r="AQ19" s="465">
        <v>0</v>
      </c>
      <c r="AR19" s="465">
        <v>0</v>
      </c>
      <c r="AS19" s="465">
        <v>0</v>
      </c>
      <c r="AT19" s="465">
        <v>0</v>
      </c>
      <c r="AU19" s="465">
        <v>0</v>
      </c>
      <c r="AV19" s="465">
        <v>0</v>
      </c>
      <c r="AW19" s="465">
        <v>0</v>
      </c>
      <c r="AX19" s="465">
        <v>0</v>
      </c>
      <c r="AY19" s="465">
        <v>0</v>
      </c>
      <c r="AZ19" s="465">
        <v>0</v>
      </c>
      <c r="BA19" s="465">
        <v>0</v>
      </c>
      <c r="BB19" s="465">
        <v>0</v>
      </c>
      <c r="BC19" s="465">
        <v>0</v>
      </c>
      <c r="BD19" s="465">
        <v>0</v>
      </c>
      <c r="BE19" s="465">
        <v>0</v>
      </c>
      <c r="BF19" s="465">
        <v>0</v>
      </c>
      <c r="BG19" s="465">
        <v>0</v>
      </c>
      <c r="BH19" s="465">
        <v>0</v>
      </c>
      <c r="BI19" s="465">
        <v>0</v>
      </c>
      <c r="BJ19" s="465">
        <v>0</v>
      </c>
      <c r="BK19" s="465">
        <v>0</v>
      </c>
      <c r="BL19" s="465">
        <v>0</v>
      </c>
      <c r="BM19" s="465">
        <v>0</v>
      </c>
      <c r="BN19" s="465">
        <v>0</v>
      </c>
      <c r="BO19" s="465">
        <v>0</v>
      </c>
      <c r="BP19" s="449">
        <v>0</v>
      </c>
      <c r="BQ19" s="467">
        <f t="shared" si="6"/>
        <v>0</v>
      </c>
      <c r="BR19" s="827">
        <f>O$75-$BQ19</f>
        <v>0</v>
      </c>
      <c r="BS19" s="469">
        <f t="shared" si="7"/>
        <v>3001.1623999999993</v>
      </c>
    </row>
    <row r="20" spans="1:72" ht="17.25" customHeight="1">
      <c r="A20" s="456" t="s">
        <v>36</v>
      </c>
      <c r="B20" s="207" t="s">
        <v>46</v>
      </c>
      <c r="C20" s="206" t="s">
        <v>47</v>
      </c>
      <c r="D20" s="405">
        <f>SUM(D21:D23)</f>
        <v>0</v>
      </c>
      <c r="E20" s="457">
        <f>F20+J20+K20+L20+T20+X20+Y20+Z20</f>
        <v>0</v>
      </c>
      <c r="F20" s="458">
        <f t="shared" si="9"/>
        <v>0</v>
      </c>
      <c r="G20" s="458">
        <f t="shared" ref="G20:Z20" si="13">SUM(G21:G23)</f>
        <v>0</v>
      </c>
      <c r="H20" s="458">
        <f t="shared" si="13"/>
        <v>0</v>
      </c>
      <c r="I20" s="458">
        <f t="shared" si="13"/>
        <v>0</v>
      </c>
      <c r="J20" s="458">
        <f t="shared" si="13"/>
        <v>0</v>
      </c>
      <c r="K20" s="458">
        <f t="shared" si="13"/>
        <v>0</v>
      </c>
      <c r="L20" s="458">
        <f>SUM(L21:L23)</f>
        <v>0</v>
      </c>
      <c r="M20" s="458">
        <f>SUM(M21:M23)</f>
        <v>0</v>
      </c>
      <c r="N20" s="458">
        <f t="shared" si="13"/>
        <v>0</v>
      </c>
      <c r="O20" s="458">
        <f t="shared" si="13"/>
        <v>0</v>
      </c>
      <c r="P20" s="459">
        <f>$D20-$BQ20</f>
        <v>0</v>
      </c>
      <c r="Q20" s="458">
        <f>SUM(Q22:Q23)</f>
        <v>0</v>
      </c>
      <c r="R20" s="458">
        <f>R21+R23</f>
        <v>0</v>
      </c>
      <c r="S20" s="458">
        <f>SUM(S21:S22)</f>
        <v>0</v>
      </c>
      <c r="T20" s="458">
        <f>SUM(T21:T23)</f>
        <v>0</v>
      </c>
      <c r="U20" s="458">
        <f>SUM(U21:U23)</f>
        <v>0</v>
      </c>
      <c r="V20" s="458">
        <f>SUM(V21:V23)</f>
        <v>0</v>
      </c>
      <c r="W20" s="458">
        <f>SUM(W21:W23)</f>
        <v>0</v>
      </c>
      <c r="X20" s="458">
        <f t="shared" si="13"/>
        <v>0</v>
      </c>
      <c r="Y20" s="458">
        <f t="shared" si="13"/>
        <v>0</v>
      </c>
      <c r="Z20" s="458">
        <f t="shared" si="13"/>
        <v>0</v>
      </c>
      <c r="AA20" s="192">
        <f t="shared" si="8"/>
        <v>0</v>
      </c>
      <c r="AB20" s="458">
        <f>SUM(AB21:AB23)</f>
        <v>0</v>
      </c>
      <c r="AC20" s="458">
        <f t="shared" ref="AC20:AJ20" si="14">SUM(AC21:AC23)</f>
        <v>0</v>
      </c>
      <c r="AD20" s="458">
        <f t="shared" si="14"/>
        <v>0</v>
      </c>
      <c r="AE20" s="458">
        <f t="shared" si="14"/>
        <v>0</v>
      </c>
      <c r="AF20" s="458">
        <f t="shared" si="14"/>
        <v>0</v>
      </c>
      <c r="AG20" s="458">
        <f t="shared" si="14"/>
        <v>0</v>
      </c>
      <c r="AH20" s="458">
        <f t="shared" si="14"/>
        <v>0</v>
      </c>
      <c r="AI20" s="458">
        <f t="shared" si="14"/>
        <v>0</v>
      </c>
      <c r="AJ20" s="458">
        <f t="shared" si="14"/>
        <v>0</v>
      </c>
      <c r="AK20" s="458">
        <f t="shared" si="4"/>
        <v>0</v>
      </c>
      <c r="AL20" s="458">
        <f t="shared" ref="AL20:BP20" si="15">SUM(AL21:AL23)</f>
        <v>0</v>
      </c>
      <c r="AM20" s="458">
        <f t="shared" si="15"/>
        <v>0</v>
      </c>
      <c r="AN20" s="458">
        <f t="shared" si="15"/>
        <v>0</v>
      </c>
      <c r="AO20" s="458">
        <f t="shared" si="15"/>
        <v>0</v>
      </c>
      <c r="AP20" s="458">
        <f t="shared" si="15"/>
        <v>0</v>
      </c>
      <c r="AQ20" s="458">
        <f t="shared" si="15"/>
        <v>0</v>
      </c>
      <c r="AR20" s="458">
        <f t="shared" si="15"/>
        <v>0</v>
      </c>
      <c r="AS20" s="458">
        <f t="shared" si="15"/>
        <v>0</v>
      </c>
      <c r="AT20" s="458">
        <f t="shared" si="15"/>
        <v>0</v>
      </c>
      <c r="AU20" s="458">
        <f t="shared" si="15"/>
        <v>0</v>
      </c>
      <c r="AV20" s="458">
        <f t="shared" si="15"/>
        <v>0</v>
      </c>
      <c r="AW20" s="458">
        <f t="shared" si="15"/>
        <v>0</v>
      </c>
      <c r="AX20" s="458">
        <f t="shared" si="15"/>
        <v>0</v>
      </c>
      <c r="AY20" s="458">
        <f t="shared" si="15"/>
        <v>0</v>
      </c>
      <c r="AZ20" s="458">
        <f t="shared" si="15"/>
        <v>0</v>
      </c>
      <c r="BA20" s="458">
        <f t="shared" si="15"/>
        <v>0</v>
      </c>
      <c r="BB20" s="458">
        <f t="shared" si="15"/>
        <v>0</v>
      </c>
      <c r="BC20" s="458">
        <f t="shared" si="15"/>
        <v>0</v>
      </c>
      <c r="BD20" s="458">
        <f t="shared" si="15"/>
        <v>0</v>
      </c>
      <c r="BE20" s="458">
        <f t="shared" si="15"/>
        <v>0</v>
      </c>
      <c r="BF20" s="458">
        <f t="shared" si="15"/>
        <v>0</v>
      </c>
      <c r="BG20" s="458">
        <f t="shared" si="15"/>
        <v>0</v>
      </c>
      <c r="BH20" s="458">
        <f t="shared" si="15"/>
        <v>0</v>
      </c>
      <c r="BI20" s="458">
        <f t="shared" si="15"/>
        <v>0</v>
      </c>
      <c r="BJ20" s="458">
        <f t="shared" si="15"/>
        <v>0</v>
      </c>
      <c r="BK20" s="458">
        <f t="shared" si="15"/>
        <v>0</v>
      </c>
      <c r="BL20" s="458">
        <f t="shared" si="15"/>
        <v>0</v>
      </c>
      <c r="BM20" s="458">
        <f t="shared" si="15"/>
        <v>0</v>
      </c>
      <c r="BN20" s="458">
        <f t="shared" si="15"/>
        <v>0</v>
      </c>
      <c r="BO20" s="458">
        <f t="shared" si="15"/>
        <v>0</v>
      </c>
      <c r="BP20" s="443">
        <f t="shared" si="15"/>
        <v>0</v>
      </c>
      <c r="BQ20" s="460">
        <f t="shared" si="6"/>
        <v>0</v>
      </c>
      <c r="BR20" s="825">
        <f>P$75-$BQ20</f>
        <v>0</v>
      </c>
      <c r="BS20" s="462">
        <f t="shared" si="7"/>
        <v>0</v>
      </c>
    </row>
    <row r="21" spans="1:72" s="470" customFormat="1" ht="18" customHeight="1">
      <c r="A21" s="463"/>
      <c r="B21" s="214" t="s">
        <v>48</v>
      </c>
      <c r="C21" s="214" t="s">
        <v>49</v>
      </c>
      <c r="D21" s="406">
        <v>0</v>
      </c>
      <c r="E21" s="464">
        <f>F21+J21+K21+L21+P21+T21+X21+Y21+Z21</f>
        <v>0</v>
      </c>
      <c r="F21" s="465">
        <f t="shared" si="9"/>
        <v>0</v>
      </c>
      <c r="G21" s="465">
        <v>0</v>
      </c>
      <c r="H21" s="465">
        <v>0</v>
      </c>
      <c r="I21" s="465">
        <v>0</v>
      </c>
      <c r="J21" s="465">
        <v>0</v>
      </c>
      <c r="K21" s="465">
        <v>0</v>
      </c>
      <c r="L21" s="465">
        <f>SUM(M21:O21)</f>
        <v>0</v>
      </c>
      <c r="M21" s="465">
        <v>0</v>
      </c>
      <c r="N21" s="465">
        <v>0</v>
      </c>
      <c r="O21" s="465">
        <v>0</v>
      </c>
      <c r="P21" s="465">
        <f>SUM(R21:S21)</f>
        <v>0</v>
      </c>
      <c r="Q21" s="466">
        <f>$D21-$BQ21</f>
        <v>0</v>
      </c>
      <c r="R21" s="465">
        <v>0</v>
      </c>
      <c r="S21" s="465">
        <v>0</v>
      </c>
      <c r="T21" s="465">
        <f>SUM(U21:W21)</f>
        <v>0</v>
      </c>
      <c r="U21" s="465">
        <v>0</v>
      </c>
      <c r="V21" s="465">
        <v>0</v>
      </c>
      <c r="W21" s="465">
        <v>0</v>
      </c>
      <c r="X21" s="465">
        <v>0</v>
      </c>
      <c r="Y21" s="465">
        <v>0</v>
      </c>
      <c r="Z21" s="465">
        <v>0</v>
      </c>
      <c r="AA21" s="449">
        <f t="shared" si="8"/>
        <v>0</v>
      </c>
      <c r="AB21" s="465">
        <v>0</v>
      </c>
      <c r="AC21" s="465">
        <v>0</v>
      </c>
      <c r="AD21" s="465">
        <v>0</v>
      </c>
      <c r="AE21" s="465">
        <v>0</v>
      </c>
      <c r="AF21" s="465">
        <v>0</v>
      </c>
      <c r="AG21" s="465">
        <v>0</v>
      </c>
      <c r="AH21" s="465">
        <v>0</v>
      </c>
      <c r="AI21" s="465">
        <v>0</v>
      </c>
      <c r="AJ21" s="465">
        <v>0</v>
      </c>
      <c r="AK21" s="465">
        <f t="shared" si="4"/>
        <v>0</v>
      </c>
      <c r="AL21" s="465">
        <v>0</v>
      </c>
      <c r="AM21" s="465">
        <v>0</v>
      </c>
      <c r="AN21" s="465">
        <v>0</v>
      </c>
      <c r="AO21" s="465">
        <v>0</v>
      </c>
      <c r="AP21" s="465">
        <v>0</v>
      </c>
      <c r="AQ21" s="465">
        <v>0</v>
      </c>
      <c r="AR21" s="465">
        <v>0</v>
      </c>
      <c r="AS21" s="465">
        <v>0</v>
      </c>
      <c r="AT21" s="465">
        <v>0</v>
      </c>
      <c r="AU21" s="465">
        <v>0</v>
      </c>
      <c r="AV21" s="465">
        <v>0</v>
      </c>
      <c r="AW21" s="465">
        <v>0</v>
      </c>
      <c r="AX21" s="465">
        <v>0</v>
      </c>
      <c r="AY21" s="465">
        <v>0</v>
      </c>
      <c r="AZ21" s="465">
        <v>0</v>
      </c>
      <c r="BA21" s="465">
        <v>0</v>
      </c>
      <c r="BB21" s="465">
        <v>0</v>
      </c>
      <c r="BC21" s="465">
        <v>0</v>
      </c>
      <c r="BD21" s="465">
        <v>0</v>
      </c>
      <c r="BE21" s="465">
        <v>0</v>
      </c>
      <c r="BF21" s="465">
        <v>0</v>
      </c>
      <c r="BG21" s="465">
        <v>0</v>
      </c>
      <c r="BH21" s="465">
        <v>0</v>
      </c>
      <c r="BI21" s="465">
        <v>0</v>
      </c>
      <c r="BJ21" s="465">
        <v>0</v>
      </c>
      <c r="BK21" s="465">
        <v>0</v>
      </c>
      <c r="BL21" s="465">
        <v>0</v>
      </c>
      <c r="BM21" s="465">
        <v>0</v>
      </c>
      <c r="BN21" s="465">
        <v>0</v>
      </c>
      <c r="BO21" s="465">
        <v>0</v>
      </c>
      <c r="BP21" s="449">
        <v>0</v>
      </c>
      <c r="BQ21" s="467">
        <f t="shared" si="6"/>
        <v>0</v>
      </c>
      <c r="BR21" s="827">
        <f>Q$75-$BQ21</f>
        <v>0</v>
      </c>
      <c r="BS21" s="469">
        <f t="shared" si="7"/>
        <v>0</v>
      </c>
    </row>
    <row r="22" spans="1:72" s="470" customFormat="1" ht="18" customHeight="1">
      <c r="A22" s="463"/>
      <c r="B22" s="214" t="s">
        <v>50</v>
      </c>
      <c r="C22" s="214" t="s">
        <v>51</v>
      </c>
      <c r="D22" s="406">
        <v>0</v>
      </c>
      <c r="E22" s="464">
        <f>F22+J22+K22+L22+P22+T22+X22+Y22+Z22</f>
        <v>0</v>
      </c>
      <c r="F22" s="465">
        <f t="shared" si="9"/>
        <v>0</v>
      </c>
      <c r="G22" s="465">
        <v>0</v>
      </c>
      <c r="H22" s="465">
        <v>0</v>
      </c>
      <c r="I22" s="465">
        <v>0</v>
      </c>
      <c r="J22" s="465">
        <v>0</v>
      </c>
      <c r="K22" s="465">
        <v>0</v>
      </c>
      <c r="L22" s="465">
        <f>SUM(M22:O22)</f>
        <v>0</v>
      </c>
      <c r="M22" s="465">
        <v>0</v>
      </c>
      <c r="N22" s="465">
        <v>0</v>
      </c>
      <c r="O22" s="465">
        <v>0</v>
      </c>
      <c r="P22" s="465">
        <f>Q22+S22</f>
        <v>0</v>
      </c>
      <c r="Q22" s="465">
        <v>0</v>
      </c>
      <c r="R22" s="466">
        <f>$D22-$BQ22</f>
        <v>0</v>
      </c>
      <c r="S22" s="465">
        <v>0</v>
      </c>
      <c r="T22" s="465">
        <f>SUM(U22:W22)</f>
        <v>0</v>
      </c>
      <c r="U22" s="465">
        <v>0</v>
      </c>
      <c r="V22" s="465">
        <v>0</v>
      </c>
      <c r="W22" s="465">
        <v>0</v>
      </c>
      <c r="X22" s="465">
        <v>0</v>
      </c>
      <c r="Y22" s="465">
        <v>0</v>
      </c>
      <c r="Z22" s="465">
        <v>0</v>
      </c>
      <c r="AA22" s="449">
        <f t="shared" si="8"/>
        <v>0</v>
      </c>
      <c r="AB22" s="465">
        <v>0</v>
      </c>
      <c r="AC22" s="465">
        <v>0</v>
      </c>
      <c r="AD22" s="465">
        <v>0</v>
      </c>
      <c r="AE22" s="465">
        <v>0</v>
      </c>
      <c r="AF22" s="465">
        <v>0</v>
      </c>
      <c r="AG22" s="465">
        <v>0</v>
      </c>
      <c r="AH22" s="465">
        <v>0</v>
      </c>
      <c r="AI22" s="465">
        <v>0</v>
      </c>
      <c r="AJ22" s="465">
        <v>0</v>
      </c>
      <c r="AK22" s="465">
        <f t="shared" si="4"/>
        <v>0</v>
      </c>
      <c r="AL22" s="465">
        <v>0</v>
      </c>
      <c r="AM22" s="465">
        <v>0</v>
      </c>
      <c r="AN22" s="465">
        <v>0</v>
      </c>
      <c r="AO22" s="465">
        <v>0</v>
      </c>
      <c r="AP22" s="465">
        <v>0</v>
      </c>
      <c r="AQ22" s="465">
        <v>0</v>
      </c>
      <c r="AR22" s="465">
        <v>0</v>
      </c>
      <c r="AS22" s="465">
        <v>0</v>
      </c>
      <c r="AT22" s="465">
        <v>0</v>
      </c>
      <c r="AU22" s="465">
        <v>0</v>
      </c>
      <c r="AV22" s="465">
        <v>0</v>
      </c>
      <c r="AW22" s="465">
        <v>0</v>
      </c>
      <c r="AX22" s="465">
        <v>0</v>
      </c>
      <c r="AY22" s="465">
        <v>0</v>
      </c>
      <c r="AZ22" s="465">
        <v>0</v>
      </c>
      <c r="BA22" s="465">
        <v>0</v>
      </c>
      <c r="BB22" s="465">
        <v>0</v>
      </c>
      <c r="BC22" s="465">
        <v>0</v>
      </c>
      <c r="BD22" s="465">
        <v>0</v>
      </c>
      <c r="BE22" s="465">
        <v>0</v>
      </c>
      <c r="BF22" s="465">
        <v>0</v>
      </c>
      <c r="BG22" s="465">
        <v>0</v>
      </c>
      <c r="BH22" s="465">
        <v>0</v>
      </c>
      <c r="BI22" s="465">
        <v>0</v>
      </c>
      <c r="BJ22" s="465">
        <v>0</v>
      </c>
      <c r="BK22" s="465">
        <v>0</v>
      </c>
      <c r="BL22" s="465">
        <v>0</v>
      </c>
      <c r="BM22" s="465">
        <v>0</v>
      </c>
      <c r="BN22" s="465">
        <v>0</v>
      </c>
      <c r="BO22" s="465">
        <v>0</v>
      </c>
      <c r="BP22" s="449">
        <v>0</v>
      </c>
      <c r="BQ22" s="467">
        <f t="shared" si="6"/>
        <v>0</v>
      </c>
      <c r="BR22" s="827">
        <f>R$75-$BQ22</f>
        <v>0</v>
      </c>
      <c r="BS22" s="469">
        <f t="shared" si="7"/>
        <v>0</v>
      </c>
    </row>
    <row r="23" spans="1:72" s="470" customFormat="1" ht="18" customHeight="1">
      <c r="A23" s="463"/>
      <c r="B23" s="214" t="s">
        <v>52</v>
      </c>
      <c r="C23" s="214" t="s">
        <v>53</v>
      </c>
      <c r="D23" s="406">
        <v>0</v>
      </c>
      <c r="E23" s="464">
        <f>F23+J23+K23+L23+P23+T23+X23+Y23+Z23</f>
        <v>0</v>
      </c>
      <c r="F23" s="465">
        <f t="shared" si="9"/>
        <v>0</v>
      </c>
      <c r="G23" s="465">
        <v>0</v>
      </c>
      <c r="H23" s="465">
        <v>0</v>
      </c>
      <c r="I23" s="465">
        <v>0</v>
      </c>
      <c r="J23" s="465">
        <v>0</v>
      </c>
      <c r="K23" s="465">
        <v>0</v>
      </c>
      <c r="L23" s="465">
        <f>SUM(M23:O23)</f>
        <v>0</v>
      </c>
      <c r="M23" s="465">
        <v>0</v>
      </c>
      <c r="N23" s="465">
        <v>0</v>
      </c>
      <c r="O23" s="465">
        <v>0</v>
      </c>
      <c r="P23" s="465">
        <f>Q23+R23</f>
        <v>0</v>
      </c>
      <c r="Q23" s="465">
        <v>0</v>
      </c>
      <c r="R23" s="465">
        <v>0</v>
      </c>
      <c r="S23" s="466">
        <f>$D23-$BQ23</f>
        <v>0</v>
      </c>
      <c r="T23" s="465">
        <f>SUM(U23:W23)</f>
        <v>0</v>
      </c>
      <c r="U23" s="465">
        <v>0</v>
      </c>
      <c r="V23" s="465">
        <v>0</v>
      </c>
      <c r="W23" s="465">
        <v>0</v>
      </c>
      <c r="X23" s="465">
        <v>0</v>
      </c>
      <c r="Y23" s="465">
        <v>0</v>
      </c>
      <c r="Z23" s="465">
        <v>0</v>
      </c>
      <c r="AA23" s="449">
        <f t="shared" si="8"/>
        <v>0</v>
      </c>
      <c r="AB23" s="465">
        <v>0</v>
      </c>
      <c r="AC23" s="465">
        <v>0</v>
      </c>
      <c r="AD23" s="465">
        <v>0</v>
      </c>
      <c r="AE23" s="465">
        <v>0</v>
      </c>
      <c r="AF23" s="465">
        <v>0</v>
      </c>
      <c r="AG23" s="465">
        <v>0</v>
      </c>
      <c r="AH23" s="465">
        <v>0</v>
      </c>
      <c r="AI23" s="465">
        <v>0</v>
      </c>
      <c r="AJ23" s="465">
        <v>0</v>
      </c>
      <c r="AK23" s="465">
        <f t="shared" si="4"/>
        <v>0</v>
      </c>
      <c r="AL23" s="465">
        <v>0</v>
      </c>
      <c r="AM23" s="465">
        <v>0</v>
      </c>
      <c r="AN23" s="465">
        <v>0</v>
      </c>
      <c r="AO23" s="465">
        <v>0</v>
      </c>
      <c r="AP23" s="465">
        <v>0</v>
      </c>
      <c r="AQ23" s="465">
        <v>0</v>
      </c>
      <c r="AR23" s="465">
        <v>0</v>
      </c>
      <c r="AS23" s="465">
        <v>0</v>
      </c>
      <c r="AT23" s="465">
        <v>0</v>
      </c>
      <c r="AU23" s="465">
        <v>0</v>
      </c>
      <c r="AV23" s="465">
        <v>0</v>
      </c>
      <c r="AW23" s="465">
        <v>0</v>
      </c>
      <c r="AX23" s="465">
        <v>0</v>
      </c>
      <c r="AY23" s="465">
        <v>0</v>
      </c>
      <c r="AZ23" s="465">
        <v>0</v>
      </c>
      <c r="BA23" s="465">
        <v>0</v>
      </c>
      <c r="BB23" s="465">
        <v>0</v>
      </c>
      <c r="BC23" s="465">
        <v>0</v>
      </c>
      <c r="BD23" s="465">
        <v>0</v>
      </c>
      <c r="BE23" s="465">
        <v>0</v>
      </c>
      <c r="BF23" s="465">
        <v>0</v>
      </c>
      <c r="BG23" s="465">
        <v>0</v>
      </c>
      <c r="BH23" s="465">
        <v>0</v>
      </c>
      <c r="BI23" s="465">
        <v>0</v>
      </c>
      <c r="BJ23" s="465">
        <v>0</v>
      </c>
      <c r="BK23" s="465">
        <v>0</v>
      </c>
      <c r="BL23" s="465">
        <v>0</v>
      </c>
      <c r="BM23" s="465">
        <v>0</v>
      </c>
      <c r="BN23" s="465">
        <v>0</v>
      </c>
      <c r="BO23" s="465">
        <v>0</v>
      </c>
      <c r="BP23" s="449">
        <v>0</v>
      </c>
      <c r="BQ23" s="467">
        <f t="shared" si="6"/>
        <v>0</v>
      </c>
      <c r="BR23" s="827">
        <f>S$75-$BQ23</f>
        <v>0</v>
      </c>
      <c r="BS23" s="469">
        <f t="shared" si="7"/>
        <v>0</v>
      </c>
    </row>
    <row r="24" spans="1:72" s="874" customFormat="1" ht="18" customHeight="1">
      <c r="A24" s="866" t="s">
        <v>45</v>
      </c>
      <c r="B24" s="867" t="s">
        <v>55</v>
      </c>
      <c r="C24" s="434" t="s">
        <v>56</v>
      </c>
      <c r="D24" s="868">
        <f>SUM(D25:D27)</f>
        <v>69867.284180000002</v>
      </c>
      <c r="E24" s="869">
        <f>F24+J24+K24+L24+X24+Y24+Z24+P24</f>
        <v>60.019999999999996</v>
      </c>
      <c r="F24" s="459">
        <f t="shared" si="9"/>
        <v>0</v>
      </c>
      <c r="G24" s="459">
        <f t="shared" ref="G24:Z24" si="16">SUM(G25:G27)</f>
        <v>0</v>
      </c>
      <c r="H24" s="459">
        <f t="shared" si="16"/>
        <v>0</v>
      </c>
      <c r="I24" s="459">
        <f t="shared" si="16"/>
        <v>0</v>
      </c>
      <c r="J24" s="459">
        <f t="shared" si="16"/>
        <v>12.8</v>
      </c>
      <c r="K24" s="459">
        <f t="shared" si="16"/>
        <v>4.5</v>
      </c>
      <c r="L24" s="459">
        <f>SUM(L25:L27)</f>
        <v>0</v>
      </c>
      <c r="M24" s="459">
        <f t="shared" si="16"/>
        <v>0</v>
      </c>
      <c r="N24" s="459">
        <f t="shared" si="16"/>
        <v>0</v>
      </c>
      <c r="O24" s="459">
        <f t="shared" si="16"/>
        <v>0</v>
      </c>
      <c r="P24" s="459">
        <f t="shared" si="16"/>
        <v>0</v>
      </c>
      <c r="Q24" s="459">
        <f t="shared" si="16"/>
        <v>0</v>
      </c>
      <c r="R24" s="459">
        <f t="shared" si="16"/>
        <v>0</v>
      </c>
      <c r="S24" s="459">
        <f>SUM(S25:S27)</f>
        <v>0</v>
      </c>
      <c r="T24" s="459">
        <f>$D24-$BQ24</f>
        <v>69655.144079000005</v>
      </c>
      <c r="U24" s="459">
        <f>SUM(U26:U27)</f>
        <v>0</v>
      </c>
      <c r="V24" s="459">
        <f>V25+V27</f>
        <v>0</v>
      </c>
      <c r="W24" s="459">
        <f>SUM(W25:W26)</f>
        <v>0</v>
      </c>
      <c r="X24" s="459">
        <f>SUM(X25:X27)</f>
        <v>0</v>
      </c>
      <c r="Y24" s="459">
        <f t="shared" si="16"/>
        <v>0</v>
      </c>
      <c r="Z24" s="459">
        <f t="shared" si="16"/>
        <v>42.72</v>
      </c>
      <c r="AA24" s="870">
        <f>SUM(AB24:AK24)+SUM(BB24:BO24)</f>
        <v>152.12010100000086</v>
      </c>
      <c r="AB24" s="459">
        <f>SUM(AB25:AB27)</f>
        <v>26.193342000000001</v>
      </c>
      <c r="AC24" s="459">
        <f t="shared" ref="AC24:AJ24" si="17">SUM(AC25:AC27)</f>
        <v>0.69900000000000007</v>
      </c>
      <c r="AD24" s="459">
        <f t="shared" si="17"/>
        <v>0</v>
      </c>
      <c r="AE24" s="459">
        <f t="shared" si="17"/>
        <v>0</v>
      </c>
      <c r="AF24" s="459">
        <f t="shared" si="17"/>
        <v>37.021099999999997</v>
      </c>
      <c r="AG24" s="459">
        <f t="shared" si="17"/>
        <v>0</v>
      </c>
      <c r="AH24" s="459">
        <f t="shared" si="17"/>
        <v>4.6238000000000001</v>
      </c>
      <c r="AI24" s="459">
        <f t="shared" si="17"/>
        <v>0</v>
      </c>
      <c r="AJ24" s="459">
        <f t="shared" si="17"/>
        <v>39.529361000000605</v>
      </c>
      <c r="AK24" s="459">
        <f t="shared" si="4"/>
        <v>42.254398000000229</v>
      </c>
      <c r="AL24" s="459">
        <f t="shared" ref="AL24:BP24" si="18">SUM(AL25:AL27)</f>
        <v>15.580050000000227</v>
      </c>
      <c r="AM24" s="459">
        <f t="shared" si="18"/>
        <v>0</v>
      </c>
      <c r="AN24" s="459">
        <f t="shared" si="18"/>
        <v>0.35</v>
      </c>
      <c r="AO24" s="459">
        <f t="shared" si="18"/>
        <v>0.24354500000000001</v>
      </c>
      <c r="AP24" s="459">
        <f t="shared" si="18"/>
        <v>0.94</v>
      </c>
      <c r="AQ24" s="459">
        <f t="shared" si="18"/>
        <v>0</v>
      </c>
      <c r="AR24" s="459">
        <f t="shared" si="18"/>
        <v>22.445000000000004</v>
      </c>
      <c r="AS24" s="459">
        <f t="shared" si="18"/>
        <v>7.8577999999999801E-2</v>
      </c>
      <c r="AT24" s="459">
        <f t="shared" si="18"/>
        <v>0</v>
      </c>
      <c r="AU24" s="459">
        <f t="shared" si="18"/>
        <v>0</v>
      </c>
      <c r="AV24" s="459">
        <f t="shared" si="18"/>
        <v>0.5</v>
      </c>
      <c r="AW24" s="459">
        <f t="shared" si="18"/>
        <v>0</v>
      </c>
      <c r="AX24" s="459">
        <f t="shared" si="18"/>
        <v>2.1172249999999995</v>
      </c>
      <c r="AY24" s="459">
        <f t="shared" si="18"/>
        <v>0</v>
      </c>
      <c r="AZ24" s="459">
        <f t="shared" si="18"/>
        <v>0</v>
      </c>
      <c r="BA24" s="459">
        <f t="shared" si="18"/>
        <v>0</v>
      </c>
      <c r="BB24" s="459">
        <f t="shared" si="18"/>
        <v>0</v>
      </c>
      <c r="BC24" s="459">
        <f t="shared" si="18"/>
        <v>0.24280000000000002</v>
      </c>
      <c r="BD24" s="459">
        <f t="shared" si="18"/>
        <v>0</v>
      </c>
      <c r="BE24" s="459">
        <f t="shared" si="18"/>
        <v>0.79220000000000002</v>
      </c>
      <c r="BF24" s="459">
        <f t="shared" si="18"/>
        <v>0</v>
      </c>
      <c r="BG24" s="459">
        <f t="shared" si="18"/>
        <v>0.52410000000000001</v>
      </c>
      <c r="BH24" s="459">
        <f t="shared" si="18"/>
        <v>0</v>
      </c>
      <c r="BI24" s="459">
        <f t="shared" si="18"/>
        <v>0</v>
      </c>
      <c r="BJ24" s="459">
        <f t="shared" si="18"/>
        <v>0.2</v>
      </c>
      <c r="BK24" s="459">
        <f t="shared" si="18"/>
        <v>0</v>
      </c>
      <c r="BL24" s="459">
        <f t="shared" si="18"/>
        <v>0</v>
      </c>
      <c r="BM24" s="459">
        <f t="shared" si="18"/>
        <v>0</v>
      </c>
      <c r="BN24" s="459">
        <f t="shared" si="18"/>
        <v>0.04</v>
      </c>
      <c r="BO24" s="459">
        <f t="shared" si="18"/>
        <v>0</v>
      </c>
      <c r="BP24" s="875">
        <f t="shared" si="18"/>
        <v>0</v>
      </c>
      <c r="BQ24" s="871">
        <f t="shared" si="6"/>
        <v>212.14010100000087</v>
      </c>
      <c r="BR24" s="876">
        <f>T$75-$BQ24</f>
        <v>-212.14010100000087</v>
      </c>
      <c r="BS24" s="873">
        <f t="shared" si="7"/>
        <v>69655.144079000005</v>
      </c>
    </row>
    <row r="25" spans="1:72" s="470" customFormat="1" ht="18" customHeight="1">
      <c r="A25" s="463"/>
      <c r="B25" s="214" t="s">
        <v>199</v>
      </c>
      <c r="C25" s="214" t="s">
        <v>58</v>
      </c>
      <c r="D25" s="406">
        <v>42409.922000000006</v>
      </c>
      <c r="E25" s="464">
        <f>F25+J25+K25+L25+P25+T25+X25+Y25+Z25</f>
        <v>0</v>
      </c>
      <c r="F25" s="465">
        <f t="shared" si="9"/>
        <v>0</v>
      </c>
      <c r="G25" s="465">
        <v>0</v>
      </c>
      <c r="H25" s="465">
        <v>0</v>
      </c>
      <c r="I25" s="465">
        <v>0</v>
      </c>
      <c r="J25" s="465">
        <v>0</v>
      </c>
      <c r="K25" s="465">
        <v>0</v>
      </c>
      <c r="L25" s="465">
        <f t="shared" ref="L25:L30" si="19">SUM(M25:O25)</f>
        <v>0</v>
      </c>
      <c r="M25" s="465">
        <v>0</v>
      </c>
      <c r="N25" s="465">
        <v>0</v>
      </c>
      <c r="O25" s="465">
        <v>0</v>
      </c>
      <c r="P25" s="465">
        <f t="shared" ref="P25:P30" si="20">SUM(Q25:S25)</f>
        <v>0</v>
      </c>
      <c r="Q25" s="465">
        <v>0</v>
      </c>
      <c r="R25" s="465">
        <v>0</v>
      </c>
      <c r="S25" s="465">
        <v>0</v>
      </c>
      <c r="T25" s="465">
        <f>V25+W25</f>
        <v>0</v>
      </c>
      <c r="U25" s="466">
        <f>$D25-$BQ25</f>
        <v>42401.979000000007</v>
      </c>
      <c r="V25" s="465">
        <v>0</v>
      </c>
      <c r="W25" s="465">
        <v>0</v>
      </c>
      <c r="X25" s="465">
        <v>0</v>
      </c>
      <c r="Y25" s="465">
        <v>0</v>
      </c>
      <c r="Z25" s="465">
        <v>0</v>
      </c>
      <c r="AA25" s="449">
        <f t="shared" si="8"/>
        <v>7.9429999999999996</v>
      </c>
      <c r="AB25" s="465">
        <v>0</v>
      </c>
      <c r="AC25" s="465">
        <v>0</v>
      </c>
      <c r="AD25" s="465">
        <v>0</v>
      </c>
      <c r="AE25" s="465">
        <v>0</v>
      </c>
      <c r="AF25" s="465">
        <v>0</v>
      </c>
      <c r="AG25" s="465">
        <v>0</v>
      </c>
      <c r="AH25" s="465">
        <v>0</v>
      </c>
      <c r="AI25" s="465">
        <v>0</v>
      </c>
      <c r="AJ25" s="465">
        <v>2.0900000000000003</v>
      </c>
      <c r="AK25" s="465">
        <f t="shared" si="4"/>
        <v>5.8529999999999998</v>
      </c>
      <c r="AL25" s="465">
        <v>0.77800000000000025</v>
      </c>
      <c r="AM25" s="465">
        <v>0</v>
      </c>
      <c r="AN25" s="465">
        <v>0</v>
      </c>
      <c r="AO25" s="465">
        <v>7.0000000000000007E-2</v>
      </c>
      <c r="AP25" s="465">
        <v>0</v>
      </c>
      <c r="AQ25" s="465">
        <v>0</v>
      </c>
      <c r="AR25" s="465">
        <v>5.0049999999999999</v>
      </c>
      <c r="AS25" s="465">
        <v>0</v>
      </c>
      <c r="AT25" s="465">
        <v>0</v>
      </c>
      <c r="AU25" s="465">
        <v>0</v>
      </c>
      <c r="AV25" s="465">
        <v>0</v>
      </c>
      <c r="AW25" s="465">
        <v>0</v>
      </c>
      <c r="AX25" s="465">
        <v>0</v>
      </c>
      <c r="AY25" s="465">
        <v>0</v>
      </c>
      <c r="AZ25" s="465">
        <v>0</v>
      </c>
      <c r="BA25" s="465">
        <v>0</v>
      </c>
      <c r="BB25" s="465">
        <v>0</v>
      </c>
      <c r="BC25" s="465">
        <v>0</v>
      </c>
      <c r="BD25" s="465">
        <v>0</v>
      </c>
      <c r="BE25" s="465">
        <v>0</v>
      </c>
      <c r="BF25" s="465">
        <v>0</v>
      </c>
      <c r="BG25" s="465">
        <v>0</v>
      </c>
      <c r="BH25" s="465">
        <v>0</v>
      </c>
      <c r="BI25" s="465">
        <v>0</v>
      </c>
      <c r="BJ25" s="465">
        <v>0</v>
      </c>
      <c r="BK25" s="465">
        <v>0</v>
      </c>
      <c r="BL25" s="465">
        <v>0</v>
      </c>
      <c r="BM25" s="465">
        <v>0</v>
      </c>
      <c r="BN25" s="465">
        <v>0</v>
      </c>
      <c r="BO25" s="465">
        <v>0</v>
      </c>
      <c r="BP25" s="449">
        <v>0</v>
      </c>
      <c r="BQ25" s="467">
        <f t="shared" si="6"/>
        <v>7.9429999999999996</v>
      </c>
      <c r="BR25" s="827">
        <f>U$75-$BQ25</f>
        <v>-7.9429999999999996</v>
      </c>
      <c r="BS25" s="469">
        <f t="shared" si="7"/>
        <v>42401.979000000007</v>
      </c>
    </row>
    <row r="26" spans="1:72" s="470" customFormat="1" ht="18" customHeight="1">
      <c r="A26" s="463"/>
      <c r="B26" s="214" t="s">
        <v>59</v>
      </c>
      <c r="C26" s="214" t="s">
        <v>60</v>
      </c>
      <c r="D26" s="406">
        <v>3553.8195799999994</v>
      </c>
      <c r="E26" s="464">
        <f>F26+J26+K26+L26+P26+T26+X26+Y26+Z26</f>
        <v>49.019999999999996</v>
      </c>
      <c r="F26" s="465">
        <f t="shared" si="9"/>
        <v>0</v>
      </c>
      <c r="G26" s="465">
        <v>0</v>
      </c>
      <c r="H26" s="465">
        <v>0</v>
      </c>
      <c r="I26" s="465">
        <v>0</v>
      </c>
      <c r="J26" s="465">
        <v>12.8</v>
      </c>
      <c r="K26" s="465">
        <v>4.5</v>
      </c>
      <c r="L26" s="465">
        <f t="shared" si="19"/>
        <v>0</v>
      </c>
      <c r="M26" s="465">
        <v>0</v>
      </c>
      <c r="N26" s="465">
        <v>0</v>
      </c>
      <c r="O26" s="465">
        <v>0</v>
      </c>
      <c r="P26" s="465">
        <f t="shared" si="20"/>
        <v>0</v>
      </c>
      <c r="Q26" s="465">
        <v>0</v>
      </c>
      <c r="R26" s="465">
        <v>0</v>
      </c>
      <c r="S26" s="465">
        <v>0</v>
      </c>
      <c r="T26" s="465">
        <f>U26+W26</f>
        <v>0</v>
      </c>
      <c r="U26" s="465">
        <v>0</v>
      </c>
      <c r="V26" s="466">
        <f>$D26-$BQ26</f>
        <v>3430.6050529999993</v>
      </c>
      <c r="W26" s="465">
        <v>0</v>
      </c>
      <c r="X26" s="465">
        <v>0</v>
      </c>
      <c r="Y26" s="465">
        <v>0</v>
      </c>
      <c r="Z26" s="465">
        <v>31.72</v>
      </c>
      <c r="AA26" s="449">
        <f t="shared" si="8"/>
        <v>74.194527000000249</v>
      </c>
      <c r="AB26" s="465">
        <v>26.193342000000001</v>
      </c>
      <c r="AC26" s="465">
        <v>0.53</v>
      </c>
      <c r="AD26" s="465">
        <v>0</v>
      </c>
      <c r="AE26" s="465">
        <v>0</v>
      </c>
      <c r="AF26" s="465">
        <v>11.346</v>
      </c>
      <c r="AG26" s="465">
        <v>0</v>
      </c>
      <c r="AH26" s="465">
        <v>4.6238000000000001</v>
      </c>
      <c r="AI26" s="465">
        <v>0</v>
      </c>
      <c r="AJ26" s="465">
        <v>0</v>
      </c>
      <c r="AK26" s="465">
        <f t="shared" si="4"/>
        <v>30.449185000000234</v>
      </c>
      <c r="AL26" s="465">
        <v>10.367960000000227</v>
      </c>
      <c r="AM26" s="465">
        <v>0</v>
      </c>
      <c r="AN26" s="465">
        <v>0</v>
      </c>
      <c r="AO26" s="465">
        <v>0</v>
      </c>
      <c r="AP26" s="465">
        <v>0.5</v>
      </c>
      <c r="AQ26" s="465">
        <v>0</v>
      </c>
      <c r="AR26" s="465">
        <v>17.440000000000005</v>
      </c>
      <c r="AS26" s="465">
        <v>2.4E-2</v>
      </c>
      <c r="AT26" s="465">
        <v>0</v>
      </c>
      <c r="AU26" s="465">
        <v>0</v>
      </c>
      <c r="AV26" s="465">
        <v>0</v>
      </c>
      <c r="AW26" s="465">
        <v>0</v>
      </c>
      <c r="AX26" s="465">
        <v>2.1172249999999995</v>
      </c>
      <c r="AY26" s="465">
        <v>0</v>
      </c>
      <c r="AZ26" s="465">
        <v>0</v>
      </c>
      <c r="BA26" s="465">
        <v>0</v>
      </c>
      <c r="BB26" s="465">
        <v>0</v>
      </c>
      <c r="BC26" s="465">
        <v>0.2</v>
      </c>
      <c r="BD26" s="465">
        <v>0</v>
      </c>
      <c r="BE26" s="465">
        <v>0.6522</v>
      </c>
      <c r="BF26" s="465">
        <v>0</v>
      </c>
      <c r="BG26" s="465">
        <v>0</v>
      </c>
      <c r="BH26" s="465">
        <v>0</v>
      </c>
      <c r="BI26" s="465">
        <v>0</v>
      </c>
      <c r="BJ26" s="465">
        <v>0.2</v>
      </c>
      <c r="BK26" s="465">
        <v>0</v>
      </c>
      <c r="BL26" s="465">
        <v>0</v>
      </c>
      <c r="BM26" s="465">
        <v>0</v>
      </c>
      <c r="BN26" s="465">
        <v>0</v>
      </c>
      <c r="BO26" s="465">
        <v>0</v>
      </c>
      <c r="BP26" s="449">
        <v>0</v>
      </c>
      <c r="BQ26" s="467">
        <f t="shared" si="6"/>
        <v>123.21452700000025</v>
      </c>
      <c r="BR26" s="827">
        <f>V$75-$BQ26</f>
        <v>-123.21452700000025</v>
      </c>
      <c r="BS26" s="469">
        <f t="shared" si="7"/>
        <v>3430.6050529999993</v>
      </c>
    </row>
    <row r="27" spans="1:72" s="470" customFormat="1" ht="18" customHeight="1">
      <c r="A27" s="463"/>
      <c r="B27" s="214" t="s">
        <v>61</v>
      </c>
      <c r="C27" s="214" t="s">
        <v>62</v>
      </c>
      <c r="D27" s="406">
        <v>23903.542600000001</v>
      </c>
      <c r="E27" s="464">
        <f>F27+J27+K27+L27+P27+T27+X27+Y27+Z27</f>
        <v>11</v>
      </c>
      <c r="F27" s="465">
        <f t="shared" si="9"/>
        <v>0</v>
      </c>
      <c r="G27" s="465">
        <v>0</v>
      </c>
      <c r="H27" s="465">
        <v>0</v>
      </c>
      <c r="I27" s="465">
        <v>0</v>
      </c>
      <c r="J27" s="465">
        <v>0</v>
      </c>
      <c r="K27" s="465">
        <v>0</v>
      </c>
      <c r="L27" s="465">
        <f t="shared" si="19"/>
        <v>0</v>
      </c>
      <c r="M27" s="465">
        <v>0</v>
      </c>
      <c r="N27" s="465">
        <v>0</v>
      </c>
      <c r="O27" s="465">
        <v>0</v>
      </c>
      <c r="P27" s="465">
        <f t="shared" si="20"/>
        <v>0</v>
      </c>
      <c r="Q27" s="465">
        <v>0</v>
      </c>
      <c r="R27" s="465">
        <v>0</v>
      </c>
      <c r="S27" s="465">
        <v>0</v>
      </c>
      <c r="T27" s="465">
        <f>U27+V27</f>
        <v>0</v>
      </c>
      <c r="U27" s="465">
        <v>0</v>
      </c>
      <c r="V27" s="465">
        <v>0</v>
      </c>
      <c r="W27" s="466">
        <f>$D27-$BQ27</f>
        <v>23822.560025999999</v>
      </c>
      <c r="X27" s="465">
        <v>0</v>
      </c>
      <c r="Y27" s="465">
        <v>0</v>
      </c>
      <c r="Z27" s="465">
        <v>11</v>
      </c>
      <c r="AA27" s="449">
        <f t="shared" si="8"/>
        <v>69.982574000000596</v>
      </c>
      <c r="AB27" s="465">
        <v>0</v>
      </c>
      <c r="AC27" s="465">
        <v>0.16900000000000001</v>
      </c>
      <c r="AD27" s="465">
        <v>0</v>
      </c>
      <c r="AE27" s="465">
        <v>0</v>
      </c>
      <c r="AF27" s="465">
        <v>25.675099999999997</v>
      </c>
      <c r="AG27" s="465">
        <v>0</v>
      </c>
      <c r="AH27" s="465">
        <v>0</v>
      </c>
      <c r="AI27" s="465">
        <v>0</v>
      </c>
      <c r="AJ27" s="465">
        <v>37.439361000000602</v>
      </c>
      <c r="AK27" s="465">
        <f t="shared" si="4"/>
        <v>5.9522130000000004</v>
      </c>
      <c r="AL27" s="465">
        <v>4.4340900000000003</v>
      </c>
      <c r="AM27" s="465">
        <v>0</v>
      </c>
      <c r="AN27" s="465">
        <v>0.35</v>
      </c>
      <c r="AO27" s="465">
        <v>0.173545</v>
      </c>
      <c r="AP27" s="465">
        <v>0.44</v>
      </c>
      <c r="AQ27" s="465">
        <v>0</v>
      </c>
      <c r="AR27" s="465">
        <v>0</v>
      </c>
      <c r="AS27" s="465">
        <v>5.45779999999998E-2</v>
      </c>
      <c r="AT27" s="465">
        <v>0</v>
      </c>
      <c r="AU27" s="465">
        <v>0</v>
      </c>
      <c r="AV27" s="465">
        <v>0.5</v>
      </c>
      <c r="AW27" s="465">
        <v>0</v>
      </c>
      <c r="AX27" s="465">
        <v>0</v>
      </c>
      <c r="AY27" s="465">
        <v>0</v>
      </c>
      <c r="AZ27" s="465">
        <v>0</v>
      </c>
      <c r="BA27" s="465">
        <v>0</v>
      </c>
      <c r="BB27" s="465">
        <v>0</v>
      </c>
      <c r="BC27" s="465">
        <v>4.2799999999999998E-2</v>
      </c>
      <c r="BD27" s="465">
        <v>0</v>
      </c>
      <c r="BE27" s="465">
        <v>0.14000000000000001</v>
      </c>
      <c r="BF27" s="465">
        <v>0</v>
      </c>
      <c r="BG27" s="465">
        <v>0.52410000000000001</v>
      </c>
      <c r="BH27" s="465">
        <v>0</v>
      </c>
      <c r="BI27" s="465">
        <v>0</v>
      </c>
      <c r="BJ27" s="465">
        <v>0</v>
      </c>
      <c r="BK27" s="465">
        <v>0</v>
      </c>
      <c r="BL27" s="465">
        <v>0</v>
      </c>
      <c r="BM27" s="465">
        <v>0</v>
      </c>
      <c r="BN27" s="465">
        <v>0.04</v>
      </c>
      <c r="BO27" s="465">
        <v>0</v>
      </c>
      <c r="BP27" s="449">
        <v>0</v>
      </c>
      <c r="BQ27" s="467">
        <f t="shared" si="6"/>
        <v>80.982574000000596</v>
      </c>
      <c r="BR27" s="827">
        <f>W$75-$BQ27</f>
        <v>-80.982574000000596</v>
      </c>
      <c r="BS27" s="469">
        <f t="shared" si="7"/>
        <v>23822.560025999999</v>
      </c>
    </row>
    <row r="28" spans="1:72" s="874" customFormat="1" ht="18" customHeight="1">
      <c r="A28" s="866"/>
      <c r="B28" s="867" t="s">
        <v>64</v>
      </c>
      <c r="C28" s="434" t="s">
        <v>65</v>
      </c>
      <c r="D28" s="868">
        <v>219.26299999999995</v>
      </c>
      <c r="E28" s="869">
        <f>F28+J28+K28+L28+P28+T28+Y28+Z28</f>
        <v>0</v>
      </c>
      <c r="F28" s="459">
        <f t="shared" si="9"/>
        <v>0</v>
      </c>
      <c r="G28" s="466">
        <v>0</v>
      </c>
      <c r="H28" s="466">
        <v>0</v>
      </c>
      <c r="I28" s="466">
        <v>0</v>
      </c>
      <c r="J28" s="466">
        <v>0</v>
      </c>
      <c r="K28" s="466">
        <v>0</v>
      </c>
      <c r="L28" s="459">
        <f t="shared" si="19"/>
        <v>0</v>
      </c>
      <c r="M28" s="466">
        <v>0</v>
      </c>
      <c r="N28" s="466">
        <v>0</v>
      </c>
      <c r="O28" s="466">
        <v>0</v>
      </c>
      <c r="P28" s="459">
        <f t="shared" si="20"/>
        <v>0</v>
      </c>
      <c r="Q28" s="466">
        <v>0</v>
      </c>
      <c r="R28" s="466">
        <v>0</v>
      </c>
      <c r="S28" s="466">
        <v>0</v>
      </c>
      <c r="T28" s="459">
        <f>U28+V28+W28</f>
        <v>0</v>
      </c>
      <c r="U28" s="466">
        <v>0</v>
      </c>
      <c r="V28" s="466">
        <v>0</v>
      </c>
      <c r="W28" s="466">
        <v>0</v>
      </c>
      <c r="X28" s="459">
        <f>$D28-$BQ28</f>
        <v>217.31155699999994</v>
      </c>
      <c r="Y28" s="466">
        <v>0</v>
      </c>
      <c r="Z28" s="466">
        <v>0</v>
      </c>
      <c r="AA28" s="870">
        <f t="shared" si="8"/>
        <v>1.9514430000000091</v>
      </c>
      <c r="AB28" s="466">
        <v>0</v>
      </c>
      <c r="AC28" s="466">
        <v>4.5199999999999997E-2</v>
      </c>
      <c r="AD28" s="466">
        <v>0</v>
      </c>
      <c r="AE28" s="466">
        <v>0</v>
      </c>
      <c r="AF28" s="466">
        <v>0.68219999999999992</v>
      </c>
      <c r="AG28" s="466">
        <v>0</v>
      </c>
      <c r="AH28" s="466">
        <v>0.42910000000000004</v>
      </c>
      <c r="AI28" s="466">
        <v>0</v>
      </c>
      <c r="AJ28" s="466">
        <v>0</v>
      </c>
      <c r="AK28" s="459">
        <f t="shared" si="4"/>
        <v>0.50059300000000906</v>
      </c>
      <c r="AL28" s="466">
        <v>0.326220000000009</v>
      </c>
      <c r="AM28" s="466">
        <v>0</v>
      </c>
      <c r="AN28" s="466">
        <v>0</v>
      </c>
      <c r="AO28" s="466">
        <v>0</v>
      </c>
      <c r="AP28" s="466">
        <v>0.15676000000000001</v>
      </c>
      <c r="AQ28" s="466">
        <v>0</v>
      </c>
      <c r="AR28" s="466">
        <v>0</v>
      </c>
      <c r="AS28" s="466">
        <v>0</v>
      </c>
      <c r="AT28" s="466">
        <v>0</v>
      </c>
      <c r="AU28" s="466">
        <v>0</v>
      </c>
      <c r="AV28" s="466">
        <v>0</v>
      </c>
      <c r="AW28" s="466">
        <v>0</v>
      </c>
      <c r="AX28" s="466">
        <v>1.7613E-2</v>
      </c>
      <c r="AY28" s="466">
        <v>0</v>
      </c>
      <c r="AZ28" s="466">
        <v>0</v>
      </c>
      <c r="BA28" s="466">
        <v>0</v>
      </c>
      <c r="BB28" s="466">
        <v>0</v>
      </c>
      <c r="BC28" s="466">
        <v>0</v>
      </c>
      <c r="BD28" s="466">
        <v>0</v>
      </c>
      <c r="BE28" s="466">
        <v>0.29435</v>
      </c>
      <c r="BF28" s="466">
        <v>0</v>
      </c>
      <c r="BG28" s="466">
        <v>0</v>
      </c>
      <c r="BH28" s="466">
        <v>0</v>
      </c>
      <c r="BI28" s="466">
        <v>0</v>
      </c>
      <c r="BJ28" s="466">
        <v>0</v>
      </c>
      <c r="BK28" s="466">
        <v>0</v>
      </c>
      <c r="BL28" s="466">
        <v>0</v>
      </c>
      <c r="BM28" s="466">
        <v>0</v>
      </c>
      <c r="BN28" s="466">
        <v>0</v>
      </c>
      <c r="BO28" s="466">
        <v>0</v>
      </c>
      <c r="BP28" s="450">
        <v>0</v>
      </c>
      <c r="BQ28" s="871">
        <f t="shared" si="6"/>
        <v>1.9514430000000091</v>
      </c>
      <c r="BR28" s="876">
        <f>X$75-$BQ28</f>
        <v>-1.9514430000000091</v>
      </c>
      <c r="BS28" s="873">
        <f t="shared" si="7"/>
        <v>217.31155699999994</v>
      </c>
    </row>
    <row r="29" spans="1:72" ht="18" customHeight="1">
      <c r="A29" s="456"/>
      <c r="B29" s="207" t="s">
        <v>67</v>
      </c>
      <c r="C29" s="206" t="s">
        <v>68</v>
      </c>
      <c r="D29" s="405">
        <v>0</v>
      </c>
      <c r="E29" s="457">
        <f>F29+J29+K29+L29+P29+T29+X29+Z29</f>
        <v>0</v>
      </c>
      <c r="F29" s="458">
        <f t="shared" si="9"/>
        <v>0</v>
      </c>
      <c r="G29" s="465">
        <v>0</v>
      </c>
      <c r="H29" s="465">
        <v>0</v>
      </c>
      <c r="I29" s="465">
        <v>0</v>
      </c>
      <c r="J29" s="465">
        <v>0</v>
      </c>
      <c r="K29" s="465">
        <v>0</v>
      </c>
      <c r="L29" s="458">
        <f t="shared" si="19"/>
        <v>0</v>
      </c>
      <c r="M29" s="465">
        <v>0</v>
      </c>
      <c r="N29" s="465">
        <v>0</v>
      </c>
      <c r="O29" s="465">
        <v>0</v>
      </c>
      <c r="P29" s="458">
        <f t="shared" si="20"/>
        <v>0</v>
      </c>
      <c r="Q29" s="465">
        <v>0</v>
      </c>
      <c r="R29" s="465">
        <v>0</v>
      </c>
      <c r="S29" s="465">
        <v>0</v>
      </c>
      <c r="T29" s="458">
        <f>U29+V29+W29</f>
        <v>0</v>
      </c>
      <c r="U29" s="465">
        <v>0</v>
      </c>
      <c r="V29" s="465">
        <v>0</v>
      </c>
      <c r="W29" s="465">
        <v>0</v>
      </c>
      <c r="X29" s="465">
        <v>0</v>
      </c>
      <c r="Y29" s="459">
        <f>$D29-$BQ29</f>
        <v>0</v>
      </c>
      <c r="Z29" s="465">
        <v>0</v>
      </c>
      <c r="AA29" s="192">
        <f t="shared" si="8"/>
        <v>0</v>
      </c>
      <c r="AB29" s="465">
        <v>0</v>
      </c>
      <c r="AC29" s="465">
        <v>0</v>
      </c>
      <c r="AD29" s="465">
        <v>0</v>
      </c>
      <c r="AE29" s="465">
        <v>0</v>
      </c>
      <c r="AF29" s="465">
        <v>0</v>
      </c>
      <c r="AG29" s="465">
        <v>0</v>
      </c>
      <c r="AH29" s="465">
        <v>0</v>
      </c>
      <c r="AI29" s="465">
        <v>0</v>
      </c>
      <c r="AJ29" s="465">
        <v>0</v>
      </c>
      <c r="AK29" s="458">
        <f t="shared" si="4"/>
        <v>0</v>
      </c>
      <c r="AL29" s="465">
        <v>0</v>
      </c>
      <c r="AM29" s="465">
        <v>0</v>
      </c>
      <c r="AN29" s="465">
        <v>0</v>
      </c>
      <c r="AO29" s="465">
        <v>0</v>
      </c>
      <c r="AP29" s="465">
        <v>0</v>
      </c>
      <c r="AQ29" s="465">
        <v>0</v>
      </c>
      <c r="AR29" s="465">
        <v>0</v>
      </c>
      <c r="AS29" s="465">
        <v>0</v>
      </c>
      <c r="AT29" s="465">
        <v>0</v>
      </c>
      <c r="AU29" s="465">
        <v>0</v>
      </c>
      <c r="AV29" s="465">
        <v>0</v>
      </c>
      <c r="AW29" s="465">
        <v>0</v>
      </c>
      <c r="AX29" s="465">
        <v>0</v>
      </c>
      <c r="AY29" s="465">
        <v>0</v>
      </c>
      <c r="AZ29" s="465">
        <v>0</v>
      </c>
      <c r="BA29" s="465">
        <v>0</v>
      </c>
      <c r="BB29" s="465">
        <v>0</v>
      </c>
      <c r="BC29" s="465">
        <v>0</v>
      </c>
      <c r="BD29" s="465">
        <v>0</v>
      </c>
      <c r="BE29" s="465">
        <v>0</v>
      </c>
      <c r="BF29" s="465">
        <v>0</v>
      </c>
      <c r="BG29" s="465">
        <v>0</v>
      </c>
      <c r="BH29" s="465">
        <v>0</v>
      </c>
      <c r="BI29" s="465">
        <v>0</v>
      </c>
      <c r="BJ29" s="465">
        <v>0</v>
      </c>
      <c r="BK29" s="465">
        <v>0</v>
      </c>
      <c r="BL29" s="465">
        <v>0</v>
      </c>
      <c r="BM29" s="465">
        <v>0</v>
      </c>
      <c r="BN29" s="465">
        <v>0</v>
      </c>
      <c r="BO29" s="465">
        <v>0</v>
      </c>
      <c r="BP29" s="449">
        <v>0</v>
      </c>
      <c r="BQ29" s="460">
        <f t="shared" si="6"/>
        <v>0</v>
      </c>
      <c r="BR29" s="825">
        <f>Y$75-$BQ29</f>
        <v>0</v>
      </c>
      <c r="BS29" s="462">
        <f t="shared" si="7"/>
        <v>0</v>
      </c>
    </row>
    <row r="30" spans="1:72" ht="18" customHeight="1">
      <c r="A30" s="456"/>
      <c r="B30" s="207" t="s">
        <v>70</v>
      </c>
      <c r="C30" s="206" t="s">
        <v>71</v>
      </c>
      <c r="D30" s="405">
        <v>11.458</v>
      </c>
      <c r="E30" s="457">
        <f>F30+J30+K30+L30+P30+T30+X30+Y30</f>
        <v>0</v>
      </c>
      <c r="F30" s="458">
        <f t="shared" si="9"/>
        <v>0</v>
      </c>
      <c r="G30" s="465">
        <v>0</v>
      </c>
      <c r="H30" s="465">
        <v>0</v>
      </c>
      <c r="I30" s="465">
        <v>0</v>
      </c>
      <c r="J30" s="465">
        <v>0</v>
      </c>
      <c r="K30" s="465">
        <v>0</v>
      </c>
      <c r="L30" s="458">
        <f t="shared" si="19"/>
        <v>0</v>
      </c>
      <c r="M30" s="465">
        <v>0</v>
      </c>
      <c r="N30" s="465">
        <v>0</v>
      </c>
      <c r="O30" s="465">
        <v>0</v>
      </c>
      <c r="P30" s="458">
        <f t="shared" si="20"/>
        <v>0</v>
      </c>
      <c r="Q30" s="465">
        <v>0</v>
      </c>
      <c r="R30" s="465">
        <v>0</v>
      </c>
      <c r="S30" s="465">
        <v>0</v>
      </c>
      <c r="T30" s="458">
        <f>U30+V30+W30</f>
        <v>0</v>
      </c>
      <c r="U30" s="465">
        <v>0</v>
      </c>
      <c r="V30" s="465">
        <v>0</v>
      </c>
      <c r="W30" s="465">
        <v>0</v>
      </c>
      <c r="X30" s="465">
        <v>0</v>
      </c>
      <c r="Y30" s="465">
        <v>0</v>
      </c>
      <c r="Z30" s="459">
        <f>$D30-$BQ30</f>
        <v>11.458</v>
      </c>
      <c r="AA30" s="192">
        <f t="shared" si="8"/>
        <v>0</v>
      </c>
      <c r="AB30" s="465">
        <v>0</v>
      </c>
      <c r="AC30" s="465">
        <v>0</v>
      </c>
      <c r="AD30" s="465">
        <v>0</v>
      </c>
      <c r="AE30" s="465">
        <v>0</v>
      </c>
      <c r="AF30" s="465">
        <v>0</v>
      </c>
      <c r="AG30" s="465">
        <v>0</v>
      </c>
      <c r="AH30" s="465">
        <v>0</v>
      </c>
      <c r="AI30" s="465">
        <v>0</v>
      </c>
      <c r="AJ30" s="465">
        <v>0</v>
      </c>
      <c r="AK30" s="458">
        <f t="shared" si="4"/>
        <v>0</v>
      </c>
      <c r="AL30" s="465">
        <v>0</v>
      </c>
      <c r="AM30" s="465">
        <v>0</v>
      </c>
      <c r="AN30" s="465">
        <v>0</v>
      </c>
      <c r="AO30" s="465">
        <v>0</v>
      </c>
      <c r="AP30" s="465">
        <v>0</v>
      </c>
      <c r="AQ30" s="465">
        <v>0</v>
      </c>
      <c r="AR30" s="465">
        <v>0</v>
      </c>
      <c r="AS30" s="465">
        <v>0</v>
      </c>
      <c r="AT30" s="465">
        <v>0</v>
      </c>
      <c r="AU30" s="465">
        <v>0</v>
      </c>
      <c r="AV30" s="465">
        <v>0</v>
      </c>
      <c r="AW30" s="465">
        <v>0</v>
      </c>
      <c r="AX30" s="465">
        <v>0</v>
      </c>
      <c r="AY30" s="465">
        <v>0</v>
      </c>
      <c r="AZ30" s="465">
        <v>0</v>
      </c>
      <c r="BA30" s="465">
        <v>0</v>
      </c>
      <c r="BB30" s="465">
        <v>0</v>
      </c>
      <c r="BC30" s="465">
        <v>0</v>
      </c>
      <c r="BD30" s="465">
        <v>0</v>
      </c>
      <c r="BE30" s="465">
        <v>0</v>
      </c>
      <c r="BF30" s="465">
        <v>0</v>
      </c>
      <c r="BG30" s="465">
        <v>0</v>
      </c>
      <c r="BH30" s="465">
        <v>0</v>
      </c>
      <c r="BI30" s="465">
        <v>0</v>
      </c>
      <c r="BJ30" s="465">
        <v>0</v>
      </c>
      <c r="BK30" s="465">
        <v>0</v>
      </c>
      <c r="BL30" s="465">
        <v>0</v>
      </c>
      <c r="BM30" s="465">
        <v>0</v>
      </c>
      <c r="BN30" s="465">
        <v>0</v>
      </c>
      <c r="BO30" s="465">
        <v>0</v>
      </c>
      <c r="BP30" s="449">
        <v>0</v>
      </c>
      <c r="BQ30" s="460">
        <f t="shared" si="6"/>
        <v>0</v>
      </c>
      <c r="BR30" s="825">
        <f>Z$75-$BQ30</f>
        <v>56.72</v>
      </c>
      <c r="BS30" s="462">
        <f t="shared" si="7"/>
        <v>68.177999999999997</v>
      </c>
    </row>
    <row r="31" spans="1:72" s="884" customFormat="1" ht="18" customHeight="1">
      <c r="A31" s="877" t="s">
        <v>72</v>
      </c>
      <c r="B31" s="878" t="s">
        <v>73</v>
      </c>
      <c r="C31" s="879" t="s">
        <v>74</v>
      </c>
      <c r="D31" s="880">
        <f>SUM(D33:D42)+SUM(D60:D73)</f>
        <v>4153.2168000000001</v>
      </c>
      <c r="E31" s="448">
        <f>F31+J31+K31+L31+P31+T31+X31+Y31+Z31</f>
        <v>0</v>
      </c>
      <c r="F31" s="450">
        <f t="shared" si="9"/>
        <v>0</v>
      </c>
      <c r="G31" s="450">
        <f t="shared" ref="G31:Z31" si="21">SUM(G33:G42)+SUM(G60:G73)</f>
        <v>0</v>
      </c>
      <c r="H31" s="450">
        <f t="shared" si="21"/>
        <v>0</v>
      </c>
      <c r="I31" s="450">
        <f t="shared" si="21"/>
        <v>0</v>
      </c>
      <c r="J31" s="450">
        <f t="shared" si="21"/>
        <v>0</v>
      </c>
      <c r="K31" s="450">
        <f t="shared" si="21"/>
        <v>0</v>
      </c>
      <c r="L31" s="450">
        <f t="shared" si="21"/>
        <v>0</v>
      </c>
      <c r="M31" s="450">
        <f t="shared" si="21"/>
        <v>0</v>
      </c>
      <c r="N31" s="450">
        <f t="shared" si="21"/>
        <v>0</v>
      </c>
      <c r="O31" s="450">
        <f t="shared" si="21"/>
        <v>0</v>
      </c>
      <c r="P31" s="450">
        <f t="shared" si="21"/>
        <v>0</v>
      </c>
      <c r="Q31" s="450">
        <f t="shared" si="21"/>
        <v>0</v>
      </c>
      <c r="R31" s="450">
        <f t="shared" si="21"/>
        <v>0</v>
      </c>
      <c r="S31" s="450">
        <f t="shared" si="21"/>
        <v>0</v>
      </c>
      <c r="T31" s="450">
        <f t="shared" si="21"/>
        <v>0</v>
      </c>
      <c r="U31" s="450">
        <f t="shared" si="21"/>
        <v>0</v>
      </c>
      <c r="V31" s="450">
        <f t="shared" si="21"/>
        <v>0</v>
      </c>
      <c r="W31" s="450">
        <f t="shared" si="21"/>
        <v>0</v>
      </c>
      <c r="X31" s="450">
        <f t="shared" si="21"/>
        <v>0</v>
      </c>
      <c r="Y31" s="450">
        <f t="shared" si="21"/>
        <v>0</v>
      </c>
      <c r="Z31" s="450">
        <f t="shared" si="21"/>
        <v>0</v>
      </c>
      <c r="AA31" s="450">
        <f>$D31-$BQ31</f>
        <v>4153.2168000000001</v>
      </c>
      <c r="AB31" s="450">
        <f>SUM(AB34:AB42)+SUM(AB60:AB73)</f>
        <v>0</v>
      </c>
      <c r="AC31" s="450">
        <f>AC33+SUM(AC35:AC42)+SUM(AC60:AC73)</f>
        <v>0.45630000000000004</v>
      </c>
      <c r="AD31" s="450">
        <f>SUM(AD33:AD34)+SUM(AD36:AD42)+SUM(AD60:AD73)</f>
        <v>0</v>
      </c>
      <c r="AE31" s="450">
        <f>SUM(AE33:AE35)+SUM(AE37:AE42)+SUM(AE60:AE73)</f>
        <v>0</v>
      </c>
      <c r="AF31" s="450">
        <f>SUM(AF33:AF36)+SUM(AF38:AF42)+SUM(AF60:AF73)</f>
        <v>0.78569999999999995</v>
      </c>
      <c r="AG31" s="450">
        <f>SUM(AG33:AG37)+SUM(AG39:AG42)+SUM(AG60:AG73)</f>
        <v>0</v>
      </c>
      <c r="AH31" s="450">
        <f>SUM(AH33:AH38)+SUM(AH40:AH42)+SUM(AH60:AH73)</f>
        <v>1.2218</v>
      </c>
      <c r="AI31" s="450">
        <f>SUM(AI33:AI39)+AI42+SUM(AI60:AI73)+AI41</f>
        <v>0</v>
      </c>
      <c r="AJ31" s="450">
        <f>SUM(AJ33:AJ40)+AJ42+AJ60+AJ61+AJ62+AJ63+AJ64+AJ65+AJ66+AJ67+AJ68+AJ69+AJ70+AJ71+AJ72+AJ73</f>
        <v>0</v>
      </c>
      <c r="AK31" s="450">
        <f>SUM(AK33:AK41)+SUM(AK60:AK73)</f>
        <v>3.8048009999999994</v>
      </c>
      <c r="AL31" s="450">
        <f>SUM(AL33:AL42)+SUM(AL60:AL73)</f>
        <v>3.5577099999999997</v>
      </c>
      <c r="AM31" s="450">
        <f>SUM(AM33:AM42)+SUM(AM60:AM73)</f>
        <v>0</v>
      </c>
      <c r="AN31" s="450">
        <f>SUM(AN33:AN42)+SUM(AN60:AN73)</f>
        <v>0.11310000000000001</v>
      </c>
      <c r="AO31" s="450">
        <f t="shared" ref="AO31:AZ31" si="22">SUM(AO33:AO42)+SUM(AO60:AO73)</f>
        <v>0</v>
      </c>
      <c r="AP31" s="450">
        <f t="shared" si="22"/>
        <v>0.6</v>
      </c>
      <c r="AQ31" s="450">
        <f t="shared" si="22"/>
        <v>6.0999999999999999E-2</v>
      </c>
      <c r="AR31" s="450">
        <f t="shared" si="22"/>
        <v>4.5999999999999999E-2</v>
      </c>
      <c r="AS31" s="450">
        <f t="shared" si="22"/>
        <v>0</v>
      </c>
      <c r="AT31" s="450">
        <f t="shared" si="22"/>
        <v>0</v>
      </c>
      <c r="AU31" s="450">
        <f t="shared" si="22"/>
        <v>0</v>
      </c>
      <c r="AV31" s="450">
        <f t="shared" si="22"/>
        <v>0</v>
      </c>
      <c r="AW31" s="450">
        <f t="shared" si="22"/>
        <v>0</v>
      </c>
      <c r="AX31" s="450">
        <f t="shared" si="22"/>
        <v>0.115981</v>
      </c>
      <c r="AY31" s="450">
        <f t="shared" si="22"/>
        <v>0</v>
      </c>
      <c r="AZ31" s="450">
        <f t="shared" si="22"/>
        <v>0</v>
      </c>
      <c r="BA31" s="450">
        <f>SUM(BA33:BA42)+SUM(BA60:BA73)</f>
        <v>0</v>
      </c>
      <c r="BB31" s="450">
        <f>SUM(BB33:BB42)+SUM(BB61:BB73)</f>
        <v>0</v>
      </c>
      <c r="BC31" s="450">
        <f>SUM(BC33:BC42)+BC60+SUM(BC62:BC73)</f>
        <v>8.5199999999999998E-2</v>
      </c>
      <c r="BD31" s="450">
        <f>SUM(BD33:BD42)+SUM(BD60:BD61)+SUM(BD63:BD73)</f>
        <v>3.27E-2</v>
      </c>
      <c r="BE31" s="450">
        <f>SUM(BE33:BE42)+SUM(BE60:BE62)+SUM(BE64:BE73)</f>
        <v>0.26102000000000003</v>
      </c>
      <c r="BF31" s="450">
        <f>SUM(BF33:BF42)+SUM(BF60:BF63)+SUM(BF65:BF73)</f>
        <v>8.5559999999999997E-2</v>
      </c>
      <c r="BG31" s="450">
        <f>SUM(BG33:BG42)+SUM(BG60:BG64)+SUM(BG66:BG73)</f>
        <v>3.5699999999999996E-2</v>
      </c>
      <c r="BH31" s="450">
        <f>SUM(BH33:BH42)+SUM(BH60:BH65)+SUM(BH67:BH73)</f>
        <v>0</v>
      </c>
      <c r="BI31" s="450">
        <f>SUM(BI33:BI42)+SUM(BI60:BI66)+SUM(BI68:BI73:BI73)</f>
        <v>0</v>
      </c>
      <c r="BJ31" s="450">
        <f>SUM(BJ33:BJ42)+SUM(BJ60:BJ67)+SUM(BJ69:BJ73)</f>
        <v>0.01</v>
      </c>
      <c r="BK31" s="450">
        <f>SUM(BK33:BK42)+SUM(BK60:BK68)+SUM(BK70:BK73)</f>
        <v>0</v>
      </c>
      <c r="BL31" s="450">
        <f>SUM(BL33:BL42)+SUM(BL60:BL69)+SUM(BL71:BL73)</f>
        <v>0</v>
      </c>
      <c r="BM31" s="450">
        <f>SUM(BM33:BM42)+SUM(BM60:BM70)+SUM(BM72:BM73)</f>
        <v>0</v>
      </c>
      <c r="BN31" s="450">
        <f>SUM(BN33:BN42)+SUM(BN60:BN71)+BN73</f>
        <v>0</v>
      </c>
      <c r="BO31" s="450">
        <f>SUM(BO33:BO42)+SUM(BO60:BO72)</f>
        <v>0</v>
      </c>
      <c r="BP31" s="472">
        <f>SUM(BP33:BP42)+SUM(BP60:BP73)</f>
        <v>0</v>
      </c>
      <c r="BQ31" s="881">
        <f>BP31+E31</f>
        <v>0</v>
      </c>
      <c r="BR31" s="882">
        <f>AA$75-$BQ31</f>
        <v>291.76752700000077</v>
      </c>
      <c r="BS31" s="883">
        <f t="shared" si="7"/>
        <v>4444.984327000001</v>
      </c>
      <c r="BT31" s="884">
        <f>SUM(BS33:BS42)+SUM(BS60:BS73)</f>
        <v>4444.9843270000019</v>
      </c>
    </row>
    <row r="32" spans="1:72" ht="18" customHeight="1">
      <c r="A32" s="456"/>
      <c r="B32" s="207" t="s">
        <v>75</v>
      </c>
      <c r="C32" s="206"/>
      <c r="D32" s="405"/>
      <c r="E32" s="457"/>
      <c r="F32" s="458"/>
      <c r="G32" s="458"/>
      <c r="H32" s="458"/>
      <c r="I32" s="458"/>
      <c r="J32" s="458"/>
      <c r="K32" s="458"/>
      <c r="L32" s="458"/>
      <c r="M32" s="458"/>
      <c r="N32" s="458"/>
      <c r="O32" s="458"/>
      <c r="P32" s="458"/>
      <c r="Q32" s="458"/>
      <c r="R32" s="458"/>
      <c r="S32" s="458"/>
      <c r="T32" s="458"/>
      <c r="U32" s="458"/>
      <c r="V32" s="458"/>
      <c r="W32" s="458"/>
      <c r="X32" s="458"/>
      <c r="Y32" s="458"/>
      <c r="Z32" s="458"/>
      <c r="AA32" s="192"/>
      <c r="AB32" s="458"/>
      <c r="AC32" s="458"/>
      <c r="AD32" s="458"/>
      <c r="AE32" s="458"/>
      <c r="AF32" s="458"/>
      <c r="AG32" s="458"/>
      <c r="AH32" s="458"/>
      <c r="AI32" s="458"/>
      <c r="AJ32" s="458"/>
      <c r="AK32" s="458"/>
      <c r="AL32" s="458"/>
      <c r="AM32" s="458"/>
      <c r="AN32" s="458"/>
      <c r="AO32" s="458"/>
      <c r="AP32" s="458"/>
      <c r="AQ32" s="458"/>
      <c r="AR32" s="458"/>
      <c r="AS32" s="458"/>
      <c r="AT32" s="458"/>
      <c r="AU32" s="458"/>
      <c r="AV32" s="458"/>
      <c r="AW32" s="458"/>
      <c r="AX32" s="458"/>
      <c r="AY32" s="458"/>
      <c r="AZ32" s="458"/>
      <c r="BA32" s="458"/>
      <c r="BB32" s="458"/>
      <c r="BC32" s="458"/>
      <c r="BD32" s="458"/>
      <c r="BE32" s="458"/>
      <c r="BF32" s="458"/>
      <c r="BG32" s="458"/>
      <c r="BH32" s="458"/>
      <c r="BI32" s="458"/>
      <c r="BJ32" s="458"/>
      <c r="BK32" s="458"/>
      <c r="BL32" s="458"/>
      <c r="BM32" s="458"/>
      <c r="BN32" s="458"/>
      <c r="BO32" s="458"/>
      <c r="BP32" s="443"/>
      <c r="BQ32" s="467">
        <f t="shared" ref="BQ32:BQ73" si="23">BP32+AA32+E32</f>
        <v>0</v>
      </c>
      <c r="BR32" s="825"/>
      <c r="BS32" s="462"/>
    </row>
    <row r="33" spans="1:72" ht="18" customHeight="1">
      <c r="A33" s="456" t="s">
        <v>76</v>
      </c>
      <c r="B33" s="207" t="s">
        <v>77</v>
      </c>
      <c r="C33" s="206" t="s">
        <v>78</v>
      </c>
      <c r="D33" s="405">
        <v>123.97880000000005</v>
      </c>
      <c r="E33" s="457">
        <f>F33+J33+K33+L33+P33+T33+X33+Y33+Z33</f>
        <v>0</v>
      </c>
      <c r="F33" s="458">
        <f t="shared" si="9"/>
        <v>0</v>
      </c>
      <c r="G33" s="465">
        <v>0</v>
      </c>
      <c r="H33" s="465">
        <v>0</v>
      </c>
      <c r="I33" s="465">
        <v>0</v>
      </c>
      <c r="J33" s="465">
        <v>0</v>
      </c>
      <c r="K33" s="465">
        <v>0</v>
      </c>
      <c r="L33" s="458">
        <f>SUM(M33:O33)</f>
        <v>0</v>
      </c>
      <c r="M33" s="465">
        <v>0</v>
      </c>
      <c r="N33" s="465">
        <v>0</v>
      </c>
      <c r="O33" s="465">
        <v>0</v>
      </c>
      <c r="P33" s="458">
        <f>SUM(Q33:S33)</f>
        <v>0</v>
      </c>
      <c r="Q33" s="465">
        <v>0</v>
      </c>
      <c r="R33" s="465">
        <v>0</v>
      </c>
      <c r="S33" s="465">
        <v>0</v>
      </c>
      <c r="T33" s="458">
        <f>SUM(U33:W33)</f>
        <v>0</v>
      </c>
      <c r="U33" s="465">
        <v>0</v>
      </c>
      <c r="V33" s="465">
        <v>0</v>
      </c>
      <c r="W33" s="465">
        <v>0</v>
      </c>
      <c r="X33" s="465">
        <v>0</v>
      </c>
      <c r="Y33" s="465">
        <v>0</v>
      </c>
      <c r="Z33" s="465">
        <v>0</v>
      </c>
      <c r="AA33" s="192">
        <f>SUM(AC33:AK33)+SUM(BB33:BO33)</f>
        <v>0</v>
      </c>
      <c r="AB33" s="459">
        <f>$D33-$BQ33</f>
        <v>123.97880000000005</v>
      </c>
      <c r="AC33" s="465">
        <v>0</v>
      </c>
      <c r="AD33" s="465">
        <v>0</v>
      </c>
      <c r="AE33" s="465">
        <v>0</v>
      </c>
      <c r="AF33" s="465">
        <v>0</v>
      </c>
      <c r="AG33" s="465">
        <v>0</v>
      </c>
      <c r="AH33" s="465">
        <v>0</v>
      </c>
      <c r="AI33" s="465">
        <v>0</v>
      </c>
      <c r="AJ33" s="465">
        <v>0</v>
      </c>
      <c r="AK33" s="458">
        <f>SUM(AL33:BA33)</f>
        <v>0</v>
      </c>
      <c r="AL33" s="465">
        <v>0</v>
      </c>
      <c r="AM33" s="465">
        <v>0</v>
      </c>
      <c r="AN33" s="465">
        <v>0</v>
      </c>
      <c r="AO33" s="465">
        <v>0</v>
      </c>
      <c r="AP33" s="465">
        <v>0</v>
      </c>
      <c r="AQ33" s="465">
        <v>0</v>
      </c>
      <c r="AR33" s="465">
        <v>0</v>
      </c>
      <c r="AS33" s="465">
        <v>0</v>
      </c>
      <c r="AT33" s="465">
        <v>0</v>
      </c>
      <c r="AU33" s="465">
        <v>0</v>
      </c>
      <c r="AV33" s="465">
        <v>0</v>
      </c>
      <c r="AW33" s="465">
        <v>0</v>
      </c>
      <c r="AX33" s="465">
        <v>0</v>
      </c>
      <c r="AY33" s="465">
        <v>0</v>
      </c>
      <c r="AZ33" s="465">
        <v>0</v>
      </c>
      <c r="BA33" s="465">
        <v>0</v>
      </c>
      <c r="BB33" s="465">
        <v>0</v>
      </c>
      <c r="BC33" s="465">
        <v>0</v>
      </c>
      <c r="BD33" s="465">
        <v>0</v>
      </c>
      <c r="BE33" s="465">
        <v>0</v>
      </c>
      <c r="BF33" s="465">
        <v>0</v>
      </c>
      <c r="BG33" s="465">
        <v>0</v>
      </c>
      <c r="BH33" s="465">
        <v>0</v>
      </c>
      <c r="BI33" s="465">
        <v>0</v>
      </c>
      <c r="BJ33" s="465">
        <v>0</v>
      </c>
      <c r="BK33" s="465">
        <v>0</v>
      </c>
      <c r="BL33" s="465">
        <v>0</v>
      </c>
      <c r="BM33" s="465">
        <v>0</v>
      </c>
      <c r="BN33" s="465">
        <v>0</v>
      </c>
      <c r="BO33" s="465">
        <v>0</v>
      </c>
      <c r="BP33" s="449">
        <v>0</v>
      </c>
      <c r="BQ33" s="460">
        <f t="shared" si="23"/>
        <v>0</v>
      </c>
      <c r="BR33" s="825">
        <f>AB$75-$BQ33</f>
        <v>35.21119999999997</v>
      </c>
      <c r="BS33" s="462">
        <f t="shared" ref="BS33:BS42" si="24">D33+BR33</f>
        <v>159.19000000000003</v>
      </c>
    </row>
    <row r="34" spans="1:72" s="874" customFormat="1" ht="18" customHeight="1">
      <c r="A34" s="866" t="s">
        <v>79</v>
      </c>
      <c r="B34" s="867" t="s">
        <v>80</v>
      </c>
      <c r="C34" s="434" t="s">
        <v>81</v>
      </c>
      <c r="D34" s="868">
        <v>0.85000000000000009</v>
      </c>
      <c r="E34" s="869">
        <f t="shared" ref="E34:E72" si="25">F34+J34+K34+L34+P34+T34+X34+Y34+Z34</f>
        <v>0</v>
      </c>
      <c r="F34" s="459">
        <f t="shared" si="9"/>
        <v>0</v>
      </c>
      <c r="G34" s="466">
        <v>0</v>
      </c>
      <c r="H34" s="466">
        <v>0</v>
      </c>
      <c r="I34" s="466">
        <v>0</v>
      </c>
      <c r="J34" s="466">
        <v>0</v>
      </c>
      <c r="K34" s="466">
        <v>0</v>
      </c>
      <c r="L34" s="459">
        <f t="shared" ref="L34:L41" si="26">SUM(M34:O34)</f>
        <v>0</v>
      </c>
      <c r="M34" s="466">
        <v>0</v>
      </c>
      <c r="N34" s="466">
        <v>0</v>
      </c>
      <c r="O34" s="466">
        <v>0</v>
      </c>
      <c r="P34" s="459">
        <f t="shared" ref="P34:P41" si="27">SUM(Q34:S34)</f>
        <v>0</v>
      </c>
      <c r="Q34" s="466">
        <v>0</v>
      </c>
      <c r="R34" s="466">
        <v>0</v>
      </c>
      <c r="S34" s="466">
        <v>0</v>
      </c>
      <c r="T34" s="459">
        <f t="shared" ref="T34:T41" si="28">SUM(U34:W34)</f>
        <v>0</v>
      </c>
      <c r="U34" s="466">
        <v>0</v>
      </c>
      <c r="V34" s="466">
        <v>0</v>
      </c>
      <c r="W34" s="466">
        <v>0</v>
      </c>
      <c r="X34" s="466">
        <v>0</v>
      </c>
      <c r="Y34" s="466">
        <v>0</v>
      </c>
      <c r="Z34" s="466">
        <v>0</v>
      </c>
      <c r="AA34" s="870">
        <f>AB34+SUM(AD34:AK34)+SUM(BB34:BO34)</f>
        <v>0</v>
      </c>
      <c r="AB34" s="466">
        <v>0</v>
      </c>
      <c r="AC34" s="459">
        <f>$D34-$BQ34</f>
        <v>0.85000000000000009</v>
      </c>
      <c r="AD34" s="466">
        <v>0</v>
      </c>
      <c r="AE34" s="466">
        <v>0</v>
      </c>
      <c r="AF34" s="466">
        <v>0</v>
      </c>
      <c r="AG34" s="466">
        <v>0</v>
      </c>
      <c r="AH34" s="466">
        <v>0</v>
      </c>
      <c r="AI34" s="466">
        <v>0</v>
      </c>
      <c r="AJ34" s="466">
        <v>0</v>
      </c>
      <c r="AK34" s="459">
        <f t="shared" ref="AK34:AK41" si="29">SUM(AL34:BA34)</f>
        <v>0</v>
      </c>
      <c r="AL34" s="466">
        <v>0</v>
      </c>
      <c r="AM34" s="466">
        <v>0</v>
      </c>
      <c r="AN34" s="466">
        <v>0</v>
      </c>
      <c r="AO34" s="466">
        <v>0</v>
      </c>
      <c r="AP34" s="466">
        <v>0</v>
      </c>
      <c r="AQ34" s="466">
        <v>0</v>
      </c>
      <c r="AR34" s="466">
        <v>0</v>
      </c>
      <c r="AS34" s="466">
        <v>0</v>
      </c>
      <c r="AT34" s="466">
        <v>0</v>
      </c>
      <c r="AU34" s="466">
        <v>0</v>
      </c>
      <c r="AV34" s="466">
        <v>0</v>
      </c>
      <c r="AW34" s="466">
        <v>0</v>
      </c>
      <c r="AX34" s="466">
        <v>0</v>
      </c>
      <c r="AY34" s="466">
        <v>0</v>
      </c>
      <c r="AZ34" s="466">
        <v>0</v>
      </c>
      <c r="BA34" s="466">
        <v>0</v>
      </c>
      <c r="BB34" s="466">
        <v>0</v>
      </c>
      <c r="BC34" s="466">
        <v>0</v>
      </c>
      <c r="BD34" s="466">
        <v>0</v>
      </c>
      <c r="BE34" s="466">
        <v>0</v>
      </c>
      <c r="BF34" s="466">
        <v>0</v>
      </c>
      <c r="BG34" s="466">
        <v>0</v>
      </c>
      <c r="BH34" s="466">
        <v>0</v>
      </c>
      <c r="BI34" s="466">
        <v>0</v>
      </c>
      <c r="BJ34" s="466">
        <v>0</v>
      </c>
      <c r="BK34" s="466">
        <v>0</v>
      </c>
      <c r="BL34" s="466">
        <v>0</v>
      </c>
      <c r="BM34" s="466">
        <v>0</v>
      </c>
      <c r="BN34" s="466">
        <v>0</v>
      </c>
      <c r="BO34" s="466">
        <v>0</v>
      </c>
      <c r="BP34" s="450">
        <v>0</v>
      </c>
      <c r="BQ34" s="871">
        <f t="shared" si="23"/>
        <v>0</v>
      </c>
      <c r="BR34" s="876">
        <f>AC$75-$BQ34</f>
        <v>2.2065000000000001</v>
      </c>
      <c r="BS34" s="873">
        <f t="shared" si="24"/>
        <v>3.0565000000000002</v>
      </c>
    </row>
    <row r="35" spans="1:72" ht="18" customHeight="1">
      <c r="A35" s="456" t="s">
        <v>82</v>
      </c>
      <c r="B35" s="207" t="s">
        <v>83</v>
      </c>
      <c r="C35" s="206" t="s">
        <v>84</v>
      </c>
      <c r="D35" s="405">
        <v>0</v>
      </c>
      <c r="E35" s="457">
        <f t="shared" si="25"/>
        <v>0</v>
      </c>
      <c r="F35" s="458">
        <f t="shared" si="9"/>
        <v>0</v>
      </c>
      <c r="G35" s="465">
        <v>0</v>
      </c>
      <c r="H35" s="465">
        <v>0</v>
      </c>
      <c r="I35" s="465">
        <v>0</v>
      </c>
      <c r="J35" s="465">
        <v>0</v>
      </c>
      <c r="K35" s="465">
        <v>0</v>
      </c>
      <c r="L35" s="458">
        <f t="shared" si="26"/>
        <v>0</v>
      </c>
      <c r="M35" s="465">
        <v>0</v>
      </c>
      <c r="N35" s="465">
        <v>0</v>
      </c>
      <c r="O35" s="465">
        <v>0</v>
      </c>
      <c r="P35" s="458">
        <f t="shared" si="27"/>
        <v>0</v>
      </c>
      <c r="Q35" s="465">
        <v>0</v>
      </c>
      <c r="R35" s="465">
        <v>0</v>
      </c>
      <c r="S35" s="465">
        <v>0</v>
      </c>
      <c r="T35" s="458">
        <f t="shared" si="28"/>
        <v>0</v>
      </c>
      <c r="U35" s="465">
        <v>0</v>
      </c>
      <c r="V35" s="465">
        <v>0</v>
      </c>
      <c r="W35" s="465">
        <v>0</v>
      </c>
      <c r="X35" s="465">
        <v>0</v>
      </c>
      <c r="Y35" s="465">
        <v>0</v>
      </c>
      <c r="Z35" s="465">
        <v>0</v>
      </c>
      <c r="AA35" s="192">
        <f>SUM(AB35:AC35)+SUM(AE35:AK35)+SUM(BB35:BO35)</f>
        <v>0</v>
      </c>
      <c r="AB35" s="465">
        <v>0</v>
      </c>
      <c r="AC35" s="465">
        <v>0</v>
      </c>
      <c r="AD35" s="459">
        <f>$D35-$BQ35</f>
        <v>0</v>
      </c>
      <c r="AE35" s="465">
        <v>0</v>
      </c>
      <c r="AF35" s="465">
        <v>0</v>
      </c>
      <c r="AG35" s="465">
        <v>0</v>
      </c>
      <c r="AH35" s="465">
        <v>0</v>
      </c>
      <c r="AI35" s="465">
        <v>0</v>
      </c>
      <c r="AJ35" s="465">
        <v>0</v>
      </c>
      <c r="AK35" s="458">
        <f t="shared" si="29"/>
        <v>0</v>
      </c>
      <c r="AL35" s="465">
        <v>0</v>
      </c>
      <c r="AM35" s="465">
        <v>0</v>
      </c>
      <c r="AN35" s="465">
        <v>0</v>
      </c>
      <c r="AO35" s="465">
        <v>0</v>
      </c>
      <c r="AP35" s="465">
        <v>0</v>
      </c>
      <c r="AQ35" s="465">
        <v>0</v>
      </c>
      <c r="AR35" s="465">
        <v>0</v>
      </c>
      <c r="AS35" s="465">
        <v>0</v>
      </c>
      <c r="AT35" s="465">
        <v>0</v>
      </c>
      <c r="AU35" s="465">
        <v>0</v>
      </c>
      <c r="AV35" s="465">
        <v>0</v>
      </c>
      <c r="AW35" s="465">
        <v>0</v>
      </c>
      <c r="AX35" s="465">
        <v>0</v>
      </c>
      <c r="AY35" s="465">
        <v>0</v>
      </c>
      <c r="AZ35" s="465">
        <v>0</v>
      </c>
      <c r="BA35" s="465">
        <v>0</v>
      </c>
      <c r="BB35" s="465">
        <v>0</v>
      </c>
      <c r="BC35" s="465">
        <v>0</v>
      </c>
      <c r="BD35" s="465">
        <v>0</v>
      </c>
      <c r="BE35" s="465">
        <v>0</v>
      </c>
      <c r="BF35" s="465">
        <v>0</v>
      </c>
      <c r="BG35" s="465">
        <v>0</v>
      </c>
      <c r="BH35" s="465">
        <v>0</v>
      </c>
      <c r="BI35" s="465">
        <v>0</v>
      </c>
      <c r="BJ35" s="465">
        <v>0</v>
      </c>
      <c r="BK35" s="465">
        <v>0</v>
      </c>
      <c r="BL35" s="465">
        <v>0</v>
      </c>
      <c r="BM35" s="465">
        <v>0</v>
      </c>
      <c r="BN35" s="465">
        <v>0</v>
      </c>
      <c r="BO35" s="465">
        <v>0</v>
      </c>
      <c r="BP35" s="449">
        <v>0</v>
      </c>
      <c r="BQ35" s="460">
        <f t="shared" si="23"/>
        <v>0</v>
      </c>
      <c r="BR35" s="825">
        <f>AD$75-$BQ35</f>
        <v>0</v>
      </c>
      <c r="BS35" s="462">
        <f t="shared" si="24"/>
        <v>0</v>
      </c>
    </row>
    <row r="36" spans="1:72" ht="18" customHeight="1">
      <c r="A36" s="456"/>
      <c r="B36" s="207" t="s">
        <v>86</v>
      </c>
      <c r="C36" s="206" t="s">
        <v>87</v>
      </c>
      <c r="D36" s="405">
        <v>0</v>
      </c>
      <c r="E36" s="457">
        <f t="shared" si="25"/>
        <v>0</v>
      </c>
      <c r="F36" s="458">
        <f t="shared" si="9"/>
        <v>0</v>
      </c>
      <c r="G36" s="465">
        <v>0</v>
      </c>
      <c r="H36" s="465">
        <v>0</v>
      </c>
      <c r="I36" s="465">
        <v>0</v>
      </c>
      <c r="J36" s="465">
        <v>0</v>
      </c>
      <c r="K36" s="465">
        <v>0</v>
      </c>
      <c r="L36" s="458">
        <f t="shared" si="26"/>
        <v>0</v>
      </c>
      <c r="M36" s="465">
        <v>0</v>
      </c>
      <c r="N36" s="465">
        <v>0</v>
      </c>
      <c r="O36" s="465">
        <v>0</v>
      </c>
      <c r="P36" s="458">
        <f t="shared" si="27"/>
        <v>0</v>
      </c>
      <c r="Q36" s="465">
        <v>0</v>
      </c>
      <c r="R36" s="465">
        <v>0</v>
      </c>
      <c r="S36" s="465">
        <v>0</v>
      </c>
      <c r="T36" s="458">
        <f t="shared" si="28"/>
        <v>0</v>
      </c>
      <c r="U36" s="465">
        <v>0</v>
      </c>
      <c r="V36" s="465">
        <v>0</v>
      </c>
      <c r="W36" s="465">
        <v>0</v>
      </c>
      <c r="X36" s="465">
        <v>0</v>
      </c>
      <c r="Y36" s="465">
        <v>0</v>
      </c>
      <c r="Z36" s="465">
        <v>0</v>
      </c>
      <c r="AA36" s="192">
        <f>SUM(AB36:AD36)+SUM(AF36:AK36)+SUM(BB36:BO36)</f>
        <v>0</v>
      </c>
      <c r="AB36" s="465">
        <v>0</v>
      </c>
      <c r="AC36" s="465">
        <v>0</v>
      </c>
      <c r="AD36" s="465">
        <v>0</v>
      </c>
      <c r="AE36" s="459">
        <f>$D36-$BQ36</f>
        <v>0</v>
      </c>
      <c r="AF36" s="465">
        <v>0</v>
      </c>
      <c r="AG36" s="465">
        <v>0</v>
      </c>
      <c r="AH36" s="465">
        <v>0</v>
      </c>
      <c r="AI36" s="465">
        <v>0</v>
      </c>
      <c r="AJ36" s="465">
        <v>0</v>
      </c>
      <c r="AK36" s="458">
        <f t="shared" si="29"/>
        <v>0</v>
      </c>
      <c r="AL36" s="465">
        <v>0</v>
      </c>
      <c r="AM36" s="465">
        <v>0</v>
      </c>
      <c r="AN36" s="465">
        <v>0</v>
      </c>
      <c r="AO36" s="465">
        <v>0</v>
      </c>
      <c r="AP36" s="465">
        <v>0</v>
      </c>
      <c r="AQ36" s="465">
        <v>0</v>
      </c>
      <c r="AR36" s="465">
        <v>0</v>
      </c>
      <c r="AS36" s="465">
        <v>0</v>
      </c>
      <c r="AT36" s="465">
        <v>0</v>
      </c>
      <c r="AU36" s="465">
        <v>0</v>
      </c>
      <c r="AV36" s="465">
        <v>0</v>
      </c>
      <c r="AW36" s="465">
        <v>0</v>
      </c>
      <c r="AX36" s="465">
        <v>0</v>
      </c>
      <c r="AY36" s="465">
        <v>0</v>
      </c>
      <c r="AZ36" s="465">
        <v>0</v>
      </c>
      <c r="BA36" s="465">
        <v>0</v>
      </c>
      <c r="BB36" s="465">
        <v>0</v>
      </c>
      <c r="BC36" s="465">
        <v>0</v>
      </c>
      <c r="BD36" s="465">
        <v>0</v>
      </c>
      <c r="BE36" s="465">
        <v>0</v>
      </c>
      <c r="BF36" s="465">
        <v>0</v>
      </c>
      <c r="BG36" s="465">
        <v>0</v>
      </c>
      <c r="BH36" s="465">
        <v>0</v>
      </c>
      <c r="BI36" s="465">
        <v>0</v>
      </c>
      <c r="BJ36" s="465">
        <v>0</v>
      </c>
      <c r="BK36" s="465">
        <v>0</v>
      </c>
      <c r="BL36" s="465">
        <v>0</v>
      </c>
      <c r="BM36" s="465">
        <v>0</v>
      </c>
      <c r="BN36" s="465">
        <v>0</v>
      </c>
      <c r="BO36" s="465">
        <v>0</v>
      </c>
      <c r="BP36" s="449">
        <v>0</v>
      </c>
      <c r="BQ36" s="460">
        <f t="shared" si="23"/>
        <v>0</v>
      </c>
      <c r="BR36" s="825">
        <f>AE$75-$BQ36</f>
        <v>0</v>
      </c>
      <c r="BS36" s="462">
        <f t="shared" si="24"/>
        <v>0</v>
      </c>
    </row>
    <row r="37" spans="1:72" ht="18" customHeight="1">
      <c r="A37" s="456" t="s">
        <v>85</v>
      </c>
      <c r="B37" s="207" t="s">
        <v>88</v>
      </c>
      <c r="C37" s="206" t="s">
        <v>89</v>
      </c>
      <c r="D37" s="405">
        <v>0</v>
      </c>
      <c r="E37" s="457">
        <f t="shared" si="25"/>
        <v>0</v>
      </c>
      <c r="F37" s="458">
        <f t="shared" si="9"/>
        <v>0</v>
      </c>
      <c r="G37" s="465">
        <v>0</v>
      </c>
      <c r="H37" s="465">
        <v>0</v>
      </c>
      <c r="I37" s="465">
        <v>0</v>
      </c>
      <c r="J37" s="465">
        <v>0</v>
      </c>
      <c r="K37" s="465">
        <v>0</v>
      </c>
      <c r="L37" s="458">
        <f t="shared" si="26"/>
        <v>0</v>
      </c>
      <c r="M37" s="465">
        <v>0</v>
      </c>
      <c r="N37" s="465">
        <v>0</v>
      </c>
      <c r="O37" s="465">
        <v>0</v>
      </c>
      <c r="P37" s="458">
        <f t="shared" si="27"/>
        <v>0</v>
      </c>
      <c r="Q37" s="465">
        <v>0</v>
      </c>
      <c r="R37" s="465">
        <v>0</v>
      </c>
      <c r="S37" s="465">
        <v>0</v>
      </c>
      <c r="T37" s="458">
        <f t="shared" si="28"/>
        <v>0</v>
      </c>
      <c r="U37" s="465">
        <v>0</v>
      </c>
      <c r="V37" s="465">
        <v>0</v>
      </c>
      <c r="W37" s="465">
        <v>0</v>
      </c>
      <c r="X37" s="465">
        <v>0</v>
      </c>
      <c r="Y37" s="465">
        <v>0</v>
      </c>
      <c r="Z37" s="465">
        <v>0</v>
      </c>
      <c r="AA37" s="192">
        <f>SUM(AB37:AE37)+SUM(AG37:AK37)+SUM(BB37:BO37)</f>
        <v>0</v>
      </c>
      <c r="AB37" s="465">
        <v>0</v>
      </c>
      <c r="AC37" s="465">
        <v>0</v>
      </c>
      <c r="AD37" s="465">
        <v>0</v>
      </c>
      <c r="AE37" s="465">
        <v>0</v>
      </c>
      <c r="AF37" s="459">
        <f>$D37-$BQ37</f>
        <v>0</v>
      </c>
      <c r="AG37" s="465">
        <v>0</v>
      </c>
      <c r="AH37" s="465">
        <v>0</v>
      </c>
      <c r="AI37" s="465">
        <v>0</v>
      </c>
      <c r="AJ37" s="465">
        <v>0</v>
      </c>
      <c r="AK37" s="458">
        <f t="shared" si="29"/>
        <v>0</v>
      </c>
      <c r="AL37" s="465">
        <v>0</v>
      </c>
      <c r="AM37" s="465">
        <v>0</v>
      </c>
      <c r="AN37" s="465">
        <v>0</v>
      </c>
      <c r="AO37" s="465">
        <v>0</v>
      </c>
      <c r="AP37" s="465">
        <v>0</v>
      </c>
      <c r="AQ37" s="465">
        <v>0</v>
      </c>
      <c r="AR37" s="465">
        <v>0</v>
      </c>
      <c r="AS37" s="465">
        <v>0</v>
      </c>
      <c r="AT37" s="465">
        <v>0</v>
      </c>
      <c r="AU37" s="465">
        <v>0</v>
      </c>
      <c r="AV37" s="465">
        <v>0</v>
      </c>
      <c r="AW37" s="465">
        <v>0</v>
      </c>
      <c r="AX37" s="465">
        <v>0</v>
      </c>
      <c r="AY37" s="465">
        <v>0</v>
      </c>
      <c r="AZ37" s="465">
        <v>0</v>
      </c>
      <c r="BA37" s="465">
        <v>0</v>
      </c>
      <c r="BB37" s="465">
        <v>0</v>
      </c>
      <c r="BC37" s="465">
        <v>0</v>
      </c>
      <c r="BD37" s="465">
        <v>0</v>
      </c>
      <c r="BE37" s="465">
        <v>0</v>
      </c>
      <c r="BF37" s="465">
        <v>0</v>
      </c>
      <c r="BG37" s="465">
        <v>0</v>
      </c>
      <c r="BH37" s="465">
        <v>0</v>
      </c>
      <c r="BI37" s="465">
        <v>0</v>
      </c>
      <c r="BJ37" s="465">
        <v>0</v>
      </c>
      <c r="BK37" s="465">
        <v>0</v>
      </c>
      <c r="BL37" s="465">
        <v>0</v>
      </c>
      <c r="BM37" s="465">
        <v>0</v>
      </c>
      <c r="BN37" s="465">
        <v>0</v>
      </c>
      <c r="BO37" s="465">
        <v>0</v>
      </c>
      <c r="BP37" s="449">
        <v>0</v>
      </c>
      <c r="BQ37" s="460">
        <f t="shared" si="23"/>
        <v>0</v>
      </c>
      <c r="BR37" s="825">
        <f>AF$75-$BQ37</f>
        <v>50</v>
      </c>
      <c r="BS37" s="462">
        <f t="shared" si="24"/>
        <v>50</v>
      </c>
    </row>
    <row r="38" spans="1:72" s="874" customFormat="1" ht="18" customHeight="1">
      <c r="A38" s="866" t="s">
        <v>90</v>
      </c>
      <c r="B38" s="867" t="s">
        <v>91</v>
      </c>
      <c r="C38" s="434" t="s">
        <v>92</v>
      </c>
      <c r="D38" s="868">
        <v>19.175999999999995</v>
      </c>
      <c r="E38" s="869">
        <f t="shared" si="25"/>
        <v>0</v>
      </c>
      <c r="F38" s="459">
        <f t="shared" si="9"/>
        <v>0</v>
      </c>
      <c r="G38" s="466">
        <v>0</v>
      </c>
      <c r="H38" s="466">
        <v>0</v>
      </c>
      <c r="I38" s="466">
        <v>0</v>
      </c>
      <c r="J38" s="466">
        <v>0</v>
      </c>
      <c r="K38" s="466">
        <v>0</v>
      </c>
      <c r="L38" s="459">
        <f t="shared" si="26"/>
        <v>0</v>
      </c>
      <c r="M38" s="466">
        <v>0</v>
      </c>
      <c r="N38" s="466">
        <v>0</v>
      </c>
      <c r="O38" s="466">
        <v>0</v>
      </c>
      <c r="P38" s="459">
        <f t="shared" si="27"/>
        <v>0</v>
      </c>
      <c r="Q38" s="466">
        <v>0</v>
      </c>
      <c r="R38" s="466">
        <v>0</v>
      </c>
      <c r="S38" s="466">
        <v>0</v>
      </c>
      <c r="T38" s="459">
        <f t="shared" si="28"/>
        <v>0</v>
      </c>
      <c r="U38" s="466">
        <v>0</v>
      </c>
      <c r="V38" s="466">
        <v>0</v>
      </c>
      <c r="W38" s="466">
        <v>0</v>
      </c>
      <c r="X38" s="466">
        <v>0</v>
      </c>
      <c r="Y38" s="466">
        <v>0</v>
      </c>
      <c r="Z38" s="466">
        <v>0</v>
      </c>
      <c r="AA38" s="870">
        <f>SUM(AB38:AF38)+SUM(AH38:AK38)+SUM(BB38:BO38)</f>
        <v>0.27379999999999999</v>
      </c>
      <c r="AB38" s="466">
        <v>0</v>
      </c>
      <c r="AC38" s="466">
        <v>0</v>
      </c>
      <c r="AD38" s="466">
        <v>0</v>
      </c>
      <c r="AE38" s="466">
        <v>0</v>
      </c>
      <c r="AF38" s="466">
        <v>0</v>
      </c>
      <c r="AG38" s="459">
        <f>$D38-$BQ38</f>
        <v>18.902199999999993</v>
      </c>
      <c r="AH38" s="466">
        <v>0</v>
      </c>
      <c r="AI38" s="466">
        <v>0</v>
      </c>
      <c r="AJ38" s="466">
        <v>0</v>
      </c>
      <c r="AK38" s="459">
        <f t="shared" si="29"/>
        <v>4.3799999999999999E-2</v>
      </c>
      <c r="AL38" s="466">
        <v>4.3799999999999999E-2</v>
      </c>
      <c r="AM38" s="466">
        <v>0</v>
      </c>
      <c r="AN38" s="466">
        <v>0</v>
      </c>
      <c r="AO38" s="466">
        <v>0</v>
      </c>
      <c r="AP38" s="466">
        <v>0</v>
      </c>
      <c r="AQ38" s="466">
        <v>0</v>
      </c>
      <c r="AR38" s="466">
        <v>0</v>
      </c>
      <c r="AS38" s="466">
        <v>0</v>
      </c>
      <c r="AT38" s="466">
        <v>0</v>
      </c>
      <c r="AU38" s="466">
        <v>0</v>
      </c>
      <c r="AV38" s="466">
        <v>0</v>
      </c>
      <c r="AW38" s="466">
        <v>0</v>
      </c>
      <c r="AX38" s="466">
        <v>0</v>
      </c>
      <c r="AY38" s="466">
        <v>0</v>
      </c>
      <c r="AZ38" s="466">
        <v>0</v>
      </c>
      <c r="BA38" s="466">
        <v>0</v>
      </c>
      <c r="BB38" s="466">
        <v>0</v>
      </c>
      <c r="BC38" s="466">
        <v>0.05</v>
      </c>
      <c r="BD38" s="466">
        <v>0</v>
      </c>
      <c r="BE38" s="466">
        <v>0.12</v>
      </c>
      <c r="BF38" s="466">
        <v>0.06</v>
      </c>
      <c r="BG38" s="466">
        <v>0</v>
      </c>
      <c r="BH38" s="466">
        <v>0</v>
      </c>
      <c r="BI38" s="466">
        <v>0</v>
      </c>
      <c r="BJ38" s="466">
        <v>0</v>
      </c>
      <c r="BK38" s="466">
        <v>0</v>
      </c>
      <c r="BL38" s="466">
        <v>0</v>
      </c>
      <c r="BM38" s="466">
        <v>0</v>
      </c>
      <c r="BN38" s="466">
        <v>0</v>
      </c>
      <c r="BO38" s="466">
        <v>0</v>
      </c>
      <c r="BP38" s="450">
        <v>0</v>
      </c>
      <c r="BQ38" s="871">
        <f t="shared" si="23"/>
        <v>0.27379999999999999</v>
      </c>
      <c r="BR38" s="876">
        <f>AG$75-$BQ38</f>
        <v>-0.10419999999999999</v>
      </c>
      <c r="BS38" s="873">
        <f t="shared" si="24"/>
        <v>19.071799999999996</v>
      </c>
    </row>
    <row r="39" spans="1:72" ht="18" customHeight="1">
      <c r="A39" s="456" t="s">
        <v>93</v>
      </c>
      <c r="B39" s="207" t="s">
        <v>94</v>
      </c>
      <c r="C39" s="206" t="s">
        <v>95</v>
      </c>
      <c r="D39" s="405">
        <v>16.620699999999999</v>
      </c>
      <c r="E39" s="457">
        <f t="shared" si="25"/>
        <v>0</v>
      </c>
      <c r="F39" s="458">
        <f t="shared" si="9"/>
        <v>0</v>
      </c>
      <c r="G39" s="465">
        <v>0</v>
      </c>
      <c r="H39" s="465">
        <v>0</v>
      </c>
      <c r="I39" s="465">
        <v>0</v>
      </c>
      <c r="J39" s="465">
        <v>0</v>
      </c>
      <c r="K39" s="465">
        <v>0</v>
      </c>
      <c r="L39" s="458">
        <f t="shared" si="26"/>
        <v>0</v>
      </c>
      <c r="M39" s="465">
        <v>0</v>
      </c>
      <c r="N39" s="465">
        <v>0</v>
      </c>
      <c r="O39" s="465">
        <v>0</v>
      </c>
      <c r="P39" s="458">
        <f t="shared" si="27"/>
        <v>0</v>
      </c>
      <c r="Q39" s="465">
        <v>0</v>
      </c>
      <c r="R39" s="465">
        <v>0</v>
      </c>
      <c r="S39" s="465">
        <v>0</v>
      </c>
      <c r="T39" s="458">
        <f t="shared" si="28"/>
        <v>0</v>
      </c>
      <c r="U39" s="465">
        <v>0</v>
      </c>
      <c r="V39" s="465">
        <v>0</v>
      </c>
      <c r="W39" s="465">
        <v>0</v>
      </c>
      <c r="X39" s="465">
        <v>0</v>
      </c>
      <c r="Y39" s="465">
        <v>0</v>
      </c>
      <c r="Z39" s="465">
        <v>0</v>
      </c>
      <c r="AA39" s="192">
        <f>SUM(AB39:AG39)+SUM(AI39:AK39)+SUM(BB39:BO39)</f>
        <v>0.6</v>
      </c>
      <c r="AB39" s="465">
        <v>0</v>
      </c>
      <c r="AC39" s="465">
        <v>0</v>
      </c>
      <c r="AD39" s="465">
        <v>0</v>
      </c>
      <c r="AE39" s="465">
        <v>0</v>
      </c>
      <c r="AF39" s="465">
        <v>0</v>
      </c>
      <c r="AG39" s="465">
        <v>0</v>
      </c>
      <c r="AH39" s="459">
        <f>$D39-$BQ39</f>
        <v>16.020699999999998</v>
      </c>
      <c r="AI39" s="465">
        <v>0</v>
      </c>
      <c r="AJ39" s="465">
        <v>0</v>
      </c>
      <c r="AK39" s="458">
        <f t="shared" si="29"/>
        <v>0.6</v>
      </c>
      <c r="AL39" s="465">
        <v>0</v>
      </c>
      <c r="AM39" s="465">
        <v>0</v>
      </c>
      <c r="AN39" s="465">
        <v>0</v>
      </c>
      <c r="AO39" s="465">
        <v>0</v>
      </c>
      <c r="AP39" s="465">
        <v>0.6</v>
      </c>
      <c r="AQ39" s="465">
        <v>0</v>
      </c>
      <c r="AR39" s="465">
        <v>0</v>
      </c>
      <c r="AS39" s="465">
        <v>0</v>
      </c>
      <c r="AT39" s="465">
        <v>0</v>
      </c>
      <c r="AU39" s="465">
        <v>0</v>
      </c>
      <c r="AV39" s="465">
        <v>0</v>
      </c>
      <c r="AW39" s="465">
        <v>0</v>
      </c>
      <c r="AX39" s="465">
        <v>0</v>
      </c>
      <c r="AY39" s="465">
        <v>0</v>
      </c>
      <c r="AZ39" s="465">
        <v>0</v>
      </c>
      <c r="BA39" s="465">
        <v>0</v>
      </c>
      <c r="BB39" s="465">
        <v>0</v>
      </c>
      <c r="BC39" s="465">
        <v>0</v>
      </c>
      <c r="BD39" s="465">
        <v>0</v>
      </c>
      <c r="BE39" s="465">
        <v>0</v>
      </c>
      <c r="BF39" s="465">
        <v>0</v>
      </c>
      <c r="BG39" s="465">
        <v>0</v>
      </c>
      <c r="BH39" s="465">
        <v>0</v>
      </c>
      <c r="BI39" s="465">
        <v>0</v>
      </c>
      <c r="BJ39" s="465">
        <v>0</v>
      </c>
      <c r="BK39" s="465">
        <v>0</v>
      </c>
      <c r="BL39" s="465">
        <v>0</v>
      </c>
      <c r="BM39" s="465">
        <v>0</v>
      </c>
      <c r="BN39" s="465">
        <v>0</v>
      </c>
      <c r="BO39" s="465">
        <v>0</v>
      </c>
      <c r="BP39" s="449">
        <v>0</v>
      </c>
      <c r="BQ39" s="460">
        <f t="shared" si="23"/>
        <v>0.6</v>
      </c>
      <c r="BR39" s="825">
        <f>AH$75-$BQ39</f>
        <v>9.9819100000000009</v>
      </c>
      <c r="BS39" s="462">
        <f t="shared" si="24"/>
        <v>26.602609999999999</v>
      </c>
    </row>
    <row r="40" spans="1:72" ht="18" customHeight="1">
      <c r="A40" s="456" t="s">
        <v>96</v>
      </c>
      <c r="B40" s="207" t="s">
        <v>97</v>
      </c>
      <c r="C40" s="206" t="s">
        <v>98</v>
      </c>
      <c r="D40" s="405">
        <v>0.03</v>
      </c>
      <c r="E40" s="457">
        <f t="shared" si="25"/>
        <v>0</v>
      </c>
      <c r="F40" s="458">
        <f t="shared" si="9"/>
        <v>0</v>
      </c>
      <c r="G40" s="465">
        <v>0</v>
      </c>
      <c r="H40" s="465">
        <v>0</v>
      </c>
      <c r="I40" s="465">
        <v>0</v>
      </c>
      <c r="J40" s="465">
        <v>0</v>
      </c>
      <c r="K40" s="465">
        <v>0</v>
      </c>
      <c r="L40" s="458">
        <f t="shared" si="26"/>
        <v>0</v>
      </c>
      <c r="M40" s="465">
        <v>0</v>
      </c>
      <c r="N40" s="465">
        <v>0</v>
      </c>
      <c r="O40" s="465">
        <v>0</v>
      </c>
      <c r="P40" s="458">
        <f t="shared" si="27"/>
        <v>0</v>
      </c>
      <c r="Q40" s="465">
        <v>0</v>
      </c>
      <c r="R40" s="465">
        <v>0</v>
      </c>
      <c r="S40" s="465">
        <v>0</v>
      </c>
      <c r="T40" s="458">
        <f t="shared" si="28"/>
        <v>0</v>
      </c>
      <c r="U40" s="465">
        <v>0</v>
      </c>
      <c r="V40" s="465">
        <v>0</v>
      </c>
      <c r="W40" s="465">
        <v>0</v>
      </c>
      <c r="X40" s="465">
        <v>0</v>
      </c>
      <c r="Y40" s="465">
        <v>0</v>
      </c>
      <c r="Z40" s="465">
        <v>0</v>
      </c>
      <c r="AA40" s="192">
        <f>SUM(AB40:AH40)+SUM(AJ40:AK40)+SUM(BB40:BO40)</f>
        <v>0</v>
      </c>
      <c r="AB40" s="465">
        <v>0</v>
      </c>
      <c r="AC40" s="465">
        <v>0</v>
      </c>
      <c r="AD40" s="465">
        <v>0</v>
      </c>
      <c r="AE40" s="465">
        <v>0</v>
      </c>
      <c r="AF40" s="465">
        <v>0</v>
      </c>
      <c r="AG40" s="465">
        <v>0</v>
      </c>
      <c r="AH40" s="465">
        <v>0</v>
      </c>
      <c r="AI40" s="459">
        <f>$D40-$BQ40</f>
        <v>0.03</v>
      </c>
      <c r="AJ40" s="465">
        <v>0</v>
      </c>
      <c r="AK40" s="458">
        <f t="shared" si="29"/>
        <v>0</v>
      </c>
      <c r="AL40" s="465">
        <v>0</v>
      </c>
      <c r="AM40" s="465">
        <v>0</v>
      </c>
      <c r="AN40" s="465">
        <v>0</v>
      </c>
      <c r="AO40" s="465">
        <v>0</v>
      </c>
      <c r="AP40" s="465">
        <v>0</v>
      </c>
      <c r="AQ40" s="465">
        <v>0</v>
      </c>
      <c r="AR40" s="465">
        <v>0</v>
      </c>
      <c r="AS40" s="465">
        <v>0</v>
      </c>
      <c r="AT40" s="465">
        <v>0</v>
      </c>
      <c r="AU40" s="465">
        <v>0</v>
      </c>
      <c r="AV40" s="465">
        <v>0</v>
      </c>
      <c r="AW40" s="465">
        <v>0</v>
      </c>
      <c r="AX40" s="465">
        <v>0</v>
      </c>
      <c r="AY40" s="465">
        <v>0</v>
      </c>
      <c r="AZ40" s="465">
        <v>0</v>
      </c>
      <c r="BA40" s="465">
        <v>0</v>
      </c>
      <c r="BB40" s="465">
        <v>0</v>
      </c>
      <c r="BC40" s="465">
        <v>0</v>
      </c>
      <c r="BD40" s="465">
        <v>0</v>
      </c>
      <c r="BE40" s="465">
        <v>0</v>
      </c>
      <c r="BF40" s="465">
        <v>0</v>
      </c>
      <c r="BG40" s="465">
        <v>0</v>
      </c>
      <c r="BH40" s="465">
        <v>0</v>
      </c>
      <c r="BI40" s="465">
        <v>0</v>
      </c>
      <c r="BJ40" s="465">
        <v>0</v>
      </c>
      <c r="BK40" s="465">
        <v>0</v>
      </c>
      <c r="BL40" s="465">
        <v>0</v>
      </c>
      <c r="BM40" s="465">
        <v>0</v>
      </c>
      <c r="BN40" s="465">
        <v>0</v>
      </c>
      <c r="BO40" s="465">
        <v>0</v>
      </c>
      <c r="BP40" s="449">
        <v>0</v>
      </c>
      <c r="BQ40" s="460">
        <f t="shared" si="23"/>
        <v>0</v>
      </c>
      <c r="BR40" s="825">
        <f>AI$75-$BQ40</f>
        <v>0</v>
      </c>
      <c r="BS40" s="462">
        <f t="shared" si="24"/>
        <v>0.03</v>
      </c>
    </row>
    <row r="41" spans="1:72" s="874" customFormat="1" ht="18" customHeight="1">
      <c r="A41" s="866"/>
      <c r="B41" s="867" t="s">
        <v>100</v>
      </c>
      <c r="C41" s="434" t="s">
        <v>101</v>
      </c>
      <c r="D41" s="868">
        <v>11.955999999999573</v>
      </c>
      <c r="E41" s="869">
        <f t="shared" si="25"/>
        <v>0</v>
      </c>
      <c r="F41" s="459">
        <f t="shared" si="9"/>
        <v>0</v>
      </c>
      <c r="G41" s="466">
        <v>0</v>
      </c>
      <c r="H41" s="466">
        <v>0</v>
      </c>
      <c r="I41" s="466">
        <v>0</v>
      </c>
      <c r="J41" s="466">
        <v>0</v>
      </c>
      <c r="K41" s="466">
        <v>0</v>
      </c>
      <c r="L41" s="459">
        <f t="shared" si="26"/>
        <v>0</v>
      </c>
      <c r="M41" s="466">
        <v>0</v>
      </c>
      <c r="N41" s="466">
        <v>0</v>
      </c>
      <c r="O41" s="466">
        <v>0</v>
      </c>
      <c r="P41" s="459">
        <f t="shared" si="27"/>
        <v>0</v>
      </c>
      <c r="Q41" s="466">
        <v>0</v>
      </c>
      <c r="R41" s="466">
        <v>0</v>
      </c>
      <c r="S41" s="466">
        <v>0</v>
      </c>
      <c r="T41" s="459">
        <f t="shared" si="28"/>
        <v>0</v>
      </c>
      <c r="U41" s="466">
        <v>0</v>
      </c>
      <c r="V41" s="466">
        <v>0</v>
      </c>
      <c r="W41" s="466">
        <v>0</v>
      </c>
      <c r="X41" s="466">
        <v>0</v>
      </c>
      <c r="Y41" s="466">
        <v>0</v>
      </c>
      <c r="Z41" s="466">
        <v>0</v>
      </c>
      <c r="AA41" s="870">
        <f>SUM(AB41:AI41)+AK41+SUM(BB41:BO41)</f>
        <v>0</v>
      </c>
      <c r="AB41" s="466">
        <v>0</v>
      </c>
      <c r="AC41" s="466">
        <v>0</v>
      </c>
      <c r="AD41" s="466">
        <v>0</v>
      </c>
      <c r="AE41" s="466">
        <v>0</v>
      </c>
      <c r="AF41" s="466">
        <v>0</v>
      </c>
      <c r="AG41" s="466">
        <v>0</v>
      </c>
      <c r="AH41" s="466">
        <v>0</v>
      </c>
      <c r="AI41" s="466">
        <v>0</v>
      </c>
      <c r="AJ41" s="459">
        <f>$D41-$BQ41</f>
        <v>11.955999999999573</v>
      </c>
      <c r="AK41" s="459">
        <f t="shared" si="29"/>
        <v>0</v>
      </c>
      <c r="AL41" s="466">
        <v>0</v>
      </c>
      <c r="AM41" s="466">
        <v>0</v>
      </c>
      <c r="AN41" s="466">
        <v>0</v>
      </c>
      <c r="AO41" s="466">
        <v>0</v>
      </c>
      <c r="AP41" s="466">
        <v>0</v>
      </c>
      <c r="AQ41" s="466">
        <v>0</v>
      </c>
      <c r="AR41" s="466">
        <v>0</v>
      </c>
      <c r="AS41" s="466">
        <v>0</v>
      </c>
      <c r="AT41" s="466">
        <v>0</v>
      </c>
      <c r="AU41" s="466">
        <v>0</v>
      </c>
      <c r="AV41" s="466">
        <v>0</v>
      </c>
      <c r="AW41" s="466">
        <v>0</v>
      </c>
      <c r="AX41" s="466">
        <v>0</v>
      </c>
      <c r="AY41" s="466">
        <v>0</v>
      </c>
      <c r="AZ41" s="466">
        <v>0</v>
      </c>
      <c r="BA41" s="466">
        <v>0</v>
      </c>
      <c r="BB41" s="466">
        <v>0</v>
      </c>
      <c r="BC41" s="466">
        <v>0</v>
      </c>
      <c r="BD41" s="466">
        <v>0</v>
      </c>
      <c r="BE41" s="466">
        <v>0</v>
      </c>
      <c r="BF41" s="466">
        <v>0</v>
      </c>
      <c r="BG41" s="466">
        <v>0</v>
      </c>
      <c r="BH41" s="466">
        <v>0</v>
      </c>
      <c r="BI41" s="466">
        <v>0</v>
      </c>
      <c r="BJ41" s="466">
        <v>0</v>
      </c>
      <c r="BK41" s="466">
        <v>0</v>
      </c>
      <c r="BL41" s="466">
        <v>0</v>
      </c>
      <c r="BM41" s="466">
        <v>0</v>
      </c>
      <c r="BN41" s="466">
        <v>0</v>
      </c>
      <c r="BO41" s="466">
        <v>0</v>
      </c>
      <c r="BP41" s="450">
        <v>0</v>
      </c>
      <c r="BQ41" s="871">
        <f t="shared" si="23"/>
        <v>0</v>
      </c>
      <c r="BR41" s="876">
        <f>AJ$75-$BQ41</f>
        <v>41.009558000000624</v>
      </c>
      <c r="BS41" s="873">
        <f t="shared" si="24"/>
        <v>52.9655580000002</v>
      </c>
    </row>
    <row r="42" spans="1:72" ht="18" customHeight="1">
      <c r="A42" s="456" t="s">
        <v>99</v>
      </c>
      <c r="B42" s="207" t="s">
        <v>303</v>
      </c>
      <c r="C42" s="206" t="s">
        <v>104</v>
      </c>
      <c r="D42" s="405">
        <f>SUM(D44:D59)</f>
        <v>1747.5630000000003</v>
      </c>
      <c r="E42" s="457">
        <f t="shared" si="25"/>
        <v>0</v>
      </c>
      <c r="F42" s="458">
        <f t="shared" si="9"/>
        <v>0</v>
      </c>
      <c r="G42" s="458">
        <f t="shared" ref="G42:Z42" si="30">SUM(G44:G59)</f>
        <v>0</v>
      </c>
      <c r="H42" s="458">
        <f>SUM(H44:H59)</f>
        <v>0</v>
      </c>
      <c r="I42" s="458">
        <f t="shared" si="30"/>
        <v>0</v>
      </c>
      <c r="J42" s="458">
        <f t="shared" si="30"/>
        <v>0</v>
      </c>
      <c r="K42" s="458">
        <f t="shared" si="30"/>
        <v>0</v>
      </c>
      <c r="L42" s="458">
        <f t="shared" si="30"/>
        <v>0</v>
      </c>
      <c r="M42" s="458">
        <f t="shared" si="30"/>
        <v>0</v>
      </c>
      <c r="N42" s="458">
        <f t="shared" si="30"/>
        <v>0</v>
      </c>
      <c r="O42" s="458">
        <f t="shared" si="30"/>
        <v>0</v>
      </c>
      <c r="P42" s="458">
        <f t="shared" si="30"/>
        <v>0</v>
      </c>
      <c r="Q42" s="458">
        <f t="shared" si="30"/>
        <v>0</v>
      </c>
      <c r="R42" s="458">
        <f t="shared" si="30"/>
        <v>0</v>
      </c>
      <c r="S42" s="458">
        <f t="shared" si="30"/>
        <v>0</v>
      </c>
      <c r="T42" s="458">
        <f t="shared" si="30"/>
        <v>0</v>
      </c>
      <c r="U42" s="458">
        <f t="shared" si="30"/>
        <v>0</v>
      </c>
      <c r="V42" s="458">
        <f t="shared" si="30"/>
        <v>0</v>
      </c>
      <c r="W42" s="458">
        <f t="shared" si="30"/>
        <v>0</v>
      </c>
      <c r="X42" s="458">
        <f t="shared" si="30"/>
        <v>0</v>
      </c>
      <c r="Y42" s="458">
        <f t="shared" si="30"/>
        <v>0</v>
      </c>
      <c r="Z42" s="458">
        <f t="shared" si="30"/>
        <v>0</v>
      </c>
      <c r="AA42" s="192">
        <f>SUM(AB42:AJ42)+SUM(BB42:BO42)</f>
        <v>1.5223199999999999</v>
      </c>
      <c r="AB42" s="458">
        <f>SUM(AB44:AB59)</f>
        <v>0</v>
      </c>
      <c r="AC42" s="458">
        <f t="shared" ref="AC42:AI42" si="31">SUM(AC44:AC59)</f>
        <v>0.21299999999999999</v>
      </c>
      <c r="AD42" s="458">
        <f t="shared" si="31"/>
        <v>0</v>
      </c>
      <c r="AE42" s="458">
        <f t="shared" si="31"/>
        <v>0</v>
      </c>
      <c r="AF42" s="458">
        <f t="shared" si="31"/>
        <v>0.67409999999999992</v>
      </c>
      <c r="AG42" s="458">
        <f t="shared" si="31"/>
        <v>0</v>
      </c>
      <c r="AH42" s="458">
        <f t="shared" si="31"/>
        <v>0.52700000000000002</v>
      </c>
      <c r="AI42" s="458">
        <f t="shared" si="31"/>
        <v>0</v>
      </c>
      <c r="AJ42" s="458">
        <f>SUM(AJ44:AJ59)</f>
        <v>0</v>
      </c>
      <c r="AK42" s="459">
        <f>$D42-$BQ42</f>
        <v>1746.0406800000003</v>
      </c>
      <c r="AL42" s="458">
        <f>SUM(AL45:AL59)</f>
        <v>0.68898999999999999</v>
      </c>
      <c r="AM42" s="458">
        <f>AM44+SUM(AM46:AM59)</f>
        <v>0</v>
      </c>
      <c r="AN42" s="458">
        <f>SUM(AN44:AN45)+SUM(AN47:AN59)</f>
        <v>0</v>
      </c>
      <c r="AO42" s="458">
        <f>SUM(AO44:AO46)+SUM(AO48:AO59)</f>
        <v>0</v>
      </c>
      <c r="AP42" s="458">
        <f>SUM(AP44:AP47)+SUM(AP49:AP59)</f>
        <v>0</v>
      </c>
      <c r="AQ42" s="458">
        <f>SUM(AQ44:AQ48)+SUM(AQ50:AQ59)</f>
        <v>0</v>
      </c>
      <c r="AR42" s="458">
        <f>SUM(AR44:AR49)+SUM(AR51:AR59)</f>
        <v>0</v>
      </c>
      <c r="AS42" s="458">
        <f>SUM(AS44:AS50)+SUM(AS52:AS59)</f>
        <v>0</v>
      </c>
      <c r="AT42" s="458">
        <f>SUM(AT44:AT51)+SUM(AT53:AT59)</f>
        <v>0</v>
      </c>
      <c r="AU42" s="458">
        <f>SUM(AU44:AU52)+SUM(AU54:AU59)</f>
        <v>0</v>
      </c>
      <c r="AV42" s="458">
        <f>SUM(AV44:AV53)+SUM(AV55:AV59)</f>
        <v>0</v>
      </c>
      <c r="AW42" s="458">
        <f>SUM(AW44:AW54)+SUM(AW56:AW59)</f>
        <v>0</v>
      </c>
      <c r="AX42" s="458">
        <f>SUM(AX44:AX55)+SUM(AX57:AX59)</f>
        <v>0</v>
      </c>
      <c r="AY42" s="458">
        <f>SUM(AY44:AY56)+AY58+AY59</f>
        <v>0</v>
      </c>
      <c r="AZ42" s="458">
        <f>SUM(AZ44:AZ49)+SUM(AZ50:AZ57)+AZ59</f>
        <v>0</v>
      </c>
      <c r="BA42" s="458">
        <f>SUM(BA44:BA58)</f>
        <v>0</v>
      </c>
      <c r="BB42" s="458">
        <f>SUM(BB44:BB59)</f>
        <v>0</v>
      </c>
      <c r="BC42" s="458">
        <f t="shared" ref="BC42:BN42" si="32">SUM(BC44:BC59)</f>
        <v>3.5200000000000002E-2</v>
      </c>
      <c r="BD42" s="458">
        <f>SUM(BD44:BD59)</f>
        <v>0</v>
      </c>
      <c r="BE42" s="458">
        <f t="shared" si="32"/>
        <v>6.1020000000000005E-2</v>
      </c>
      <c r="BF42" s="885">
        <f t="shared" si="32"/>
        <v>2E-3</v>
      </c>
      <c r="BG42" s="458">
        <f t="shared" si="32"/>
        <v>0</v>
      </c>
      <c r="BH42" s="458">
        <f t="shared" si="32"/>
        <v>0</v>
      </c>
      <c r="BI42" s="458">
        <f t="shared" si="32"/>
        <v>0</v>
      </c>
      <c r="BJ42" s="458">
        <f t="shared" si="32"/>
        <v>0.01</v>
      </c>
      <c r="BK42" s="458">
        <f t="shared" si="32"/>
        <v>0</v>
      </c>
      <c r="BL42" s="458">
        <f t="shared" si="32"/>
        <v>0</v>
      </c>
      <c r="BM42" s="458">
        <f t="shared" si="32"/>
        <v>0</v>
      </c>
      <c r="BN42" s="458">
        <f t="shared" si="32"/>
        <v>0</v>
      </c>
      <c r="BO42" s="458">
        <f>SUM(BO44:BO59)</f>
        <v>0</v>
      </c>
      <c r="BP42" s="443">
        <f>SUM(BP44:BP59)</f>
        <v>0</v>
      </c>
      <c r="BQ42" s="460">
        <f t="shared" si="23"/>
        <v>1.5223199999999999</v>
      </c>
      <c r="BR42" s="825">
        <f>AK$75-$BQ42</f>
        <v>142.92256700000024</v>
      </c>
      <c r="BS42" s="462">
        <f t="shared" si="24"/>
        <v>1890.4855670000006</v>
      </c>
      <c r="BT42" s="194">
        <f>SUM(BS44:BS59)</f>
        <v>1890.4855670000002</v>
      </c>
    </row>
    <row r="43" spans="1:72" ht="18" customHeight="1">
      <c r="A43" s="456"/>
      <c r="B43" s="207" t="s">
        <v>75</v>
      </c>
      <c r="C43" s="206"/>
      <c r="D43" s="405">
        <v>0</v>
      </c>
      <c r="E43" s="457"/>
      <c r="F43" s="458"/>
      <c r="G43" s="458"/>
      <c r="H43" s="458"/>
      <c r="I43" s="458"/>
      <c r="J43" s="458"/>
      <c r="K43" s="458"/>
      <c r="L43" s="458"/>
      <c r="M43" s="458"/>
      <c r="N43" s="458"/>
      <c r="O43" s="458"/>
      <c r="P43" s="458"/>
      <c r="Q43" s="458"/>
      <c r="R43" s="458"/>
      <c r="S43" s="458"/>
      <c r="T43" s="458"/>
      <c r="U43" s="458"/>
      <c r="V43" s="458"/>
      <c r="W43" s="458"/>
      <c r="X43" s="458"/>
      <c r="Y43" s="458"/>
      <c r="Z43" s="458"/>
      <c r="AA43" s="192"/>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8"/>
      <c r="BD43" s="458"/>
      <c r="BE43" s="458"/>
      <c r="BF43" s="458"/>
      <c r="BG43" s="458"/>
      <c r="BH43" s="458"/>
      <c r="BI43" s="458"/>
      <c r="BJ43" s="458"/>
      <c r="BK43" s="458"/>
      <c r="BL43" s="458"/>
      <c r="BM43" s="458"/>
      <c r="BN43" s="458"/>
      <c r="BO43" s="458"/>
      <c r="BP43" s="443"/>
      <c r="BQ43" s="467">
        <f t="shared" si="23"/>
        <v>0</v>
      </c>
      <c r="BR43" s="825"/>
      <c r="BS43" s="462"/>
    </row>
    <row r="44" spans="1:72" ht="18" customHeight="1">
      <c r="A44" s="456" t="s">
        <v>105</v>
      </c>
      <c r="B44" s="207" t="s">
        <v>106</v>
      </c>
      <c r="C44" s="206" t="s">
        <v>107</v>
      </c>
      <c r="D44" s="405">
        <v>1376.9730000000002</v>
      </c>
      <c r="E44" s="457">
        <f>F44+J44+K44+L44+P44+T44+X44+Y44+Z44</f>
        <v>0</v>
      </c>
      <c r="F44" s="458">
        <f t="shared" si="9"/>
        <v>0</v>
      </c>
      <c r="G44" s="465">
        <v>0</v>
      </c>
      <c r="H44" s="465">
        <v>0</v>
      </c>
      <c r="I44" s="465">
        <v>0</v>
      </c>
      <c r="J44" s="465">
        <v>0</v>
      </c>
      <c r="K44" s="465">
        <v>0</v>
      </c>
      <c r="L44" s="458">
        <f>SUM(M44:O44)</f>
        <v>0</v>
      </c>
      <c r="M44" s="465">
        <v>0</v>
      </c>
      <c r="N44" s="465">
        <v>0</v>
      </c>
      <c r="O44" s="465">
        <v>0</v>
      </c>
      <c r="P44" s="458">
        <f>SUM(Q44:S44)</f>
        <v>0</v>
      </c>
      <c r="Q44" s="465">
        <v>0</v>
      </c>
      <c r="R44" s="465">
        <v>0</v>
      </c>
      <c r="S44" s="465">
        <v>0</v>
      </c>
      <c r="T44" s="458">
        <f>SUM(U44:W44)</f>
        <v>0</v>
      </c>
      <c r="U44" s="465">
        <v>0</v>
      </c>
      <c r="V44" s="465">
        <v>0</v>
      </c>
      <c r="W44" s="465">
        <v>0</v>
      </c>
      <c r="X44" s="465">
        <v>0</v>
      </c>
      <c r="Y44" s="465">
        <v>0</v>
      </c>
      <c r="Z44" s="465">
        <v>0</v>
      </c>
      <c r="AA44" s="192">
        <f t="shared" ref="AA44:AA59" si="33">SUM(AB44:AK44)+SUM(BB44:BO44)</f>
        <v>0.52960000000000007</v>
      </c>
      <c r="AB44" s="465">
        <v>0</v>
      </c>
      <c r="AC44" s="465">
        <v>6.3E-2</v>
      </c>
      <c r="AD44" s="465">
        <v>0</v>
      </c>
      <c r="AE44" s="465">
        <v>0</v>
      </c>
      <c r="AF44" s="465">
        <v>0.24640000000000001</v>
      </c>
      <c r="AG44" s="465">
        <v>0</v>
      </c>
      <c r="AH44" s="465">
        <v>0.17430000000000001</v>
      </c>
      <c r="AI44" s="465">
        <v>0</v>
      </c>
      <c r="AJ44" s="465">
        <v>0</v>
      </c>
      <c r="AK44" s="458">
        <f>SUM(AM44:BA44)</f>
        <v>0</v>
      </c>
      <c r="AL44" s="459">
        <f>$D44-$BQ44</f>
        <v>1376.4434000000001</v>
      </c>
      <c r="AM44" s="465">
        <v>0</v>
      </c>
      <c r="AN44" s="465">
        <v>0</v>
      </c>
      <c r="AO44" s="465">
        <v>0</v>
      </c>
      <c r="AP44" s="465">
        <v>0</v>
      </c>
      <c r="AQ44" s="465">
        <v>0</v>
      </c>
      <c r="AR44" s="465">
        <v>0</v>
      </c>
      <c r="AS44" s="465">
        <v>0</v>
      </c>
      <c r="AT44" s="465">
        <v>0</v>
      </c>
      <c r="AU44" s="465">
        <v>0</v>
      </c>
      <c r="AV44" s="465">
        <v>0</v>
      </c>
      <c r="AW44" s="465">
        <v>0</v>
      </c>
      <c r="AX44" s="465">
        <v>0</v>
      </c>
      <c r="AY44" s="465">
        <v>0</v>
      </c>
      <c r="AZ44" s="465">
        <v>0</v>
      </c>
      <c r="BA44" s="465">
        <v>0</v>
      </c>
      <c r="BB44" s="465">
        <v>0</v>
      </c>
      <c r="BC44" s="465">
        <v>0</v>
      </c>
      <c r="BD44" s="465">
        <v>0</v>
      </c>
      <c r="BE44" s="465">
        <v>4.3900000000000002E-2</v>
      </c>
      <c r="BF44" s="671">
        <v>2E-3</v>
      </c>
      <c r="BG44" s="465">
        <v>0</v>
      </c>
      <c r="BH44" s="465">
        <v>0</v>
      </c>
      <c r="BI44" s="465">
        <v>0</v>
      </c>
      <c r="BJ44" s="465">
        <v>0</v>
      </c>
      <c r="BK44" s="465">
        <v>0</v>
      </c>
      <c r="BL44" s="465">
        <v>0</v>
      </c>
      <c r="BM44" s="465">
        <v>0</v>
      </c>
      <c r="BN44" s="465">
        <v>0</v>
      </c>
      <c r="BO44" s="465">
        <v>0</v>
      </c>
      <c r="BP44" s="449">
        <v>0</v>
      </c>
      <c r="BQ44" s="460">
        <f t="shared" si="23"/>
        <v>0.52960000000000007</v>
      </c>
      <c r="BR44" s="825">
        <f>AL$75-$BQ44</f>
        <v>82.775020000000225</v>
      </c>
      <c r="BS44" s="462">
        <f t="shared" ref="BS44:BS74" si="34">D44+BR44</f>
        <v>1459.7480200000005</v>
      </c>
    </row>
    <row r="45" spans="1:72" ht="18" customHeight="1">
      <c r="A45" s="456" t="s">
        <v>105</v>
      </c>
      <c r="B45" s="207" t="s">
        <v>108</v>
      </c>
      <c r="C45" s="206" t="s">
        <v>109</v>
      </c>
      <c r="D45" s="405">
        <v>79.580000000000013</v>
      </c>
      <c r="E45" s="457">
        <f t="shared" si="25"/>
        <v>0</v>
      </c>
      <c r="F45" s="458">
        <f>G45+H45+I45</f>
        <v>0</v>
      </c>
      <c r="G45" s="465">
        <v>0</v>
      </c>
      <c r="H45" s="465">
        <v>0</v>
      </c>
      <c r="I45" s="465">
        <v>0</v>
      </c>
      <c r="J45" s="465">
        <v>0</v>
      </c>
      <c r="K45" s="465">
        <v>0</v>
      </c>
      <c r="L45" s="458">
        <f t="shared" ref="L45:L73" si="35">SUM(M45:O45)</f>
        <v>0</v>
      </c>
      <c r="M45" s="465">
        <v>0</v>
      </c>
      <c r="N45" s="465">
        <v>0</v>
      </c>
      <c r="O45" s="465">
        <v>0</v>
      </c>
      <c r="P45" s="458">
        <f t="shared" ref="P45:P73" si="36">SUM(Q45:S45)</f>
        <v>0</v>
      </c>
      <c r="Q45" s="465">
        <v>0</v>
      </c>
      <c r="R45" s="465">
        <v>0</v>
      </c>
      <c r="S45" s="465">
        <v>0</v>
      </c>
      <c r="T45" s="458">
        <f t="shared" ref="T45:T74" si="37">SUM(U45:W45)</f>
        <v>0</v>
      </c>
      <c r="U45" s="465">
        <v>0</v>
      </c>
      <c r="V45" s="465">
        <v>0</v>
      </c>
      <c r="W45" s="465">
        <v>0</v>
      </c>
      <c r="X45" s="465">
        <v>0</v>
      </c>
      <c r="Y45" s="465">
        <v>0</v>
      </c>
      <c r="Z45" s="465">
        <v>0</v>
      </c>
      <c r="AA45" s="192">
        <f t="shared" si="33"/>
        <v>1.45852</v>
      </c>
      <c r="AB45" s="465">
        <v>0</v>
      </c>
      <c r="AC45" s="465">
        <v>0</v>
      </c>
      <c r="AD45" s="465">
        <v>0</v>
      </c>
      <c r="AE45" s="465">
        <v>0</v>
      </c>
      <c r="AF45" s="465">
        <v>0.42769999999999997</v>
      </c>
      <c r="AG45" s="465">
        <v>0</v>
      </c>
      <c r="AH45" s="465">
        <v>0.33260000000000001</v>
      </c>
      <c r="AI45" s="465">
        <v>0</v>
      </c>
      <c r="AJ45" s="465">
        <v>0</v>
      </c>
      <c r="AK45" s="458">
        <f>AL45+SUM(AN45:BA45)</f>
        <v>0.68110000000000004</v>
      </c>
      <c r="AL45" s="465">
        <v>0.68110000000000004</v>
      </c>
      <c r="AM45" s="459">
        <f>$D45-$BQ45</f>
        <v>78.12148000000002</v>
      </c>
      <c r="AN45" s="465">
        <v>0</v>
      </c>
      <c r="AO45" s="465">
        <v>0</v>
      </c>
      <c r="AP45" s="465">
        <v>0</v>
      </c>
      <c r="AQ45" s="465">
        <v>0</v>
      </c>
      <c r="AR45" s="465">
        <v>0</v>
      </c>
      <c r="AS45" s="465">
        <v>0</v>
      </c>
      <c r="AT45" s="465">
        <v>0</v>
      </c>
      <c r="AU45" s="465">
        <v>0</v>
      </c>
      <c r="AV45" s="465">
        <v>0</v>
      </c>
      <c r="AW45" s="465">
        <v>0</v>
      </c>
      <c r="AX45" s="465">
        <v>0</v>
      </c>
      <c r="AY45" s="465">
        <v>0</v>
      </c>
      <c r="AZ45" s="465">
        <v>0</v>
      </c>
      <c r="BA45" s="465">
        <v>0</v>
      </c>
      <c r="BB45" s="465">
        <v>0</v>
      </c>
      <c r="BC45" s="465">
        <v>0</v>
      </c>
      <c r="BD45" s="465">
        <v>0</v>
      </c>
      <c r="BE45" s="465">
        <v>1.712E-2</v>
      </c>
      <c r="BF45" s="465">
        <v>0</v>
      </c>
      <c r="BG45" s="465">
        <v>0</v>
      </c>
      <c r="BH45" s="465">
        <v>0</v>
      </c>
      <c r="BI45" s="465">
        <v>0</v>
      </c>
      <c r="BJ45" s="465">
        <v>0</v>
      </c>
      <c r="BK45" s="465">
        <v>0</v>
      </c>
      <c r="BL45" s="465">
        <v>0</v>
      </c>
      <c r="BM45" s="465">
        <v>0</v>
      </c>
      <c r="BN45" s="465">
        <v>0</v>
      </c>
      <c r="BO45" s="465">
        <v>0</v>
      </c>
      <c r="BP45" s="449">
        <v>0</v>
      </c>
      <c r="BQ45" s="460">
        <f t="shared" si="23"/>
        <v>1.45852</v>
      </c>
      <c r="BR45" s="825">
        <f>AM$75-$BQ45</f>
        <v>-1.45852</v>
      </c>
      <c r="BS45" s="462">
        <f t="shared" si="34"/>
        <v>78.12148000000002</v>
      </c>
    </row>
    <row r="46" spans="1:72" ht="18" customHeight="1">
      <c r="A46" s="456" t="s">
        <v>105</v>
      </c>
      <c r="B46" s="207" t="s">
        <v>110</v>
      </c>
      <c r="C46" s="206" t="s">
        <v>111</v>
      </c>
      <c r="D46" s="405">
        <v>0.9710000000000002</v>
      </c>
      <c r="E46" s="457">
        <f t="shared" si="25"/>
        <v>0</v>
      </c>
      <c r="F46" s="458">
        <f t="shared" si="9"/>
        <v>0</v>
      </c>
      <c r="G46" s="465">
        <v>0</v>
      </c>
      <c r="H46" s="465">
        <v>0</v>
      </c>
      <c r="I46" s="465">
        <v>0</v>
      </c>
      <c r="J46" s="465">
        <v>0</v>
      </c>
      <c r="K46" s="465">
        <v>0</v>
      </c>
      <c r="L46" s="458">
        <f t="shared" si="35"/>
        <v>0</v>
      </c>
      <c r="M46" s="465">
        <v>0</v>
      </c>
      <c r="N46" s="465">
        <v>0</v>
      </c>
      <c r="O46" s="465">
        <v>0</v>
      </c>
      <c r="P46" s="458">
        <f t="shared" si="36"/>
        <v>0</v>
      </c>
      <c r="Q46" s="465">
        <v>0</v>
      </c>
      <c r="R46" s="465">
        <v>0</v>
      </c>
      <c r="S46" s="465">
        <v>0</v>
      </c>
      <c r="T46" s="458">
        <f t="shared" si="37"/>
        <v>0</v>
      </c>
      <c r="U46" s="465">
        <v>0</v>
      </c>
      <c r="V46" s="465">
        <v>0</v>
      </c>
      <c r="W46" s="465">
        <v>0</v>
      </c>
      <c r="X46" s="465">
        <v>0</v>
      </c>
      <c r="Y46" s="465">
        <v>0</v>
      </c>
      <c r="Z46" s="465">
        <v>0</v>
      </c>
      <c r="AA46" s="192">
        <f t="shared" si="33"/>
        <v>0.01</v>
      </c>
      <c r="AB46" s="465">
        <v>0</v>
      </c>
      <c r="AC46" s="465">
        <v>0</v>
      </c>
      <c r="AD46" s="465">
        <v>0</v>
      </c>
      <c r="AE46" s="465">
        <v>0</v>
      </c>
      <c r="AF46" s="465">
        <v>0</v>
      </c>
      <c r="AG46" s="465">
        <v>0</v>
      </c>
      <c r="AH46" s="465">
        <v>0</v>
      </c>
      <c r="AI46" s="465">
        <v>0</v>
      </c>
      <c r="AJ46" s="465">
        <v>0</v>
      </c>
      <c r="AK46" s="458">
        <f>AL46+AM46+SUM(AO46:BA46)</f>
        <v>0</v>
      </c>
      <c r="AL46" s="465">
        <v>0</v>
      </c>
      <c r="AM46" s="465">
        <v>0</v>
      </c>
      <c r="AN46" s="459">
        <f>$D46-$BQ46</f>
        <v>0.96100000000000019</v>
      </c>
      <c r="AO46" s="465">
        <v>0</v>
      </c>
      <c r="AP46" s="465">
        <v>0</v>
      </c>
      <c r="AQ46" s="465">
        <v>0</v>
      </c>
      <c r="AR46" s="465">
        <v>0</v>
      </c>
      <c r="AS46" s="465">
        <v>0</v>
      </c>
      <c r="AT46" s="465">
        <v>0</v>
      </c>
      <c r="AU46" s="465">
        <v>0</v>
      </c>
      <c r="AV46" s="465">
        <v>0</v>
      </c>
      <c r="AW46" s="465">
        <v>0</v>
      </c>
      <c r="AX46" s="465">
        <v>0</v>
      </c>
      <c r="AY46" s="465">
        <v>0</v>
      </c>
      <c r="AZ46" s="465">
        <v>0</v>
      </c>
      <c r="BA46" s="465">
        <v>0</v>
      </c>
      <c r="BB46" s="465">
        <v>0</v>
      </c>
      <c r="BC46" s="465">
        <v>0</v>
      </c>
      <c r="BD46" s="465">
        <v>0</v>
      </c>
      <c r="BE46" s="465">
        <v>0</v>
      </c>
      <c r="BF46" s="465">
        <v>0</v>
      </c>
      <c r="BG46" s="465">
        <v>0</v>
      </c>
      <c r="BH46" s="465">
        <v>0</v>
      </c>
      <c r="BI46" s="465">
        <v>0</v>
      </c>
      <c r="BJ46" s="465">
        <v>0.01</v>
      </c>
      <c r="BK46" s="465">
        <v>0</v>
      </c>
      <c r="BL46" s="465">
        <v>0</v>
      </c>
      <c r="BM46" s="465">
        <v>0</v>
      </c>
      <c r="BN46" s="465">
        <v>0</v>
      </c>
      <c r="BO46" s="465">
        <v>0</v>
      </c>
      <c r="BP46" s="449">
        <v>0</v>
      </c>
      <c r="BQ46" s="460">
        <f t="shared" si="23"/>
        <v>0.01</v>
      </c>
      <c r="BR46" s="825">
        <f>AN$75-$BQ46</f>
        <v>0.75379999999999991</v>
      </c>
      <c r="BS46" s="462">
        <f t="shared" si="34"/>
        <v>1.7248000000000001</v>
      </c>
    </row>
    <row r="47" spans="1:72" ht="18" customHeight="1">
      <c r="A47" s="456" t="s">
        <v>105</v>
      </c>
      <c r="B47" s="207" t="s">
        <v>112</v>
      </c>
      <c r="C47" s="206" t="s">
        <v>113</v>
      </c>
      <c r="D47" s="405">
        <v>3.5000000000000009</v>
      </c>
      <c r="E47" s="457">
        <f t="shared" si="25"/>
        <v>0</v>
      </c>
      <c r="F47" s="458">
        <f t="shared" si="9"/>
        <v>0</v>
      </c>
      <c r="G47" s="465">
        <v>0</v>
      </c>
      <c r="H47" s="465">
        <v>0</v>
      </c>
      <c r="I47" s="465">
        <v>0</v>
      </c>
      <c r="J47" s="465">
        <v>0</v>
      </c>
      <c r="K47" s="465">
        <v>0</v>
      </c>
      <c r="L47" s="458">
        <f t="shared" si="35"/>
        <v>0</v>
      </c>
      <c r="M47" s="465">
        <v>0</v>
      </c>
      <c r="N47" s="465">
        <v>0</v>
      </c>
      <c r="O47" s="465">
        <v>0</v>
      </c>
      <c r="P47" s="458">
        <f t="shared" si="36"/>
        <v>0</v>
      </c>
      <c r="Q47" s="465">
        <v>0</v>
      </c>
      <c r="R47" s="465">
        <v>0</v>
      </c>
      <c r="S47" s="465">
        <v>0</v>
      </c>
      <c r="T47" s="458">
        <f t="shared" si="37"/>
        <v>0</v>
      </c>
      <c r="U47" s="465">
        <v>0</v>
      </c>
      <c r="V47" s="465">
        <v>0</v>
      </c>
      <c r="W47" s="465">
        <v>0</v>
      </c>
      <c r="X47" s="465">
        <v>0</v>
      </c>
      <c r="Y47" s="465">
        <v>0</v>
      </c>
      <c r="Z47" s="465">
        <v>0</v>
      </c>
      <c r="AA47" s="192">
        <f t="shared" si="33"/>
        <v>0</v>
      </c>
      <c r="AB47" s="465">
        <v>0</v>
      </c>
      <c r="AC47" s="465">
        <v>0</v>
      </c>
      <c r="AD47" s="465">
        <v>0</v>
      </c>
      <c r="AE47" s="465">
        <v>0</v>
      </c>
      <c r="AF47" s="465">
        <v>0</v>
      </c>
      <c r="AG47" s="465">
        <v>0</v>
      </c>
      <c r="AH47" s="465">
        <v>0</v>
      </c>
      <c r="AI47" s="465">
        <v>0</v>
      </c>
      <c r="AJ47" s="465">
        <v>0</v>
      </c>
      <c r="AK47" s="458">
        <f>SUM(AL47:AN47)+SUM(AP47:BA47)</f>
        <v>0</v>
      </c>
      <c r="AL47" s="465">
        <v>0</v>
      </c>
      <c r="AM47" s="465">
        <v>0</v>
      </c>
      <c r="AN47" s="465">
        <v>0</v>
      </c>
      <c r="AO47" s="459">
        <f>$D47-$BQ47</f>
        <v>3.5000000000000009</v>
      </c>
      <c r="AP47" s="465">
        <v>0</v>
      </c>
      <c r="AQ47" s="465">
        <v>0</v>
      </c>
      <c r="AR47" s="465">
        <v>0</v>
      </c>
      <c r="AS47" s="465">
        <v>0</v>
      </c>
      <c r="AT47" s="465">
        <v>0</v>
      </c>
      <c r="AU47" s="465">
        <v>0</v>
      </c>
      <c r="AV47" s="465">
        <v>0</v>
      </c>
      <c r="AW47" s="465">
        <v>0</v>
      </c>
      <c r="AX47" s="465">
        <v>0</v>
      </c>
      <c r="AY47" s="465">
        <v>0</v>
      </c>
      <c r="AZ47" s="465">
        <v>0</v>
      </c>
      <c r="BA47" s="465">
        <v>0</v>
      </c>
      <c r="BB47" s="465">
        <v>0</v>
      </c>
      <c r="BC47" s="465">
        <v>0</v>
      </c>
      <c r="BD47" s="465">
        <v>0</v>
      </c>
      <c r="BE47" s="465">
        <v>0</v>
      </c>
      <c r="BF47" s="465">
        <v>0</v>
      </c>
      <c r="BG47" s="465">
        <v>0</v>
      </c>
      <c r="BH47" s="465">
        <v>0</v>
      </c>
      <c r="BI47" s="465">
        <v>0</v>
      </c>
      <c r="BJ47" s="465">
        <v>0</v>
      </c>
      <c r="BK47" s="465">
        <v>0</v>
      </c>
      <c r="BL47" s="465">
        <v>0</v>
      </c>
      <c r="BM47" s="465">
        <v>0</v>
      </c>
      <c r="BN47" s="465">
        <v>0</v>
      </c>
      <c r="BO47" s="465">
        <v>0</v>
      </c>
      <c r="BP47" s="449">
        <v>0</v>
      </c>
      <c r="BQ47" s="460">
        <f t="shared" si="23"/>
        <v>0</v>
      </c>
      <c r="BR47" s="825">
        <f>AO$75-$BQ47</f>
        <v>0.64354500000000003</v>
      </c>
      <c r="BS47" s="462">
        <f t="shared" si="34"/>
        <v>4.1435450000000014</v>
      </c>
    </row>
    <row r="48" spans="1:72" ht="18" customHeight="1">
      <c r="A48" s="456" t="s">
        <v>105</v>
      </c>
      <c r="B48" s="207" t="s">
        <v>114</v>
      </c>
      <c r="C48" s="206" t="s">
        <v>115</v>
      </c>
      <c r="D48" s="405">
        <v>34.896000000000001</v>
      </c>
      <c r="E48" s="457">
        <f t="shared" si="25"/>
        <v>0</v>
      </c>
      <c r="F48" s="458">
        <f t="shared" si="9"/>
        <v>0</v>
      </c>
      <c r="G48" s="465">
        <v>0</v>
      </c>
      <c r="H48" s="465">
        <v>0</v>
      </c>
      <c r="I48" s="465">
        <v>0</v>
      </c>
      <c r="J48" s="465">
        <v>0</v>
      </c>
      <c r="K48" s="465">
        <v>0</v>
      </c>
      <c r="L48" s="458">
        <f t="shared" si="35"/>
        <v>0</v>
      </c>
      <c r="M48" s="465">
        <v>0</v>
      </c>
      <c r="N48" s="465">
        <v>0</v>
      </c>
      <c r="O48" s="465">
        <v>0</v>
      </c>
      <c r="P48" s="458">
        <f t="shared" si="36"/>
        <v>0</v>
      </c>
      <c r="Q48" s="465">
        <v>0</v>
      </c>
      <c r="R48" s="465">
        <v>0</v>
      </c>
      <c r="S48" s="465">
        <v>0</v>
      </c>
      <c r="T48" s="458">
        <f t="shared" si="37"/>
        <v>0</v>
      </c>
      <c r="U48" s="465">
        <v>0</v>
      </c>
      <c r="V48" s="465">
        <v>0</v>
      </c>
      <c r="W48" s="465">
        <v>0</v>
      </c>
      <c r="X48" s="465">
        <v>0</v>
      </c>
      <c r="Y48" s="465">
        <v>0</v>
      </c>
      <c r="Z48" s="465">
        <v>0</v>
      </c>
      <c r="AA48" s="192">
        <f t="shared" si="33"/>
        <v>0.15789</v>
      </c>
      <c r="AB48" s="465">
        <v>0</v>
      </c>
      <c r="AC48" s="465">
        <v>0.15</v>
      </c>
      <c r="AD48" s="465">
        <v>0</v>
      </c>
      <c r="AE48" s="465">
        <v>0</v>
      </c>
      <c r="AF48" s="465">
        <v>0</v>
      </c>
      <c r="AG48" s="465">
        <v>0</v>
      </c>
      <c r="AH48" s="465">
        <v>0</v>
      </c>
      <c r="AI48" s="465">
        <v>0</v>
      </c>
      <c r="AJ48" s="465">
        <v>0</v>
      </c>
      <c r="AK48" s="458">
        <f>SUM(AL48:AO48)+SUM(AQ48:BA48)</f>
        <v>7.8900000000000012E-3</v>
      </c>
      <c r="AL48" s="465">
        <v>7.8900000000000012E-3</v>
      </c>
      <c r="AM48" s="465">
        <v>0</v>
      </c>
      <c r="AN48" s="465">
        <v>0</v>
      </c>
      <c r="AO48" s="465">
        <v>0</v>
      </c>
      <c r="AP48" s="459">
        <f>$D48-$BQ48</f>
        <v>34.738109999999999</v>
      </c>
      <c r="AQ48" s="465">
        <v>0</v>
      </c>
      <c r="AR48" s="465">
        <v>0</v>
      </c>
      <c r="AS48" s="465">
        <v>0</v>
      </c>
      <c r="AT48" s="465">
        <v>0</v>
      </c>
      <c r="AU48" s="465">
        <v>0</v>
      </c>
      <c r="AV48" s="465">
        <v>0</v>
      </c>
      <c r="AW48" s="465">
        <v>0</v>
      </c>
      <c r="AX48" s="465">
        <v>0</v>
      </c>
      <c r="AY48" s="465">
        <v>0</v>
      </c>
      <c r="AZ48" s="465">
        <v>0</v>
      </c>
      <c r="BA48" s="465">
        <v>0</v>
      </c>
      <c r="BB48" s="465">
        <v>0</v>
      </c>
      <c r="BC48" s="465">
        <v>0</v>
      </c>
      <c r="BD48" s="465">
        <v>0</v>
      </c>
      <c r="BE48" s="465">
        <v>0</v>
      </c>
      <c r="BF48" s="465">
        <v>0</v>
      </c>
      <c r="BG48" s="465">
        <v>0</v>
      </c>
      <c r="BH48" s="465">
        <v>0</v>
      </c>
      <c r="BI48" s="465">
        <v>0</v>
      </c>
      <c r="BJ48" s="465">
        <v>0</v>
      </c>
      <c r="BK48" s="465">
        <v>0</v>
      </c>
      <c r="BL48" s="465">
        <v>0</v>
      </c>
      <c r="BM48" s="465">
        <v>0</v>
      </c>
      <c r="BN48" s="465">
        <v>0</v>
      </c>
      <c r="BO48" s="465">
        <v>0</v>
      </c>
      <c r="BP48" s="449">
        <v>0</v>
      </c>
      <c r="BQ48" s="460">
        <f t="shared" si="23"/>
        <v>0.15789</v>
      </c>
      <c r="BR48" s="825">
        <f>AP$75-$BQ48</f>
        <v>4.6394699999999993</v>
      </c>
      <c r="BS48" s="462">
        <f t="shared" si="34"/>
        <v>39.535470000000004</v>
      </c>
    </row>
    <row r="49" spans="1:71" ht="18" customHeight="1">
      <c r="A49" s="456" t="s">
        <v>105</v>
      </c>
      <c r="B49" s="207" t="s">
        <v>116</v>
      </c>
      <c r="C49" s="206" t="s">
        <v>117</v>
      </c>
      <c r="D49" s="405">
        <v>7.1870000000000003</v>
      </c>
      <c r="E49" s="457">
        <f t="shared" si="25"/>
        <v>0</v>
      </c>
      <c r="F49" s="458">
        <f t="shared" si="9"/>
        <v>0</v>
      </c>
      <c r="G49" s="465">
        <v>0</v>
      </c>
      <c r="H49" s="465">
        <v>0</v>
      </c>
      <c r="I49" s="465">
        <v>0</v>
      </c>
      <c r="J49" s="465">
        <v>0</v>
      </c>
      <c r="K49" s="465">
        <v>0</v>
      </c>
      <c r="L49" s="458">
        <f t="shared" si="35"/>
        <v>0</v>
      </c>
      <c r="M49" s="465">
        <v>0</v>
      </c>
      <c r="N49" s="465">
        <v>0</v>
      </c>
      <c r="O49" s="465">
        <v>0</v>
      </c>
      <c r="P49" s="458">
        <f t="shared" si="36"/>
        <v>0</v>
      </c>
      <c r="Q49" s="465">
        <v>0</v>
      </c>
      <c r="R49" s="465">
        <v>0</v>
      </c>
      <c r="S49" s="465">
        <v>0</v>
      </c>
      <c r="T49" s="458">
        <f t="shared" si="37"/>
        <v>0</v>
      </c>
      <c r="U49" s="465">
        <v>0</v>
      </c>
      <c r="V49" s="465">
        <v>0</v>
      </c>
      <c r="W49" s="465">
        <v>0</v>
      </c>
      <c r="X49" s="465">
        <v>0</v>
      </c>
      <c r="Y49" s="465">
        <v>0</v>
      </c>
      <c r="Z49" s="465">
        <v>0</v>
      </c>
      <c r="AA49" s="192">
        <f t="shared" si="33"/>
        <v>0</v>
      </c>
      <c r="AB49" s="465">
        <v>0</v>
      </c>
      <c r="AC49" s="465">
        <v>0</v>
      </c>
      <c r="AD49" s="465">
        <v>0</v>
      </c>
      <c r="AE49" s="465">
        <v>0</v>
      </c>
      <c r="AF49" s="465">
        <v>0</v>
      </c>
      <c r="AG49" s="465">
        <v>0</v>
      </c>
      <c r="AH49" s="465">
        <v>0</v>
      </c>
      <c r="AI49" s="465">
        <v>0</v>
      </c>
      <c r="AJ49" s="465">
        <v>0</v>
      </c>
      <c r="AK49" s="458">
        <f>SUM(AL49:AP49)+SUM(AR49:BA49)</f>
        <v>0</v>
      </c>
      <c r="AL49" s="465">
        <v>0</v>
      </c>
      <c r="AM49" s="465">
        <v>0</v>
      </c>
      <c r="AN49" s="465">
        <v>0</v>
      </c>
      <c r="AO49" s="465">
        <v>0</v>
      </c>
      <c r="AP49" s="465">
        <v>0</v>
      </c>
      <c r="AQ49" s="459">
        <f>$D49-$BQ49</f>
        <v>7.1870000000000003</v>
      </c>
      <c r="AR49" s="465">
        <v>0</v>
      </c>
      <c r="AS49" s="465">
        <v>0</v>
      </c>
      <c r="AT49" s="465">
        <v>0</v>
      </c>
      <c r="AU49" s="465">
        <v>0</v>
      </c>
      <c r="AV49" s="465">
        <v>0</v>
      </c>
      <c r="AW49" s="465">
        <v>0</v>
      </c>
      <c r="AX49" s="465">
        <v>0</v>
      </c>
      <c r="AY49" s="465">
        <v>0</v>
      </c>
      <c r="AZ49" s="465">
        <v>0</v>
      </c>
      <c r="BA49" s="465">
        <v>0</v>
      </c>
      <c r="BB49" s="465">
        <v>0</v>
      </c>
      <c r="BC49" s="465">
        <v>0</v>
      </c>
      <c r="BD49" s="465">
        <v>0</v>
      </c>
      <c r="BE49" s="465">
        <v>0</v>
      </c>
      <c r="BF49" s="465">
        <v>0</v>
      </c>
      <c r="BG49" s="465">
        <v>0</v>
      </c>
      <c r="BH49" s="465">
        <v>0</v>
      </c>
      <c r="BI49" s="465">
        <v>0</v>
      </c>
      <c r="BJ49" s="465">
        <v>0</v>
      </c>
      <c r="BK49" s="465">
        <v>0</v>
      </c>
      <c r="BL49" s="465">
        <v>0</v>
      </c>
      <c r="BM49" s="465">
        <v>0</v>
      </c>
      <c r="BN49" s="465">
        <v>0</v>
      </c>
      <c r="BO49" s="465">
        <v>0</v>
      </c>
      <c r="BP49" s="449">
        <v>0</v>
      </c>
      <c r="BQ49" s="460">
        <f t="shared" si="23"/>
        <v>0</v>
      </c>
      <c r="BR49" s="825">
        <f>AQ$75-$BQ49</f>
        <v>1.1924999999999999</v>
      </c>
      <c r="BS49" s="462">
        <f t="shared" si="34"/>
        <v>8.3795000000000002</v>
      </c>
    </row>
    <row r="50" spans="1:71" ht="18" customHeight="1">
      <c r="A50" s="456" t="s">
        <v>105</v>
      </c>
      <c r="B50" s="207" t="s">
        <v>118</v>
      </c>
      <c r="C50" s="206" t="s">
        <v>119</v>
      </c>
      <c r="D50" s="405">
        <v>114.333</v>
      </c>
      <c r="E50" s="457">
        <f t="shared" si="25"/>
        <v>0</v>
      </c>
      <c r="F50" s="458">
        <f t="shared" si="9"/>
        <v>0</v>
      </c>
      <c r="G50" s="465">
        <v>0</v>
      </c>
      <c r="H50" s="465">
        <v>0</v>
      </c>
      <c r="I50" s="465">
        <v>0</v>
      </c>
      <c r="J50" s="465">
        <v>0</v>
      </c>
      <c r="K50" s="465">
        <v>0</v>
      </c>
      <c r="L50" s="458">
        <f t="shared" si="35"/>
        <v>0</v>
      </c>
      <c r="M50" s="465">
        <v>0</v>
      </c>
      <c r="N50" s="465">
        <v>0</v>
      </c>
      <c r="O50" s="465">
        <v>0</v>
      </c>
      <c r="P50" s="458">
        <f t="shared" si="36"/>
        <v>0</v>
      </c>
      <c r="Q50" s="465">
        <v>0</v>
      </c>
      <c r="R50" s="465">
        <v>0</v>
      </c>
      <c r="S50" s="465">
        <v>0</v>
      </c>
      <c r="T50" s="458">
        <f t="shared" si="37"/>
        <v>0</v>
      </c>
      <c r="U50" s="465">
        <v>0</v>
      </c>
      <c r="V50" s="465">
        <v>0</v>
      </c>
      <c r="W50" s="465">
        <v>0</v>
      </c>
      <c r="X50" s="465">
        <v>0</v>
      </c>
      <c r="Y50" s="465">
        <v>0</v>
      </c>
      <c r="Z50" s="465">
        <v>0</v>
      </c>
      <c r="AA50" s="192">
        <f t="shared" si="33"/>
        <v>0</v>
      </c>
      <c r="AB50" s="465">
        <v>0</v>
      </c>
      <c r="AC50" s="465">
        <v>0</v>
      </c>
      <c r="AD50" s="465">
        <v>0</v>
      </c>
      <c r="AE50" s="465">
        <v>0</v>
      </c>
      <c r="AF50" s="465">
        <v>0</v>
      </c>
      <c r="AG50" s="465">
        <v>0</v>
      </c>
      <c r="AH50" s="465">
        <v>0</v>
      </c>
      <c r="AI50" s="465">
        <v>0</v>
      </c>
      <c r="AJ50" s="465">
        <v>0</v>
      </c>
      <c r="AK50" s="458">
        <f>SUM(AL50:AQ50)+SUM(AS50:BA50)</f>
        <v>0</v>
      </c>
      <c r="AL50" s="465">
        <v>0</v>
      </c>
      <c r="AM50" s="465">
        <v>0</v>
      </c>
      <c r="AN50" s="465">
        <v>0</v>
      </c>
      <c r="AO50" s="465">
        <v>0</v>
      </c>
      <c r="AP50" s="465">
        <v>0</v>
      </c>
      <c r="AQ50" s="465">
        <v>0</v>
      </c>
      <c r="AR50" s="459">
        <f>$D50-$BQ50</f>
        <v>114.333</v>
      </c>
      <c r="AS50" s="465">
        <v>0</v>
      </c>
      <c r="AT50" s="465">
        <v>0</v>
      </c>
      <c r="AU50" s="465">
        <v>0</v>
      </c>
      <c r="AV50" s="465">
        <v>0</v>
      </c>
      <c r="AW50" s="465">
        <v>0</v>
      </c>
      <c r="AX50" s="465">
        <v>0</v>
      </c>
      <c r="AY50" s="465">
        <v>0</v>
      </c>
      <c r="AZ50" s="465">
        <v>0</v>
      </c>
      <c r="BA50" s="465">
        <v>0</v>
      </c>
      <c r="BB50" s="465">
        <v>0</v>
      </c>
      <c r="BC50" s="465">
        <v>0</v>
      </c>
      <c r="BD50" s="465">
        <v>0</v>
      </c>
      <c r="BE50" s="465">
        <v>0</v>
      </c>
      <c r="BF50" s="465">
        <v>0</v>
      </c>
      <c r="BG50" s="465">
        <v>0</v>
      </c>
      <c r="BH50" s="465">
        <v>0</v>
      </c>
      <c r="BI50" s="465">
        <v>0</v>
      </c>
      <c r="BJ50" s="465">
        <v>0</v>
      </c>
      <c r="BK50" s="465">
        <v>0</v>
      </c>
      <c r="BL50" s="465">
        <v>0</v>
      </c>
      <c r="BM50" s="465">
        <v>0</v>
      </c>
      <c r="BN50" s="465">
        <v>0</v>
      </c>
      <c r="BO50" s="465">
        <v>0</v>
      </c>
      <c r="BP50" s="449">
        <v>0</v>
      </c>
      <c r="BQ50" s="460">
        <f t="shared" si="23"/>
        <v>0</v>
      </c>
      <c r="BR50" s="825">
        <f>AR$75-$BQ50</f>
        <v>51.342000000000006</v>
      </c>
      <c r="BS50" s="462">
        <f t="shared" si="34"/>
        <v>165.67500000000001</v>
      </c>
    </row>
    <row r="51" spans="1:71" ht="18" customHeight="1">
      <c r="A51" s="456" t="s">
        <v>105</v>
      </c>
      <c r="B51" s="207" t="s">
        <v>120</v>
      </c>
      <c r="C51" s="206" t="s">
        <v>121</v>
      </c>
      <c r="D51" s="405">
        <v>0.35399999999999998</v>
      </c>
      <c r="E51" s="457">
        <f t="shared" si="25"/>
        <v>0</v>
      </c>
      <c r="F51" s="458">
        <f t="shared" si="9"/>
        <v>0</v>
      </c>
      <c r="G51" s="465">
        <v>0</v>
      </c>
      <c r="H51" s="465">
        <v>0</v>
      </c>
      <c r="I51" s="465">
        <v>0</v>
      </c>
      <c r="J51" s="465">
        <v>0</v>
      </c>
      <c r="K51" s="465">
        <v>0</v>
      </c>
      <c r="L51" s="458">
        <f t="shared" si="35"/>
        <v>0</v>
      </c>
      <c r="M51" s="465">
        <v>0</v>
      </c>
      <c r="N51" s="465">
        <v>0</v>
      </c>
      <c r="O51" s="465">
        <v>0</v>
      </c>
      <c r="P51" s="458">
        <f t="shared" si="36"/>
        <v>0</v>
      </c>
      <c r="Q51" s="465">
        <v>0</v>
      </c>
      <c r="R51" s="465">
        <v>0</v>
      </c>
      <c r="S51" s="465">
        <v>0</v>
      </c>
      <c r="T51" s="458">
        <f t="shared" si="37"/>
        <v>0</v>
      </c>
      <c r="U51" s="465">
        <v>0</v>
      </c>
      <c r="V51" s="465">
        <v>0</v>
      </c>
      <c r="W51" s="465">
        <v>0</v>
      </c>
      <c r="X51" s="465">
        <v>0</v>
      </c>
      <c r="Y51" s="465">
        <v>0</v>
      </c>
      <c r="Z51" s="465">
        <v>0</v>
      </c>
      <c r="AA51" s="192">
        <f t="shared" si="33"/>
        <v>0</v>
      </c>
      <c r="AB51" s="465">
        <v>0</v>
      </c>
      <c r="AC51" s="465">
        <v>0</v>
      </c>
      <c r="AD51" s="465">
        <v>0</v>
      </c>
      <c r="AE51" s="465">
        <v>0</v>
      </c>
      <c r="AF51" s="465">
        <v>0</v>
      </c>
      <c r="AG51" s="465">
        <v>0</v>
      </c>
      <c r="AH51" s="465">
        <v>0</v>
      </c>
      <c r="AI51" s="465">
        <v>0</v>
      </c>
      <c r="AJ51" s="465">
        <v>0</v>
      </c>
      <c r="AK51" s="458">
        <f>SUM(AL51:AR51)+SUM(AT51:BA51)</f>
        <v>0</v>
      </c>
      <c r="AL51" s="465">
        <v>0</v>
      </c>
      <c r="AM51" s="465">
        <v>0</v>
      </c>
      <c r="AN51" s="465">
        <v>0</v>
      </c>
      <c r="AO51" s="465">
        <v>0</v>
      </c>
      <c r="AP51" s="465">
        <v>0</v>
      </c>
      <c r="AQ51" s="465">
        <v>0</v>
      </c>
      <c r="AR51" s="465">
        <v>0</v>
      </c>
      <c r="AS51" s="459">
        <f>$D51-$BQ51</f>
        <v>0.35399999999999998</v>
      </c>
      <c r="AT51" s="465">
        <v>0</v>
      </c>
      <c r="AU51" s="465">
        <v>0</v>
      </c>
      <c r="AV51" s="465">
        <v>0</v>
      </c>
      <c r="AW51" s="465">
        <v>0</v>
      </c>
      <c r="AX51" s="465">
        <v>0</v>
      </c>
      <c r="AY51" s="465">
        <v>0</v>
      </c>
      <c r="AZ51" s="465">
        <v>0</v>
      </c>
      <c r="BA51" s="465">
        <v>0</v>
      </c>
      <c r="BB51" s="465">
        <v>0</v>
      </c>
      <c r="BC51" s="465">
        <v>0</v>
      </c>
      <c r="BD51" s="465">
        <v>0</v>
      </c>
      <c r="BE51" s="465">
        <v>0</v>
      </c>
      <c r="BF51" s="465">
        <v>0</v>
      </c>
      <c r="BG51" s="465">
        <v>0</v>
      </c>
      <c r="BH51" s="465">
        <v>0</v>
      </c>
      <c r="BI51" s="465">
        <v>0</v>
      </c>
      <c r="BJ51" s="465">
        <v>0</v>
      </c>
      <c r="BK51" s="465">
        <v>0</v>
      </c>
      <c r="BL51" s="465">
        <v>0</v>
      </c>
      <c r="BM51" s="465">
        <v>0</v>
      </c>
      <c r="BN51" s="465">
        <v>0</v>
      </c>
      <c r="BO51" s="465">
        <v>0</v>
      </c>
      <c r="BP51" s="449">
        <v>0</v>
      </c>
      <c r="BQ51" s="460">
        <f t="shared" si="23"/>
        <v>0</v>
      </c>
      <c r="BR51" s="825">
        <f>AS$75-$BQ51</f>
        <v>7.8577999999999801E-2</v>
      </c>
      <c r="BS51" s="462">
        <f t="shared" si="34"/>
        <v>0.4325779999999998</v>
      </c>
    </row>
    <row r="52" spans="1:71" ht="18" customHeight="1">
      <c r="A52" s="456" t="s">
        <v>105</v>
      </c>
      <c r="B52" s="207" t="s">
        <v>122</v>
      </c>
      <c r="C52" s="206" t="s">
        <v>123</v>
      </c>
      <c r="D52" s="405">
        <v>0</v>
      </c>
      <c r="E52" s="457">
        <f t="shared" si="25"/>
        <v>0</v>
      </c>
      <c r="F52" s="458">
        <f>G52+H52+I52</f>
        <v>0</v>
      </c>
      <c r="G52" s="465">
        <v>0</v>
      </c>
      <c r="H52" s="465">
        <v>0</v>
      </c>
      <c r="I52" s="465">
        <v>0</v>
      </c>
      <c r="J52" s="465">
        <v>0</v>
      </c>
      <c r="K52" s="465">
        <v>0</v>
      </c>
      <c r="L52" s="458">
        <f t="shared" si="35"/>
        <v>0</v>
      </c>
      <c r="M52" s="465">
        <v>0</v>
      </c>
      <c r="N52" s="465">
        <v>0</v>
      </c>
      <c r="O52" s="465">
        <v>0</v>
      </c>
      <c r="P52" s="458">
        <f t="shared" si="36"/>
        <v>0</v>
      </c>
      <c r="Q52" s="465">
        <v>0</v>
      </c>
      <c r="R52" s="465">
        <v>0</v>
      </c>
      <c r="S52" s="465">
        <v>0</v>
      </c>
      <c r="T52" s="458">
        <f t="shared" si="37"/>
        <v>0</v>
      </c>
      <c r="U52" s="465">
        <v>0</v>
      </c>
      <c r="V52" s="465">
        <v>0</v>
      </c>
      <c r="W52" s="465">
        <v>0</v>
      </c>
      <c r="X52" s="465">
        <v>0</v>
      </c>
      <c r="Y52" s="465">
        <v>0</v>
      </c>
      <c r="Z52" s="465">
        <v>0</v>
      </c>
      <c r="AA52" s="192">
        <f t="shared" si="33"/>
        <v>0</v>
      </c>
      <c r="AB52" s="465">
        <v>0</v>
      </c>
      <c r="AC52" s="465">
        <v>0</v>
      </c>
      <c r="AD52" s="465">
        <v>0</v>
      </c>
      <c r="AE52" s="465">
        <v>0</v>
      </c>
      <c r="AF52" s="465">
        <v>0</v>
      </c>
      <c r="AG52" s="465">
        <v>0</v>
      </c>
      <c r="AH52" s="465">
        <v>0</v>
      </c>
      <c r="AI52" s="465">
        <v>0</v>
      </c>
      <c r="AJ52" s="465">
        <v>0</v>
      </c>
      <c r="AK52" s="458">
        <f>SUM(AL52:AS52)+SUM(AU52:BA52)</f>
        <v>0</v>
      </c>
      <c r="AL52" s="465">
        <v>0</v>
      </c>
      <c r="AM52" s="465">
        <v>0</v>
      </c>
      <c r="AN52" s="465">
        <v>0</v>
      </c>
      <c r="AO52" s="465">
        <v>0</v>
      </c>
      <c r="AP52" s="465">
        <v>0</v>
      </c>
      <c r="AQ52" s="465">
        <v>0</v>
      </c>
      <c r="AR52" s="465">
        <v>0</v>
      </c>
      <c r="AS52" s="465">
        <v>0</v>
      </c>
      <c r="AT52" s="459">
        <f>$D52-$BQ52</f>
        <v>0</v>
      </c>
      <c r="AU52" s="465">
        <v>0</v>
      </c>
      <c r="AV52" s="465">
        <v>0</v>
      </c>
      <c r="AW52" s="465">
        <v>0</v>
      </c>
      <c r="AX52" s="465">
        <v>0</v>
      </c>
      <c r="AY52" s="465">
        <v>0</v>
      </c>
      <c r="AZ52" s="465">
        <v>0</v>
      </c>
      <c r="BA52" s="465">
        <v>0</v>
      </c>
      <c r="BB52" s="465">
        <v>0</v>
      </c>
      <c r="BC52" s="465">
        <v>0</v>
      </c>
      <c r="BD52" s="465">
        <v>0</v>
      </c>
      <c r="BE52" s="465">
        <v>0</v>
      </c>
      <c r="BF52" s="465">
        <v>0</v>
      </c>
      <c r="BG52" s="465">
        <v>0</v>
      </c>
      <c r="BH52" s="465">
        <v>0</v>
      </c>
      <c r="BI52" s="465">
        <v>0</v>
      </c>
      <c r="BJ52" s="465">
        <v>0</v>
      </c>
      <c r="BK52" s="465">
        <v>0</v>
      </c>
      <c r="BL52" s="465">
        <v>0</v>
      </c>
      <c r="BM52" s="465">
        <v>0</v>
      </c>
      <c r="BN52" s="465">
        <v>0</v>
      </c>
      <c r="BO52" s="465">
        <v>0</v>
      </c>
      <c r="BP52" s="449">
        <v>0</v>
      </c>
      <c r="BQ52" s="460">
        <f t="shared" si="23"/>
        <v>0</v>
      </c>
      <c r="BR52" s="825">
        <f>AT$75-$BQ52</f>
        <v>0</v>
      </c>
      <c r="BS52" s="462">
        <f t="shared" si="34"/>
        <v>0</v>
      </c>
    </row>
    <row r="53" spans="1:71" ht="18" customHeight="1">
      <c r="A53" s="456" t="s">
        <v>105</v>
      </c>
      <c r="B53" s="207" t="s">
        <v>124</v>
      </c>
      <c r="C53" s="206" t="s">
        <v>125</v>
      </c>
      <c r="D53" s="405">
        <v>0.28600000000000003</v>
      </c>
      <c r="E53" s="457">
        <f t="shared" si="25"/>
        <v>0</v>
      </c>
      <c r="F53" s="458">
        <f t="shared" ref="F53:F58" si="38">G53+H53+I53</f>
        <v>0</v>
      </c>
      <c r="G53" s="465">
        <v>0</v>
      </c>
      <c r="H53" s="465">
        <v>0</v>
      </c>
      <c r="I53" s="465">
        <v>0</v>
      </c>
      <c r="J53" s="465">
        <v>0</v>
      </c>
      <c r="K53" s="465">
        <v>0</v>
      </c>
      <c r="L53" s="458">
        <f t="shared" si="35"/>
        <v>0</v>
      </c>
      <c r="M53" s="465">
        <v>0</v>
      </c>
      <c r="N53" s="465">
        <v>0</v>
      </c>
      <c r="O53" s="465">
        <v>0</v>
      </c>
      <c r="P53" s="458">
        <f t="shared" si="36"/>
        <v>0</v>
      </c>
      <c r="Q53" s="465">
        <v>0</v>
      </c>
      <c r="R53" s="465">
        <v>0</v>
      </c>
      <c r="S53" s="465">
        <v>0</v>
      </c>
      <c r="T53" s="458">
        <f t="shared" si="37"/>
        <v>0</v>
      </c>
      <c r="U53" s="465">
        <v>0</v>
      </c>
      <c r="V53" s="465">
        <v>0</v>
      </c>
      <c r="W53" s="465">
        <v>0</v>
      </c>
      <c r="X53" s="465">
        <v>0</v>
      </c>
      <c r="Y53" s="465">
        <v>0</v>
      </c>
      <c r="Z53" s="465">
        <v>0</v>
      </c>
      <c r="AA53" s="192">
        <f t="shared" si="33"/>
        <v>0</v>
      </c>
      <c r="AB53" s="465">
        <v>0</v>
      </c>
      <c r="AC53" s="465">
        <v>0</v>
      </c>
      <c r="AD53" s="465">
        <v>0</v>
      </c>
      <c r="AE53" s="465">
        <v>0</v>
      </c>
      <c r="AF53" s="465">
        <v>0</v>
      </c>
      <c r="AG53" s="465">
        <v>0</v>
      </c>
      <c r="AH53" s="465">
        <v>0</v>
      </c>
      <c r="AI53" s="465">
        <v>0</v>
      </c>
      <c r="AJ53" s="465">
        <v>0</v>
      </c>
      <c r="AK53" s="458">
        <f>SUM(AL53:AT53)+SUM(AV53:BA53)</f>
        <v>0</v>
      </c>
      <c r="AL53" s="465">
        <v>0</v>
      </c>
      <c r="AM53" s="465">
        <v>0</v>
      </c>
      <c r="AN53" s="465">
        <v>0</v>
      </c>
      <c r="AO53" s="465">
        <v>0</v>
      </c>
      <c r="AP53" s="465">
        <v>0</v>
      </c>
      <c r="AQ53" s="465">
        <v>0</v>
      </c>
      <c r="AR53" s="465">
        <v>0</v>
      </c>
      <c r="AS53" s="465">
        <v>0</v>
      </c>
      <c r="AT53" s="465">
        <v>0</v>
      </c>
      <c r="AU53" s="459">
        <f>$D53-$BQ53</f>
        <v>0.28600000000000003</v>
      </c>
      <c r="AV53" s="465">
        <v>0</v>
      </c>
      <c r="AW53" s="465">
        <v>0</v>
      </c>
      <c r="AX53" s="465">
        <v>0</v>
      </c>
      <c r="AY53" s="465">
        <v>0</v>
      </c>
      <c r="AZ53" s="465">
        <v>0</v>
      </c>
      <c r="BA53" s="465">
        <v>0</v>
      </c>
      <c r="BB53" s="465">
        <v>0</v>
      </c>
      <c r="BC53" s="465">
        <v>0</v>
      </c>
      <c r="BD53" s="465">
        <v>0</v>
      </c>
      <c r="BE53" s="465">
        <v>0</v>
      </c>
      <c r="BF53" s="465">
        <v>0</v>
      </c>
      <c r="BG53" s="465">
        <v>0</v>
      </c>
      <c r="BH53" s="465">
        <v>0</v>
      </c>
      <c r="BI53" s="465">
        <v>0</v>
      </c>
      <c r="BJ53" s="465">
        <v>0</v>
      </c>
      <c r="BK53" s="465">
        <v>0</v>
      </c>
      <c r="BL53" s="465">
        <v>0</v>
      </c>
      <c r="BM53" s="465">
        <v>0</v>
      </c>
      <c r="BN53" s="465">
        <v>0</v>
      </c>
      <c r="BO53" s="465">
        <v>0</v>
      </c>
      <c r="BP53" s="449">
        <v>0</v>
      </c>
      <c r="BQ53" s="460">
        <f t="shared" si="23"/>
        <v>0</v>
      </c>
      <c r="BR53" s="825">
        <f>AU$75-$BQ53</f>
        <v>3.1473999999999801E-2</v>
      </c>
      <c r="BS53" s="462">
        <f t="shared" si="34"/>
        <v>0.31747399999999981</v>
      </c>
    </row>
    <row r="54" spans="1:71" ht="18" customHeight="1">
      <c r="A54" s="456" t="s">
        <v>105</v>
      </c>
      <c r="B54" s="207" t="s">
        <v>126</v>
      </c>
      <c r="C54" s="206" t="s">
        <v>127</v>
      </c>
      <c r="D54" s="405">
        <v>50.579000000000001</v>
      </c>
      <c r="E54" s="457">
        <f t="shared" si="25"/>
        <v>0</v>
      </c>
      <c r="F54" s="458">
        <f t="shared" si="38"/>
        <v>0</v>
      </c>
      <c r="G54" s="465">
        <v>0</v>
      </c>
      <c r="H54" s="465">
        <v>0</v>
      </c>
      <c r="I54" s="465">
        <v>0</v>
      </c>
      <c r="J54" s="465">
        <v>0</v>
      </c>
      <c r="K54" s="465">
        <v>0</v>
      </c>
      <c r="L54" s="458">
        <f t="shared" si="35"/>
        <v>0</v>
      </c>
      <c r="M54" s="465">
        <v>0</v>
      </c>
      <c r="N54" s="465">
        <v>0</v>
      </c>
      <c r="O54" s="465">
        <v>0</v>
      </c>
      <c r="P54" s="458">
        <f t="shared" si="36"/>
        <v>0</v>
      </c>
      <c r="Q54" s="465">
        <v>0</v>
      </c>
      <c r="R54" s="465">
        <v>0</v>
      </c>
      <c r="S54" s="465">
        <v>0</v>
      </c>
      <c r="T54" s="458">
        <f t="shared" si="37"/>
        <v>0</v>
      </c>
      <c r="U54" s="465">
        <v>0</v>
      </c>
      <c r="V54" s="465">
        <v>0</v>
      </c>
      <c r="W54" s="465">
        <v>0</v>
      </c>
      <c r="X54" s="465">
        <v>0</v>
      </c>
      <c r="Y54" s="465">
        <v>0</v>
      </c>
      <c r="Z54" s="465">
        <v>0</v>
      </c>
      <c r="AA54" s="192">
        <f t="shared" si="33"/>
        <v>3.5200000000000002E-2</v>
      </c>
      <c r="AB54" s="465">
        <v>0</v>
      </c>
      <c r="AC54" s="465">
        <v>0</v>
      </c>
      <c r="AD54" s="465">
        <v>0</v>
      </c>
      <c r="AE54" s="465">
        <v>0</v>
      </c>
      <c r="AF54" s="465">
        <v>0</v>
      </c>
      <c r="AG54" s="465">
        <v>0</v>
      </c>
      <c r="AH54" s="465">
        <v>0</v>
      </c>
      <c r="AI54" s="465">
        <v>0</v>
      </c>
      <c r="AJ54" s="465">
        <v>0</v>
      </c>
      <c r="AK54" s="458">
        <f>SUM(AL54:AU54)+SUM(AW54:BA54)</f>
        <v>0</v>
      </c>
      <c r="AL54" s="465">
        <v>0</v>
      </c>
      <c r="AM54" s="465">
        <v>0</v>
      </c>
      <c r="AN54" s="465">
        <v>0</v>
      </c>
      <c r="AO54" s="465">
        <v>0</v>
      </c>
      <c r="AP54" s="465">
        <v>0</v>
      </c>
      <c r="AQ54" s="465">
        <v>0</v>
      </c>
      <c r="AR54" s="465">
        <v>0</v>
      </c>
      <c r="AS54" s="465">
        <v>0</v>
      </c>
      <c r="AT54" s="465">
        <v>0</v>
      </c>
      <c r="AU54" s="465">
        <v>0</v>
      </c>
      <c r="AV54" s="459">
        <f>$D54-$BQ54</f>
        <v>50.543799999999997</v>
      </c>
      <c r="AW54" s="465">
        <v>0</v>
      </c>
      <c r="AX54" s="465">
        <v>0</v>
      </c>
      <c r="AY54" s="465">
        <v>0</v>
      </c>
      <c r="AZ54" s="465">
        <v>0</v>
      </c>
      <c r="BA54" s="465">
        <v>0</v>
      </c>
      <c r="BB54" s="465">
        <v>0</v>
      </c>
      <c r="BC54" s="465">
        <v>3.5200000000000002E-2</v>
      </c>
      <c r="BD54" s="465">
        <v>0</v>
      </c>
      <c r="BE54" s="465">
        <v>0</v>
      </c>
      <c r="BF54" s="465">
        <v>0</v>
      </c>
      <c r="BG54" s="465">
        <v>0</v>
      </c>
      <c r="BH54" s="465">
        <v>0</v>
      </c>
      <c r="BI54" s="465">
        <v>0</v>
      </c>
      <c r="BJ54" s="465">
        <v>0</v>
      </c>
      <c r="BK54" s="465">
        <v>0</v>
      </c>
      <c r="BL54" s="465">
        <v>0</v>
      </c>
      <c r="BM54" s="465">
        <v>0</v>
      </c>
      <c r="BN54" s="465">
        <v>0</v>
      </c>
      <c r="BO54" s="465">
        <v>0</v>
      </c>
      <c r="BP54" s="449">
        <v>0</v>
      </c>
      <c r="BQ54" s="460">
        <f t="shared" si="23"/>
        <v>3.5200000000000002E-2</v>
      </c>
      <c r="BR54" s="825">
        <f>AV$75-$BQ54</f>
        <v>0.46479999999999999</v>
      </c>
      <c r="BS54" s="462">
        <f t="shared" si="34"/>
        <v>51.043799999999997</v>
      </c>
    </row>
    <row r="55" spans="1:71" ht="18" customHeight="1">
      <c r="A55" s="456" t="s">
        <v>105</v>
      </c>
      <c r="B55" s="207" t="s">
        <v>128</v>
      </c>
      <c r="C55" s="206" t="s">
        <v>129</v>
      </c>
      <c r="D55" s="405">
        <v>0.68400000000000005</v>
      </c>
      <c r="E55" s="457">
        <f t="shared" si="25"/>
        <v>0</v>
      </c>
      <c r="F55" s="458">
        <f t="shared" si="38"/>
        <v>0</v>
      </c>
      <c r="G55" s="465">
        <v>0</v>
      </c>
      <c r="H55" s="465">
        <v>0</v>
      </c>
      <c r="I55" s="465">
        <v>0</v>
      </c>
      <c r="J55" s="465">
        <v>0</v>
      </c>
      <c r="K55" s="465">
        <v>0</v>
      </c>
      <c r="L55" s="458">
        <f t="shared" si="35"/>
        <v>0</v>
      </c>
      <c r="M55" s="465">
        <v>0</v>
      </c>
      <c r="N55" s="465">
        <v>0</v>
      </c>
      <c r="O55" s="465">
        <v>0</v>
      </c>
      <c r="P55" s="458">
        <f t="shared" si="36"/>
        <v>0</v>
      </c>
      <c r="Q55" s="465">
        <v>0</v>
      </c>
      <c r="R55" s="465">
        <v>0</v>
      </c>
      <c r="S55" s="465">
        <v>0</v>
      </c>
      <c r="T55" s="458">
        <f t="shared" si="37"/>
        <v>0</v>
      </c>
      <c r="U55" s="465">
        <v>0</v>
      </c>
      <c r="V55" s="465">
        <v>0</v>
      </c>
      <c r="W55" s="465">
        <v>0</v>
      </c>
      <c r="X55" s="465">
        <v>0</v>
      </c>
      <c r="Y55" s="465">
        <v>0</v>
      </c>
      <c r="Z55" s="465">
        <v>0</v>
      </c>
      <c r="AA55" s="192">
        <f t="shared" si="33"/>
        <v>0</v>
      </c>
      <c r="AB55" s="465">
        <v>0</v>
      </c>
      <c r="AC55" s="465">
        <v>0</v>
      </c>
      <c r="AD55" s="465">
        <v>0</v>
      </c>
      <c r="AE55" s="465">
        <v>0</v>
      </c>
      <c r="AF55" s="465">
        <v>0</v>
      </c>
      <c r="AG55" s="465">
        <v>0</v>
      </c>
      <c r="AH55" s="465">
        <v>0</v>
      </c>
      <c r="AI55" s="465">
        <v>0</v>
      </c>
      <c r="AJ55" s="465">
        <v>0</v>
      </c>
      <c r="AK55" s="458">
        <f>SUM(AL55:AV55)+SUM(AX55:BA55)</f>
        <v>0</v>
      </c>
      <c r="AL55" s="465">
        <v>0</v>
      </c>
      <c r="AM55" s="465">
        <v>0</v>
      </c>
      <c r="AN55" s="465">
        <v>0</v>
      </c>
      <c r="AO55" s="465">
        <v>0</v>
      </c>
      <c r="AP55" s="465">
        <v>0</v>
      </c>
      <c r="AQ55" s="465">
        <v>0</v>
      </c>
      <c r="AR55" s="465">
        <v>0</v>
      </c>
      <c r="AS55" s="465">
        <v>0</v>
      </c>
      <c r="AT55" s="465">
        <v>0</v>
      </c>
      <c r="AU55" s="465">
        <v>0</v>
      </c>
      <c r="AV55" s="465">
        <v>0</v>
      </c>
      <c r="AW55" s="459">
        <f>$D55-$BQ55</f>
        <v>0.68400000000000005</v>
      </c>
      <c r="AX55" s="465">
        <v>0</v>
      </c>
      <c r="AY55" s="465">
        <v>0</v>
      </c>
      <c r="AZ55" s="465">
        <v>0</v>
      </c>
      <c r="BA55" s="465">
        <v>0</v>
      </c>
      <c r="BB55" s="465">
        <v>0</v>
      </c>
      <c r="BC55" s="465">
        <v>0</v>
      </c>
      <c r="BD55" s="465">
        <v>0</v>
      </c>
      <c r="BE55" s="465">
        <v>0</v>
      </c>
      <c r="BF55" s="465">
        <v>0</v>
      </c>
      <c r="BG55" s="465">
        <v>0</v>
      </c>
      <c r="BH55" s="465">
        <v>0</v>
      </c>
      <c r="BI55" s="465">
        <v>0</v>
      </c>
      <c r="BJ55" s="465">
        <v>0</v>
      </c>
      <c r="BK55" s="465">
        <v>0</v>
      </c>
      <c r="BL55" s="465">
        <v>0</v>
      </c>
      <c r="BM55" s="465">
        <v>0</v>
      </c>
      <c r="BN55" s="465">
        <v>0</v>
      </c>
      <c r="BO55" s="465">
        <v>0</v>
      </c>
      <c r="BP55" s="449">
        <v>0</v>
      </c>
      <c r="BQ55" s="460">
        <f t="shared" si="23"/>
        <v>0</v>
      </c>
      <c r="BR55" s="825">
        <f>AW$75-$BQ55</f>
        <v>0</v>
      </c>
      <c r="BS55" s="462">
        <f t="shared" si="34"/>
        <v>0.68400000000000005</v>
      </c>
    </row>
    <row r="56" spans="1:71" ht="18" customHeight="1">
      <c r="A56" s="456" t="s">
        <v>105</v>
      </c>
      <c r="B56" s="207" t="s">
        <v>304</v>
      </c>
      <c r="C56" s="206" t="s">
        <v>131</v>
      </c>
      <c r="D56" s="405">
        <v>76.237999999999985</v>
      </c>
      <c r="E56" s="457">
        <f t="shared" si="25"/>
        <v>0</v>
      </c>
      <c r="F56" s="458">
        <f t="shared" si="38"/>
        <v>0</v>
      </c>
      <c r="G56" s="465">
        <v>0</v>
      </c>
      <c r="H56" s="465">
        <v>0</v>
      </c>
      <c r="I56" s="465">
        <v>0</v>
      </c>
      <c r="J56" s="465">
        <v>0</v>
      </c>
      <c r="K56" s="465">
        <v>0</v>
      </c>
      <c r="L56" s="458">
        <f t="shared" si="35"/>
        <v>0</v>
      </c>
      <c r="M56" s="465">
        <v>0</v>
      </c>
      <c r="N56" s="465">
        <v>0</v>
      </c>
      <c r="O56" s="465">
        <v>0</v>
      </c>
      <c r="P56" s="458">
        <f t="shared" si="36"/>
        <v>0</v>
      </c>
      <c r="Q56" s="465">
        <v>0</v>
      </c>
      <c r="R56" s="465">
        <v>0</v>
      </c>
      <c r="S56" s="465">
        <v>0</v>
      </c>
      <c r="T56" s="458">
        <f t="shared" si="37"/>
        <v>0</v>
      </c>
      <c r="U56" s="465">
        <v>0</v>
      </c>
      <c r="V56" s="465">
        <v>0</v>
      </c>
      <c r="W56" s="465">
        <v>0</v>
      </c>
      <c r="X56" s="465">
        <v>0</v>
      </c>
      <c r="Y56" s="465">
        <v>0</v>
      </c>
      <c r="Z56" s="465">
        <v>0</v>
      </c>
      <c r="AA56" s="192">
        <f t="shared" si="33"/>
        <v>2.01E-2</v>
      </c>
      <c r="AB56" s="465">
        <v>0</v>
      </c>
      <c r="AC56" s="465">
        <v>0</v>
      </c>
      <c r="AD56" s="465">
        <v>0</v>
      </c>
      <c r="AE56" s="465">
        <v>0</v>
      </c>
      <c r="AF56" s="465">
        <v>0</v>
      </c>
      <c r="AG56" s="465">
        <v>0</v>
      </c>
      <c r="AH56" s="465">
        <v>2.01E-2</v>
      </c>
      <c r="AI56" s="465">
        <v>0</v>
      </c>
      <c r="AJ56" s="465">
        <v>0</v>
      </c>
      <c r="AK56" s="458">
        <f>SUM(AL56:AW56)+SUM(AY56:BA56)</f>
        <v>0</v>
      </c>
      <c r="AL56" s="465">
        <v>0</v>
      </c>
      <c r="AM56" s="465">
        <v>0</v>
      </c>
      <c r="AN56" s="465">
        <v>0</v>
      </c>
      <c r="AO56" s="465">
        <v>0</v>
      </c>
      <c r="AP56" s="465">
        <v>0</v>
      </c>
      <c r="AQ56" s="465">
        <v>0</v>
      </c>
      <c r="AR56" s="465">
        <v>0</v>
      </c>
      <c r="AS56" s="465">
        <v>0</v>
      </c>
      <c r="AT56" s="465">
        <v>0</v>
      </c>
      <c r="AU56" s="465">
        <v>0</v>
      </c>
      <c r="AV56" s="465">
        <v>0</v>
      </c>
      <c r="AW56" s="465">
        <v>0</v>
      </c>
      <c r="AX56" s="459">
        <f>$D56-$BQ56</f>
        <v>76.217899999999986</v>
      </c>
      <c r="AY56" s="465">
        <v>0</v>
      </c>
      <c r="AZ56" s="465">
        <v>0</v>
      </c>
      <c r="BA56" s="465">
        <v>0</v>
      </c>
      <c r="BB56" s="465">
        <v>0</v>
      </c>
      <c r="BC56" s="465">
        <v>0</v>
      </c>
      <c r="BD56" s="465">
        <v>0</v>
      </c>
      <c r="BE56" s="465">
        <v>0</v>
      </c>
      <c r="BF56" s="465">
        <v>0</v>
      </c>
      <c r="BG56" s="465">
        <v>0</v>
      </c>
      <c r="BH56" s="465">
        <v>0</v>
      </c>
      <c r="BI56" s="465">
        <v>0</v>
      </c>
      <c r="BJ56" s="465">
        <v>0</v>
      </c>
      <c r="BK56" s="465">
        <v>0</v>
      </c>
      <c r="BL56" s="465">
        <v>0</v>
      </c>
      <c r="BM56" s="465">
        <v>0</v>
      </c>
      <c r="BN56" s="465">
        <v>0</v>
      </c>
      <c r="BO56" s="465">
        <v>0</v>
      </c>
      <c r="BP56" s="449">
        <v>0</v>
      </c>
      <c r="BQ56" s="460">
        <f t="shared" si="23"/>
        <v>2.01E-2</v>
      </c>
      <c r="BR56" s="825">
        <f>AX$75-$BQ56</f>
        <v>2.4598999999999998</v>
      </c>
      <c r="BS56" s="462">
        <f t="shared" si="34"/>
        <v>78.69789999999999</v>
      </c>
    </row>
    <row r="57" spans="1:71" ht="18" customHeight="1">
      <c r="A57" s="456" t="s">
        <v>105</v>
      </c>
      <c r="B57" s="207" t="s">
        <v>305</v>
      </c>
      <c r="C57" s="206" t="s">
        <v>133</v>
      </c>
      <c r="D57" s="405">
        <v>0</v>
      </c>
      <c r="E57" s="457">
        <f t="shared" si="25"/>
        <v>0</v>
      </c>
      <c r="F57" s="458">
        <f t="shared" si="38"/>
        <v>0</v>
      </c>
      <c r="G57" s="465">
        <v>0</v>
      </c>
      <c r="H57" s="465">
        <v>0</v>
      </c>
      <c r="I57" s="465">
        <v>0</v>
      </c>
      <c r="J57" s="465">
        <v>0</v>
      </c>
      <c r="K57" s="465">
        <v>0</v>
      </c>
      <c r="L57" s="458">
        <f t="shared" si="35"/>
        <v>0</v>
      </c>
      <c r="M57" s="465">
        <v>0</v>
      </c>
      <c r="N57" s="465">
        <v>0</v>
      </c>
      <c r="O57" s="465">
        <v>0</v>
      </c>
      <c r="P57" s="458">
        <f t="shared" si="36"/>
        <v>0</v>
      </c>
      <c r="Q57" s="465">
        <v>0</v>
      </c>
      <c r="R57" s="465">
        <v>0</v>
      </c>
      <c r="S57" s="465">
        <v>0</v>
      </c>
      <c r="T57" s="458">
        <f t="shared" si="37"/>
        <v>0</v>
      </c>
      <c r="U57" s="465">
        <v>0</v>
      </c>
      <c r="V57" s="465">
        <v>0</v>
      </c>
      <c r="W57" s="465">
        <v>0</v>
      </c>
      <c r="X57" s="465">
        <v>0</v>
      </c>
      <c r="Y57" s="465">
        <v>0</v>
      </c>
      <c r="Z57" s="465">
        <v>0</v>
      </c>
      <c r="AA57" s="192">
        <f t="shared" si="33"/>
        <v>0</v>
      </c>
      <c r="AB57" s="465">
        <v>0</v>
      </c>
      <c r="AC57" s="465">
        <v>0</v>
      </c>
      <c r="AD57" s="465">
        <v>0</v>
      </c>
      <c r="AE57" s="465">
        <v>0</v>
      </c>
      <c r="AF57" s="465">
        <v>0</v>
      </c>
      <c r="AG57" s="465">
        <v>0</v>
      </c>
      <c r="AH57" s="465">
        <v>0</v>
      </c>
      <c r="AI57" s="465">
        <v>0</v>
      </c>
      <c r="AJ57" s="465">
        <v>0</v>
      </c>
      <c r="AK57" s="458">
        <f>SUM(AL57:AX57)+SUM(AZ57:BA57)</f>
        <v>0</v>
      </c>
      <c r="AL57" s="465">
        <v>0</v>
      </c>
      <c r="AM57" s="465">
        <v>0</v>
      </c>
      <c r="AN57" s="465">
        <v>0</v>
      </c>
      <c r="AO57" s="465">
        <v>0</v>
      </c>
      <c r="AP57" s="465">
        <v>0</v>
      </c>
      <c r="AQ57" s="465">
        <v>0</v>
      </c>
      <c r="AR57" s="465">
        <v>0</v>
      </c>
      <c r="AS57" s="465">
        <v>0</v>
      </c>
      <c r="AT57" s="465">
        <v>0</v>
      </c>
      <c r="AU57" s="465">
        <v>0</v>
      </c>
      <c r="AV57" s="465">
        <v>0</v>
      </c>
      <c r="AW57" s="465">
        <v>0</v>
      </c>
      <c r="AX57" s="465">
        <v>0</v>
      </c>
      <c r="AY57" s="459">
        <f>$D57-$BQ57</f>
        <v>0</v>
      </c>
      <c r="AZ57" s="465">
        <v>0</v>
      </c>
      <c r="BA57" s="465">
        <v>0</v>
      </c>
      <c r="BB57" s="465">
        <v>0</v>
      </c>
      <c r="BC57" s="465">
        <v>0</v>
      </c>
      <c r="BD57" s="465">
        <v>0</v>
      </c>
      <c r="BE57" s="465">
        <v>0</v>
      </c>
      <c r="BF57" s="465">
        <v>0</v>
      </c>
      <c r="BG57" s="465">
        <v>0</v>
      </c>
      <c r="BH57" s="465">
        <v>0</v>
      </c>
      <c r="BI57" s="465">
        <v>0</v>
      </c>
      <c r="BJ57" s="465">
        <v>0</v>
      </c>
      <c r="BK57" s="465">
        <v>0</v>
      </c>
      <c r="BL57" s="465">
        <v>0</v>
      </c>
      <c r="BM57" s="465">
        <v>0</v>
      </c>
      <c r="BN57" s="465">
        <v>0</v>
      </c>
      <c r="BO57" s="465">
        <v>0</v>
      </c>
      <c r="BP57" s="449">
        <v>0</v>
      </c>
      <c r="BQ57" s="460">
        <f t="shared" si="23"/>
        <v>0</v>
      </c>
      <c r="BR57" s="825">
        <f>AY$75-$BQ57</f>
        <v>0</v>
      </c>
      <c r="BS57" s="462">
        <f t="shared" si="34"/>
        <v>0</v>
      </c>
    </row>
    <row r="58" spans="1:71" ht="18" customHeight="1">
      <c r="A58" s="456" t="s">
        <v>105</v>
      </c>
      <c r="B58" s="207" t="s">
        <v>134</v>
      </c>
      <c r="C58" s="206" t="s">
        <v>135</v>
      </c>
      <c r="D58" s="405">
        <v>0.15</v>
      </c>
      <c r="E58" s="457">
        <f t="shared" si="25"/>
        <v>0</v>
      </c>
      <c r="F58" s="458">
        <f t="shared" si="38"/>
        <v>0</v>
      </c>
      <c r="G58" s="465">
        <v>0</v>
      </c>
      <c r="H58" s="465">
        <v>0</v>
      </c>
      <c r="I58" s="465">
        <v>0</v>
      </c>
      <c r="J58" s="465">
        <v>0</v>
      </c>
      <c r="K58" s="465">
        <v>0</v>
      </c>
      <c r="L58" s="458">
        <f t="shared" si="35"/>
        <v>0</v>
      </c>
      <c r="M58" s="465">
        <v>0</v>
      </c>
      <c r="N58" s="465">
        <v>0</v>
      </c>
      <c r="O58" s="465">
        <v>0</v>
      </c>
      <c r="P58" s="458">
        <f t="shared" si="36"/>
        <v>0</v>
      </c>
      <c r="Q58" s="465">
        <v>0</v>
      </c>
      <c r="R58" s="465">
        <v>0</v>
      </c>
      <c r="S58" s="465">
        <v>0</v>
      </c>
      <c r="T58" s="458">
        <f t="shared" si="37"/>
        <v>0</v>
      </c>
      <c r="U58" s="465">
        <v>0</v>
      </c>
      <c r="V58" s="465">
        <v>0</v>
      </c>
      <c r="W58" s="465">
        <v>0</v>
      </c>
      <c r="X58" s="465">
        <v>0</v>
      </c>
      <c r="Y58" s="465">
        <v>0</v>
      </c>
      <c r="Z58" s="465">
        <v>0</v>
      </c>
      <c r="AA58" s="192">
        <f t="shared" si="33"/>
        <v>0</v>
      </c>
      <c r="AB58" s="465">
        <v>0</v>
      </c>
      <c r="AC58" s="465">
        <v>0</v>
      </c>
      <c r="AD58" s="465">
        <v>0</v>
      </c>
      <c r="AE58" s="465">
        <v>0</v>
      </c>
      <c r="AF58" s="465">
        <v>0</v>
      </c>
      <c r="AG58" s="465">
        <v>0</v>
      </c>
      <c r="AH58" s="465">
        <v>0</v>
      </c>
      <c r="AI58" s="465">
        <v>0</v>
      </c>
      <c r="AJ58" s="465">
        <v>0</v>
      </c>
      <c r="AK58" s="458">
        <f>SUM(AL58:AY58)+BA58</f>
        <v>0</v>
      </c>
      <c r="AL58" s="465">
        <v>0</v>
      </c>
      <c r="AM58" s="465">
        <v>0</v>
      </c>
      <c r="AN58" s="465">
        <v>0</v>
      </c>
      <c r="AO58" s="465">
        <v>0</v>
      </c>
      <c r="AP58" s="465">
        <v>0</v>
      </c>
      <c r="AQ58" s="465">
        <v>0</v>
      </c>
      <c r="AR58" s="465">
        <v>0</v>
      </c>
      <c r="AS58" s="465">
        <v>0</v>
      </c>
      <c r="AT58" s="465">
        <v>0</v>
      </c>
      <c r="AU58" s="465">
        <v>0</v>
      </c>
      <c r="AV58" s="465">
        <v>0</v>
      </c>
      <c r="AW58" s="465">
        <v>0</v>
      </c>
      <c r="AX58" s="465">
        <v>0</v>
      </c>
      <c r="AY58" s="465">
        <v>0</v>
      </c>
      <c r="AZ58" s="459">
        <f>$D58-$BQ58</f>
        <v>0.15</v>
      </c>
      <c r="BA58" s="465">
        <v>0</v>
      </c>
      <c r="BB58" s="465">
        <v>0</v>
      </c>
      <c r="BC58" s="465">
        <v>0</v>
      </c>
      <c r="BD58" s="465">
        <v>0</v>
      </c>
      <c r="BE58" s="465">
        <v>0</v>
      </c>
      <c r="BF58" s="465">
        <v>0</v>
      </c>
      <c r="BG58" s="465">
        <v>0</v>
      </c>
      <c r="BH58" s="465">
        <v>0</v>
      </c>
      <c r="BI58" s="465">
        <v>0</v>
      </c>
      <c r="BJ58" s="465">
        <v>0</v>
      </c>
      <c r="BK58" s="465">
        <v>0</v>
      </c>
      <c r="BL58" s="465">
        <v>0</v>
      </c>
      <c r="BM58" s="465">
        <v>0</v>
      </c>
      <c r="BN58" s="465">
        <v>0</v>
      </c>
      <c r="BO58" s="465">
        <v>0</v>
      </c>
      <c r="BP58" s="449">
        <v>0</v>
      </c>
      <c r="BQ58" s="460">
        <f t="shared" si="23"/>
        <v>0</v>
      </c>
      <c r="BR58" s="825">
        <f>AZ$75-$BQ58</f>
        <v>0</v>
      </c>
      <c r="BS58" s="462">
        <f t="shared" si="34"/>
        <v>0.15</v>
      </c>
    </row>
    <row r="59" spans="1:71" ht="18" customHeight="1">
      <c r="A59" s="456" t="s">
        <v>105</v>
      </c>
      <c r="B59" s="207" t="s">
        <v>136</v>
      </c>
      <c r="C59" s="206" t="s">
        <v>137</v>
      </c>
      <c r="D59" s="405">
        <v>1.8320000000000001</v>
      </c>
      <c r="E59" s="457">
        <f t="shared" si="25"/>
        <v>0</v>
      </c>
      <c r="F59" s="458">
        <f t="shared" si="9"/>
        <v>0</v>
      </c>
      <c r="G59" s="465">
        <v>0</v>
      </c>
      <c r="H59" s="465">
        <v>0</v>
      </c>
      <c r="I59" s="465">
        <v>0</v>
      </c>
      <c r="J59" s="465">
        <v>0</v>
      </c>
      <c r="K59" s="465">
        <v>0</v>
      </c>
      <c r="L59" s="458">
        <f t="shared" si="35"/>
        <v>0</v>
      </c>
      <c r="M59" s="465">
        <v>0</v>
      </c>
      <c r="N59" s="465">
        <v>0</v>
      </c>
      <c r="O59" s="465">
        <v>0</v>
      </c>
      <c r="P59" s="458">
        <f t="shared" si="36"/>
        <v>0</v>
      </c>
      <c r="Q59" s="465">
        <v>0</v>
      </c>
      <c r="R59" s="465">
        <v>0</v>
      </c>
      <c r="S59" s="465">
        <v>0</v>
      </c>
      <c r="T59" s="458">
        <f t="shared" si="37"/>
        <v>0</v>
      </c>
      <c r="U59" s="465">
        <v>0</v>
      </c>
      <c r="V59" s="465">
        <v>0</v>
      </c>
      <c r="W59" s="465">
        <v>0</v>
      </c>
      <c r="X59" s="465">
        <v>0</v>
      </c>
      <c r="Y59" s="465">
        <v>0</v>
      </c>
      <c r="Z59" s="465">
        <v>0</v>
      </c>
      <c r="AA59" s="192">
        <f t="shared" si="33"/>
        <v>0</v>
      </c>
      <c r="AB59" s="465">
        <v>0</v>
      </c>
      <c r="AC59" s="465">
        <v>0</v>
      </c>
      <c r="AD59" s="465">
        <v>0</v>
      </c>
      <c r="AE59" s="465">
        <v>0</v>
      </c>
      <c r="AF59" s="465">
        <v>0</v>
      </c>
      <c r="AG59" s="465">
        <v>0</v>
      </c>
      <c r="AH59" s="465">
        <v>0</v>
      </c>
      <c r="AI59" s="465">
        <v>0</v>
      </c>
      <c r="AJ59" s="465">
        <v>0</v>
      </c>
      <c r="AK59" s="458">
        <f>SUM(AL59:AZ59)</f>
        <v>0</v>
      </c>
      <c r="AL59" s="465">
        <v>0</v>
      </c>
      <c r="AM59" s="465">
        <v>0</v>
      </c>
      <c r="AN59" s="465">
        <v>0</v>
      </c>
      <c r="AO59" s="465">
        <v>0</v>
      </c>
      <c r="AP59" s="465">
        <v>0</v>
      </c>
      <c r="AQ59" s="465">
        <v>0</v>
      </c>
      <c r="AR59" s="465">
        <v>0</v>
      </c>
      <c r="AS59" s="465">
        <v>0</v>
      </c>
      <c r="AT59" s="465">
        <v>0</v>
      </c>
      <c r="AU59" s="465">
        <v>0</v>
      </c>
      <c r="AV59" s="465">
        <v>0</v>
      </c>
      <c r="AW59" s="465">
        <v>0</v>
      </c>
      <c r="AX59" s="465">
        <v>0</v>
      </c>
      <c r="AY59" s="465">
        <v>0</v>
      </c>
      <c r="AZ59" s="465">
        <v>0</v>
      </c>
      <c r="BA59" s="459">
        <f>$D59-$BQ59</f>
        <v>1.8320000000000001</v>
      </c>
      <c r="BB59" s="465">
        <v>0</v>
      </c>
      <c r="BC59" s="465">
        <v>0</v>
      </c>
      <c r="BD59" s="465">
        <v>0</v>
      </c>
      <c r="BE59" s="465">
        <v>0</v>
      </c>
      <c r="BF59" s="465">
        <v>0</v>
      </c>
      <c r="BG59" s="465">
        <v>0</v>
      </c>
      <c r="BH59" s="465">
        <v>0</v>
      </c>
      <c r="BI59" s="465">
        <v>0</v>
      </c>
      <c r="BJ59" s="465">
        <v>0</v>
      </c>
      <c r="BK59" s="465">
        <v>0</v>
      </c>
      <c r="BL59" s="465">
        <v>0</v>
      </c>
      <c r="BM59" s="465">
        <v>0</v>
      </c>
      <c r="BN59" s="465">
        <v>0</v>
      </c>
      <c r="BO59" s="465">
        <v>0</v>
      </c>
      <c r="BP59" s="449">
        <v>0</v>
      </c>
      <c r="BQ59" s="460">
        <f t="shared" si="23"/>
        <v>0</v>
      </c>
      <c r="BR59" s="825">
        <f>BA$75-$BQ59</f>
        <v>0</v>
      </c>
      <c r="BS59" s="462">
        <f t="shared" si="34"/>
        <v>1.8320000000000001</v>
      </c>
    </row>
    <row r="60" spans="1:71" ht="18" customHeight="1">
      <c r="A60" s="456" t="s">
        <v>141</v>
      </c>
      <c r="B60" s="207" t="s">
        <v>139</v>
      </c>
      <c r="C60" s="206" t="s">
        <v>140</v>
      </c>
      <c r="D60" s="405">
        <v>0</v>
      </c>
      <c r="E60" s="457">
        <f t="shared" si="25"/>
        <v>0</v>
      </c>
      <c r="F60" s="458">
        <f t="shared" si="9"/>
        <v>0</v>
      </c>
      <c r="G60" s="465">
        <v>0</v>
      </c>
      <c r="H60" s="465">
        <v>0</v>
      </c>
      <c r="I60" s="465">
        <v>0</v>
      </c>
      <c r="J60" s="465">
        <v>0</v>
      </c>
      <c r="K60" s="465">
        <v>0</v>
      </c>
      <c r="L60" s="458">
        <f t="shared" si="35"/>
        <v>0</v>
      </c>
      <c r="M60" s="465">
        <v>0</v>
      </c>
      <c r="N60" s="465">
        <v>0</v>
      </c>
      <c r="O60" s="465">
        <v>0</v>
      </c>
      <c r="P60" s="458">
        <f t="shared" si="36"/>
        <v>0</v>
      </c>
      <c r="Q60" s="465">
        <v>0</v>
      </c>
      <c r="R60" s="465">
        <v>0</v>
      </c>
      <c r="S60" s="465">
        <v>0</v>
      </c>
      <c r="T60" s="458">
        <f t="shared" si="37"/>
        <v>0</v>
      </c>
      <c r="U60" s="465">
        <v>0</v>
      </c>
      <c r="V60" s="465">
        <v>0</v>
      </c>
      <c r="W60" s="465">
        <v>0</v>
      </c>
      <c r="X60" s="465">
        <v>0</v>
      </c>
      <c r="Y60" s="465">
        <v>0</v>
      </c>
      <c r="Z60" s="465">
        <v>0</v>
      </c>
      <c r="AA60" s="192">
        <f>SUM(AB60:AK60)+SUM(BC60:BO60)</f>
        <v>0</v>
      </c>
      <c r="AB60" s="465">
        <v>0</v>
      </c>
      <c r="AC60" s="465">
        <v>0</v>
      </c>
      <c r="AD60" s="465">
        <v>0</v>
      </c>
      <c r="AE60" s="465">
        <v>0</v>
      </c>
      <c r="AF60" s="465">
        <v>0</v>
      </c>
      <c r="AG60" s="465">
        <v>0</v>
      </c>
      <c r="AH60" s="465">
        <v>0</v>
      </c>
      <c r="AI60" s="465">
        <v>0</v>
      </c>
      <c r="AJ60" s="465">
        <v>0</v>
      </c>
      <c r="AK60" s="458">
        <f>SUM(AL60:BA60)</f>
        <v>0</v>
      </c>
      <c r="AL60" s="465">
        <v>0</v>
      </c>
      <c r="AM60" s="465">
        <v>0</v>
      </c>
      <c r="AN60" s="465">
        <v>0</v>
      </c>
      <c r="AO60" s="465">
        <v>0</v>
      </c>
      <c r="AP60" s="465">
        <v>0</v>
      </c>
      <c r="AQ60" s="465">
        <v>0</v>
      </c>
      <c r="AR60" s="465">
        <v>0</v>
      </c>
      <c r="AS60" s="465">
        <v>0</v>
      </c>
      <c r="AT60" s="465">
        <v>0</v>
      </c>
      <c r="AU60" s="465">
        <v>0</v>
      </c>
      <c r="AV60" s="465">
        <v>0</v>
      </c>
      <c r="AW60" s="465">
        <v>0</v>
      </c>
      <c r="AX60" s="465">
        <v>0</v>
      </c>
      <c r="AY60" s="465">
        <v>0</v>
      </c>
      <c r="AZ60" s="465">
        <v>0</v>
      </c>
      <c r="BA60" s="465">
        <v>0</v>
      </c>
      <c r="BB60" s="459">
        <f>$D60-$BQ60</f>
        <v>0</v>
      </c>
      <c r="BC60" s="465">
        <v>0</v>
      </c>
      <c r="BD60" s="465">
        <v>0</v>
      </c>
      <c r="BE60" s="465">
        <v>0</v>
      </c>
      <c r="BF60" s="465">
        <v>0</v>
      </c>
      <c r="BG60" s="465">
        <v>0</v>
      </c>
      <c r="BH60" s="465">
        <v>0</v>
      </c>
      <c r="BI60" s="465">
        <v>0</v>
      </c>
      <c r="BJ60" s="465">
        <v>0</v>
      </c>
      <c r="BK60" s="465">
        <v>0</v>
      </c>
      <c r="BL60" s="465">
        <v>0</v>
      </c>
      <c r="BM60" s="465">
        <v>0</v>
      </c>
      <c r="BN60" s="465">
        <v>0</v>
      </c>
      <c r="BO60" s="465">
        <v>0</v>
      </c>
      <c r="BP60" s="449">
        <v>0</v>
      </c>
      <c r="BQ60" s="460">
        <f t="shared" si="23"/>
        <v>0</v>
      </c>
      <c r="BR60" s="825">
        <f>BB$75-$BQ60</f>
        <v>0</v>
      </c>
      <c r="BS60" s="462">
        <f t="shared" si="34"/>
        <v>0</v>
      </c>
    </row>
    <row r="61" spans="1:71" s="874" customFormat="1" ht="18" customHeight="1">
      <c r="A61" s="866" t="s">
        <v>144</v>
      </c>
      <c r="B61" s="867" t="s">
        <v>142</v>
      </c>
      <c r="C61" s="434" t="s">
        <v>143</v>
      </c>
      <c r="D61" s="868">
        <v>10.440000000000001</v>
      </c>
      <c r="E61" s="869">
        <f t="shared" si="25"/>
        <v>0</v>
      </c>
      <c r="F61" s="459">
        <f t="shared" si="9"/>
        <v>0</v>
      </c>
      <c r="G61" s="466">
        <v>0</v>
      </c>
      <c r="H61" s="466">
        <v>0</v>
      </c>
      <c r="I61" s="466">
        <v>0</v>
      </c>
      <c r="J61" s="466">
        <v>0</v>
      </c>
      <c r="K61" s="466">
        <v>0</v>
      </c>
      <c r="L61" s="459">
        <f t="shared" si="35"/>
        <v>0</v>
      </c>
      <c r="M61" s="466">
        <v>0</v>
      </c>
      <c r="N61" s="466">
        <v>0</v>
      </c>
      <c r="O61" s="466">
        <v>0</v>
      </c>
      <c r="P61" s="459">
        <f t="shared" si="36"/>
        <v>0</v>
      </c>
      <c r="Q61" s="466">
        <v>0</v>
      </c>
      <c r="R61" s="466">
        <v>0</v>
      </c>
      <c r="S61" s="466">
        <v>0</v>
      </c>
      <c r="T61" s="459">
        <f t="shared" si="37"/>
        <v>0</v>
      </c>
      <c r="U61" s="466">
        <v>0</v>
      </c>
      <c r="V61" s="466">
        <v>0</v>
      </c>
      <c r="W61" s="466">
        <v>0</v>
      </c>
      <c r="X61" s="466">
        <v>0</v>
      </c>
      <c r="Y61" s="466">
        <v>0</v>
      </c>
      <c r="Z61" s="466">
        <v>0</v>
      </c>
      <c r="AA61" s="870">
        <f>SUM(AB61:AK61)+SUM(BD61:BO61)+BB61</f>
        <v>9.9099999999999994E-2</v>
      </c>
      <c r="AB61" s="466">
        <v>0</v>
      </c>
      <c r="AC61" s="466">
        <v>0</v>
      </c>
      <c r="AD61" s="466">
        <v>0</v>
      </c>
      <c r="AE61" s="466">
        <v>0</v>
      </c>
      <c r="AF61" s="466">
        <v>0</v>
      </c>
      <c r="AG61" s="466">
        <v>0</v>
      </c>
      <c r="AH61" s="466">
        <v>0</v>
      </c>
      <c r="AI61" s="466">
        <v>0</v>
      </c>
      <c r="AJ61" s="466">
        <v>0</v>
      </c>
      <c r="AK61" s="459">
        <f t="shared" ref="AK61:AK72" si="39">SUM(AL61:BA61)</f>
        <v>1.04E-2</v>
      </c>
      <c r="AL61" s="466">
        <v>1.04E-2</v>
      </c>
      <c r="AM61" s="466">
        <v>0</v>
      </c>
      <c r="AN61" s="466">
        <v>0</v>
      </c>
      <c r="AO61" s="466">
        <v>0</v>
      </c>
      <c r="AP61" s="466">
        <v>0</v>
      </c>
      <c r="AQ61" s="466">
        <v>0</v>
      </c>
      <c r="AR61" s="466">
        <v>0</v>
      </c>
      <c r="AS61" s="466">
        <v>0</v>
      </c>
      <c r="AT61" s="466">
        <v>0</v>
      </c>
      <c r="AU61" s="466">
        <v>0</v>
      </c>
      <c r="AV61" s="466">
        <v>0</v>
      </c>
      <c r="AW61" s="466">
        <v>0</v>
      </c>
      <c r="AX61" s="466">
        <v>0</v>
      </c>
      <c r="AY61" s="466">
        <v>0</v>
      </c>
      <c r="AZ61" s="466">
        <v>0</v>
      </c>
      <c r="BA61" s="466">
        <v>0</v>
      </c>
      <c r="BB61" s="466">
        <v>0</v>
      </c>
      <c r="BC61" s="459">
        <f>$D61-$BQ61</f>
        <v>10.340900000000001</v>
      </c>
      <c r="BD61" s="466">
        <v>0</v>
      </c>
      <c r="BE61" s="466">
        <v>0.08</v>
      </c>
      <c r="BF61" s="466">
        <v>8.6999999999999994E-3</v>
      </c>
      <c r="BG61" s="466">
        <v>0</v>
      </c>
      <c r="BH61" s="466">
        <v>0</v>
      </c>
      <c r="BI61" s="466">
        <v>0</v>
      </c>
      <c r="BJ61" s="466">
        <v>0</v>
      </c>
      <c r="BK61" s="466">
        <v>0</v>
      </c>
      <c r="BL61" s="466">
        <v>0</v>
      </c>
      <c r="BM61" s="466">
        <v>0</v>
      </c>
      <c r="BN61" s="466">
        <v>0</v>
      </c>
      <c r="BO61" s="466">
        <v>0</v>
      </c>
      <c r="BP61" s="450">
        <v>0</v>
      </c>
      <c r="BQ61" s="871">
        <f t="shared" si="23"/>
        <v>9.9099999999999994E-2</v>
      </c>
      <c r="BR61" s="876">
        <f>BC$75-$BQ61</f>
        <v>0.85610000000000008</v>
      </c>
      <c r="BS61" s="873">
        <f t="shared" si="34"/>
        <v>11.296100000000001</v>
      </c>
    </row>
    <row r="62" spans="1:71" ht="18" customHeight="1">
      <c r="A62" s="456" t="s">
        <v>147</v>
      </c>
      <c r="B62" s="207" t="s">
        <v>145</v>
      </c>
      <c r="C62" s="206" t="s">
        <v>146</v>
      </c>
      <c r="D62" s="405">
        <v>0.12</v>
      </c>
      <c r="E62" s="457">
        <f>F62+J62+K62+L62+P62+T62+X62+Y62+Z62</f>
        <v>0</v>
      </c>
      <c r="F62" s="458">
        <f t="shared" si="9"/>
        <v>0</v>
      </c>
      <c r="G62" s="465">
        <v>0</v>
      </c>
      <c r="H62" s="465">
        <v>0</v>
      </c>
      <c r="I62" s="465">
        <v>0</v>
      </c>
      <c r="J62" s="465">
        <v>0</v>
      </c>
      <c r="K62" s="465">
        <v>0</v>
      </c>
      <c r="L62" s="458">
        <f t="shared" si="35"/>
        <v>0</v>
      </c>
      <c r="M62" s="465">
        <v>0</v>
      </c>
      <c r="N62" s="465">
        <v>0</v>
      </c>
      <c r="O62" s="465">
        <v>0</v>
      </c>
      <c r="P62" s="458">
        <f t="shared" si="36"/>
        <v>0</v>
      </c>
      <c r="Q62" s="465">
        <v>0</v>
      </c>
      <c r="R62" s="465">
        <v>0</v>
      </c>
      <c r="S62" s="465">
        <v>0</v>
      </c>
      <c r="T62" s="458">
        <f t="shared" si="37"/>
        <v>0</v>
      </c>
      <c r="U62" s="465">
        <v>0</v>
      </c>
      <c r="V62" s="465">
        <v>0</v>
      </c>
      <c r="W62" s="465">
        <v>0</v>
      </c>
      <c r="X62" s="465">
        <v>0</v>
      </c>
      <c r="Y62" s="465">
        <v>0</v>
      </c>
      <c r="Z62" s="465">
        <v>0</v>
      </c>
      <c r="AA62" s="192">
        <f>SUM(AB62:AK62)+SUM(BB62:BC62)+SUM(BE62:BO62)</f>
        <v>0</v>
      </c>
      <c r="AB62" s="465">
        <v>0</v>
      </c>
      <c r="AC62" s="465">
        <v>0</v>
      </c>
      <c r="AD62" s="465">
        <v>0</v>
      </c>
      <c r="AE62" s="465">
        <v>0</v>
      </c>
      <c r="AF62" s="465">
        <v>0</v>
      </c>
      <c r="AG62" s="465">
        <v>0</v>
      </c>
      <c r="AH62" s="465">
        <v>0</v>
      </c>
      <c r="AI62" s="465">
        <v>0</v>
      </c>
      <c r="AJ62" s="465">
        <v>0</v>
      </c>
      <c r="AK62" s="458">
        <f t="shared" si="39"/>
        <v>0</v>
      </c>
      <c r="AL62" s="465">
        <v>0</v>
      </c>
      <c r="AM62" s="465">
        <v>0</v>
      </c>
      <c r="AN62" s="465">
        <v>0</v>
      </c>
      <c r="AO62" s="465">
        <v>0</v>
      </c>
      <c r="AP62" s="465">
        <v>0</v>
      </c>
      <c r="AQ62" s="465">
        <v>0</v>
      </c>
      <c r="AR62" s="465">
        <v>0</v>
      </c>
      <c r="AS62" s="465">
        <v>0</v>
      </c>
      <c r="AT62" s="465">
        <v>0</v>
      </c>
      <c r="AU62" s="465">
        <v>0</v>
      </c>
      <c r="AV62" s="465">
        <v>0</v>
      </c>
      <c r="AW62" s="465">
        <v>0</v>
      </c>
      <c r="AX62" s="465">
        <v>0</v>
      </c>
      <c r="AY62" s="465">
        <v>0</v>
      </c>
      <c r="AZ62" s="465">
        <v>0</v>
      </c>
      <c r="BA62" s="465">
        <v>0</v>
      </c>
      <c r="BB62" s="465">
        <v>0</v>
      </c>
      <c r="BC62" s="465">
        <v>0</v>
      </c>
      <c r="BD62" s="459">
        <f>$D62-$BQ62</f>
        <v>0.12</v>
      </c>
      <c r="BE62" s="465">
        <v>0</v>
      </c>
      <c r="BF62" s="465">
        <v>0</v>
      </c>
      <c r="BG62" s="465">
        <v>0</v>
      </c>
      <c r="BH62" s="465">
        <v>0</v>
      </c>
      <c r="BI62" s="465">
        <v>0</v>
      </c>
      <c r="BJ62" s="465">
        <v>0</v>
      </c>
      <c r="BK62" s="465">
        <v>0</v>
      </c>
      <c r="BL62" s="465">
        <v>0</v>
      </c>
      <c r="BM62" s="465">
        <v>0</v>
      </c>
      <c r="BN62" s="465">
        <v>0</v>
      </c>
      <c r="BO62" s="465">
        <v>0</v>
      </c>
      <c r="BP62" s="449">
        <v>0</v>
      </c>
      <c r="BQ62" s="460">
        <f t="shared" si="23"/>
        <v>0</v>
      </c>
      <c r="BR62" s="825">
        <f>BD$75-$BQ62</f>
        <v>1.8024999999999998</v>
      </c>
      <c r="BS62" s="462">
        <f t="shared" si="34"/>
        <v>1.9224999999999999</v>
      </c>
    </row>
    <row r="63" spans="1:71" s="874" customFormat="1" ht="18" customHeight="1">
      <c r="A63" s="866" t="s">
        <v>150</v>
      </c>
      <c r="B63" s="867" t="s">
        <v>148</v>
      </c>
      <c r="C63" s="434" t="s">
        <v>149</v>
      </c>
      <c r="D63" s="868">
        <v>657.21830000000011</v>
      </c>
      <c r="E63" s="869">
        <f>F63+J63+K63+L63+P63+T63+X63+Y63+Z63</f>
        <v>0</v>
      </c>
      <c r="F63" s="459">
        <f t="shared" si="9"/>
        <v>0</v>
      </c>
      <c r="G63" s="466">
        <v>0</v>
      </c>
      <c r="H63" s="466">
        <v>0</v>
      </c>
      <c r="I63" s="466">
        <v>0</v>
      </c>
      <c r="J63" s="466">
        <v>0</v>
      </c>
      <c r="K63" s="466">
        <v>0</v>
      </c>
      <c r="L63" s="459">
        <f t="shared" si="35"/>
        <v>0</v>
      </c>
      <c r="M63" s="466">
        <v>0</v>
      </c>
      <c r="N63" s="466">
        <v>0</v>
      </c>
      <c r="O63" s="466">
        <v>0</v>
      </c>
      <c r="P63" s="459">
        <f t="shared" si="36"/>
        <v>0</v>
      </c>
      <c r="Q63" s="466">
        <v>0</v>
      </c>
      <c r="R63" s="466">
        <v>0</v>
      </c>
      <c r="S63" s="466">
        <v>0</v>
      </c>
      <c r="T63" s="459">
        <f t="shared" si="37"/>
        <v>0</v>
      </c>
      <c r="U63" s="466">
        <v>0</v>
      </c>
      <c r="V63" s="466">
        <v>0</v>
      </c>
      <c r="W63" s="466">
        <v>0</v>
      </c>
      <c r="X63" s="466">
        <v>0</v>
      </c>
      <c r="Y63" s="466">
        <v>0</v>
      </c>
      <c r="Z63" s="466">
        <v>0</v>
      </c>
      <c r="AA63" s="870">
        <f>SUM(AB63:AK63)+SUM(BB63:BD63)+SUM(BF63:BO63)</f>
        <v>3.8919009999999998</v>
      </c>
      <c r="AB63" s="466">
        <v>0</v>
      </c>
      <c r="AC63" s="466">
        <v>5.33E-2</v>
      </c>
      <c r="AD63" s="466">
        <v>0</v>
      </c>
      <c r="AE63" s="466">
        <v>0</v>
      </c>
      <c r="AF63" s="466">
        <v>0.11159999999999999</v>
      </c>
      <c r="AG63" s="466">
        <v>0</v>
      </c>
      <c r="AH63" s="466">
        <v>0.69479999999999997</v>
      </c>
      <c r="AI63" s="466">
        <v>0</v>
      </c>
      <c r="AJ63" s="466">
        <v>0</v>
      </c>
      <c r="AK63" s="459">
        <f t="shared" si="39"/>
        <v>2.9938009999999995</v>
      </c>
      <c r="AL63" s="466">
        <v>2.7651199999999996</v>
      </c>
      <c r="AM63" s="466">
        <v>0</v>
      </c>
      <c r="AN63" s="466">
        <v>1.17E-2</v>
      </c>
      <c r="AO63" s="466">
        <v>0</v>
      </c>
      <c r="AP63" s="466">
        <v>0</v>
      </c>
      <c r="AQ63" s="466">
        <v>6.0999999999999999E-2</v>
      </c>
      <c r="AR63" s="466">
        <v>0.04</v>
      </c>
      <c r="AS63" s="466">
        <v>0</v>
      </c>
      <c r="AT63" s="466">
        <v>0</v>
      </c>
      <c r="AU63" s="466">
        <v>0</v>
      </c>
      <c r="AV63" s="466">
        <v>0</v>
      </c>
      <c r="AW63" s="466">
        <v>0</v>
      </c>
      <c r="AX63" s="466">
        <v>0.115981</v>
      </c>
      <c r="AY63" s="466">
        <v>0</v>
      </c>
      <c r="AZ63" s="466">
        <v>0</v>
      </c>
      <c r="BA63" s="466">
        <v>0</v>
      </c>
      <c r="BB63" s="466">
        <v>0</v>
      </c>
      <c r="BC63" s="466">
        <v>0</v>
      </c>
      <c r="BD63" s="466">
        <v>3.27E-2</v>
      </c>
      <c r="BE63" s="459">
        <f>$D63-$BQ63</f>
        <v>653.32639900000015</v>
      </c>
      <c r="BF63" s="466">
        <v>0</v>
      </c>
      <c r="BG63" s="466">
        <v>5.7000000000000002E-3</v>
      </c>
      <c r="BH63" s="466">
        <v>0</v>
      </c>
      <c r="BI63" s="466">
        <v>0</v>
      </c>
      <c r="BJ63" s="466">
        <v>0</v>
      </c>
      <c r="BK63" s="466">
        <v>0</v>
      </c>
      <c r="BL63" s="466">
        <v>0</v>
      </c>
      <c r="BM63" s="466">
        <v>0</v>
      </c>
      <c r="BN63" s="466">
        <v>0</v>
      </c>
      <c r="BO63" s="466">
        <v>0</v>
      </c>
      <c r="BP63" s="450">
        <v>0</v>
      </c>
      <c r="BQ63" s="871">
        <f t="shared" si="23"/>
        <v>3.8919009999999998</v>
      </c>
      <c r="BR63" s="876">
        <f>BE$75-$BQ63</f>
        <v>5.3789919999999709</v>
      </c>
      <c r="BS63" s="873">
        <f t="shared" si="34"/>
        <v>662.59729200000004</v>
      </c>
    </row>
    <row r="64" spans="1:71" ht="18" customHeight="1">
      <c r="A64" s="456" t="s">
        <v>153</v>
      </c>
      <c r="B64" s="207" t="s">
        <v>151</v>
      </c>
      <c r="C64" s="206" t="s">
        <v>152</v>
      </c>
      <c r="D64" s="405">
        <v>22.03</v>
      </c>
      <c r="E64" s="457">
        <f>F64+J64+K64+L64+P64+T64+X64+Y64+Z64</f>
        <v>0</v>
      </c>
      <c r="F64" s="458">
        <f t="shared" si="9"/>
        <v>0</v>
      </c>
      <c r="G64" s="465">
        <v>0</v>
      </c>
      <c r="H64" s="465">
        <v>0</v>
      </c>
      <c r="I64" s="465">
        <v>0</v>
      </c>
      <c r="J64" s="465">
        <v>0</v>
      </c>
      <c r="K64" s="465">
        <v>0</v>
      </c>
      <c r="L64" s="458">
        <f t="shared" si="35"/>
        <v>0</v>
      </c>
      <c r="M64" s="465">
        <v>0</v>
      </c>
      <c r="N64" s="465">
        <v>0</v>
      </c>
      <c r="O64" s="465">
        <v>0</v>
      </c>
      <c r="P64" s="458">
        <f t="shared" si="36"/>
        <v>0</v>
      </c>
      <c r="Q64" s="465">
        <v>0</v>
      </c>
      <c r="R64" s="465">
        <v>0</v>
      </c>
      <c r="S64" s="465">
        <v>0</v>
      </c>
      <c r="T64" s="458">
        <f t="shared" si="37"/>
        <v>0</v>
      </c>
      <c r="U64" s="465">
        <v>0</v>
      </c>
      <c r="V64" s="465">
        <v>0</v>
      </c>
      <c r="W64" s="465">
        <v>0</v>
      </c>
      <c r="X64" s="465">
        <v>0</v>
      </c>
      <c r="Y64" s="465">
        <v>0</v>
      </c>
      <c r="Z64" s="465">
        <v>0</v>
      </c>
      <c r="AA64" s="192">
        <f>SUM(AB64:AK64)+SUM(BB64:BE64)+SUM(BG64:BO64)</f>
        <v>0</v>
      </c>
      <c r="AB64" s="465">
        <v>0</v>
      </c>
      <c r="AC64" s="465">
        <v>0</v>
      </c>
      <c r="AD64" s="465">
        <v>0</v>
      </c>
      <c r="AE64" s="465">
        <v>0</v>
      </c>
      <c r="AF64" s="465">
        <v>0</v>
      </c>
      <c r="AG64" s="465">
        <v>0</v>
      </c>
      <c r="AH64" s="465">
        <v>0</v>
      </c>
      <c r="AI64" s="465">
        <v>0</v>
      </c>
      <c r="AJ64" s="465">
        <v>0</v>
      </c>
      <c r="AK64" s="458">
        <f t="shared" si="39"/>
        <v>0</v>
      </c>
      <c r="AL64" s="465">
        <v>0</v>
      </c>
      <c r="AM64" s="465">
        <v>0</v>
      </c>
      <c r="AN64" s="465">
        <v>0</v>
      </c>
      <c r="AO64" s="465">
        <v>0</v>
      </c>
      <c r="AP64" s="465">
        <v>0</v>
      </c>
      <c r="AQ64" s="465">
        <v>0</v>
      </c>
      <c r="AR64" s="465">
        <v>0</v>
      </c>
      <c r="AS64" s="465">
        <v>0</v>
      </c>
      <c r="AT64" s="465">
        <v>0</v>
      </c>
      <c r="AU64" s="465">
        <v>0</v>
      </c>
      <c r="AV64" s="465">
        <v>0</v>
      </c>
      <c r="AW64" s="465">
        <v>0</v>
      </c>
      <c r="AX64" s="465">
        <v>0</v>
      </c>
      <c r="AY64" s="465">
        <v>0</v>
      </c>
      <c r="AZ64" s="465">
        <v>0</v>
      </c>
      <c r="BA64" s="465">
        <v>0</v>
      </c>
      <c r="BB64" s="465">
        <v>0</v>
      </c>
      <c r="BC64" s="465">
        <v>0</v>
      </c>
      <c r="BD64" s="465">
        <v>0</v>
      </c>
      <c r="BE64" s="465">
        <v>0</v>
      </c>
      <c r="BF64" s="459">
        <f>$D64-$BQ64</f>
        <v>22.03</v>
      </c>
      <c r="BG64" s="465">
        <v>0</v>
      </c>
      <c r="BH64" s="465">
        <v>0</v>
      </c>
      <c r="BI64" s="465">
        <v>0</v>
      </c>
      <c r="BJ64" s="465">
        <v>0</v>
      </c>
      <c r="BK64" s="465">
        <v>0</v>
      </c>
      <c r="BL64" s="465">
        <v>0</v>
      </c>
      <c r="BM64" s="465">
        <v>0</v>
      </c>
      <c r="BN64" s="465">
        <v>0</v>
      </c>
      <c r="BO64" s="465">
        <v>0</v>
      </c>
      <c r="BP64" s="449">
        <v>0</v>
      </c>
      <c r="BQ64" s="460">
        <f t="shared" si="23"/>
        <v>0</v>
      </c>
      <c r="BR64" s="825">
        <f>BF$75-$BQ64</f>
        <v>0.58555999999999997</v>
      </c>
      <c r="BS64" s="462">
        <f t="shared" si="34"/>
        <v>22.615560000000002</v>
      </c>
    </row>
    <row r="65" spans="1:71" s="874" customFormat="1" ht="18" customHeight="1">
      <c r="A65" s="866" t="s">
        <v>156</v>
      </c>
      <c r="B65" s="867" t="s">
        <v>154</v>
      </c>
      <c r="C65" s="434" t="s">
        <v>155</v>
      </c>
      <c r="D65" s="868">
        <v>11.047000000000001</v>
      </c>
      <c r="E65" s="869">
        <f t="shared" si="25"/>
        <v>0</v>
      </c>
      <c r="F65" s="459">
        <f t="shared" si="9"/>
        <v>0</v>
      </c>
      <c r="G65" s="466">
        <v>0</v>
      </c>
      <c r="H65" s="466">
        <v>0</v>
      </c>
      <c r="I65" s="466">
        <v>0</v>
      </c>
      <c r="J65" s="466">
        <v>0</v>
      </c>
      <c r="K65" s="466">
        <v>0</v>
      </c>
      <c r="L65" s="459">
        <f t="shared" si="35"/>
        <v>0</v>
      </c>
      <c r="M65" s="466">
        <v>0</v>
      </c>
      <c r="N65" s="466">
        <v>0</v>
      </c>
      <c r="O65" s="466">
        <v>0</v>
      </c>
      <c r="P65" s="459">
        <f t="shared" si="36"/>
        <v>0</v>
      </c>
      <c r="Q65" s="466">
        <v>0</v>
      </c>
      <c r="R65" s="466">
        <v>0</v>
      </c>
      <c r="S65" s="466">
        <v>0</v>
      </c>
      <c r="T65" s="459">
        <f t="shared" si="37"/>
        <v>0</v>
      </c>
      <c r="U65" s="466">
        <v>0</v>
      </c>
      <c r="V65" s="466">
        <v>0</v>
      </c>
      <c r="W65" s="466">
        <v>0</v>
      </c>
      <c r="X65" s="466">
        <v>0</v>
      </c>
      <c r="Y65" s="466">
        <v>0</v>
      </c>
      <c r="Z65" s="466">
        <v>0</v>
      </c>
      <c r="AA65" s="870">
        <f>SUM(AB65:AK65)+SUM(BB65:BF65)+SUM(BH65:BO65)</f>
        <v>0.28000000000000003</v>
      </c>
      <c r="AB65" s="466">
        <v>0</v>
      </c>
      <c r="AC65" s="466">
        <v>0.19</v>
      </c>
      <c r="AD65" s="466">
        <v>0</v>
      </c>
      <c r="AE65" s="466">
        <v>0</v>
      </c>
      <c r="AF65" s="466">
        <v>0</v>
      </c>
      <c r="AG65" s="466">
        <v>0</v>
      </c>
      <c r="AH65" s="466">
        <v>0</v>
      </c>
      <c r="AI65" s="466">
        <v>0</v>
      </c>
      <c r="AJ65" s="466">
        <v>0</v>
      </c>
      <c r="AK65" s="459">
        <f t="shared" si="39"/>
        <v>0.09</v>
      </c>
      <c r="AL65" s="466">
        <v>0</v>
      </c>
      <c r="AM65" s="466">
        <v>0</v>
      </c>
      <c r="AN65" s="466">
        <v>0.09</v>
      </c>
      <c r="AO65" s="466">
        <v>0</v>
      </c>
      <c r="AP65" s="466">
        <v>0</v>
      </c>
      <c r="AQ65" s="466">
        <v>0</v>
      </c>
      <c r="AR65" s="466">
        <v>0</v>
      </c>
      <c r="AS65" s="466">
        <v>0</v>
      </c>
      <c r="AT65" s="466">
        <v>0</v>
      </c>
      <c r="AU65" s="466">
        <v>0</v>
      </c>
      <c r="AV65" s="466">
        <v>0</v>
      </c>
      <c r="AW65" s="466">
        <v>0</v>
      </c>
      <c r="AX65" s="466">
        <v>0</v>
      </c>
      <c r="AY65" s="466">
        <v>0</v>
      </c>
      <c r="AZ65" s="466">
        <v>0</v>
      </c>
      <c r="BA65" s="466">
        <v>0</v>
      </c>
      <c r="BB65" s="466">
        <v>0</v>
      </c>
      <c r="BC65" s="466">
        <v>0</v>
      </c>
      <c r="BD65" s="466">
        <v>0</v>
      </c>
      <c r="BE65" s="466">
        <v>0</v>
      </c>
      <c r="BF65" s="466">
        <v>0</v>
      </c>
      <c r="BG65" s="459">
        <f>$D65-$BQ65</f>
        <v>10.767000000000001</v>
      </c>
      <c r="BH65" s="466">
        <v>0</v>
      </c>
      <c r="BI65" s="466">
        <v>0</v>
      </c>
      <c r="BJ65" s="466">
        <v>0</v>
      </c>
      <c r="BK65" s="466">
        <v>0</v>
      </c>
      <c r="BL65" s="466">
        <v>0</v>
      </c>
      <c r="BM65" s="466">
        <v>0</v>
      </c>
      <c r="BN65" s="466">
        <v>0</v>
      </c>
      <c r="BO65" s="466">
        <v>0</v>
      </c>
      <c r="BP65" s="450">
        <v>0</v>
      </c>
      <c r="BQ65" s="871">
        <f t="shared" si="23"/>
        <v>0.28000000000000003</v>
      </c>
      <c r="BR65" s="876">
        <f>BG$75-$BQ65</f>
        <v>1.0378000000000001</v>
      </c>
      <c r="BS65" s="873">
        <f t="shared" si="34"/>
        <v>12.084800000000001</v>
      </c>
    </row>
    <row r="66" spans="1:71" ht="18" customHeight="1">
      <c r="A66" s="456" t="s">
        <v>159</v>
      </c>
      <c r="B66" s="207" t="s">
        <v>157</v>
      </c>
      <c r="C66" s="206" t="s">
        <v>158</v>
      </c>
      <c r="D66" s="405">
        <v>1.2989999999999999</v>
      </c>
      <c r="E66" s="457">
        <f t="shared" si="25"/>
        <v>0</v>
      </c>
      <c r="F66" s="458">
        <f t="shared" si="9"/>
        <v>0</v>
      </c>
      <c r="G66" s="465">
        <v>0</v>
      </c>
      <c r="H66" s="465">
        <v>0</v>
      </c>
      <c r="I66" s="465">
        <v>0</v>
      </c>
      <c r="J66" s="465">
        <v>0</v>
      </c>
      <c r="K66" s="465">
        <v>0</v>
      </c>
      <c r="L66" s="458">
        <f t="shared" si="35"/>
        <v>0</v>
      </c>
      <c r="M66" s="465">
        <v>0</v>
      </c>
      <c r="N66" s="465">
        <v>0</v>
      </c>
      <c r="O66" s="465">
        <v>0</v>
      </c>
      <c r="P66" s="458">
        <f t="shared" si="36"/>
        <v>0</v>
      </c>
      <c r="Q66" s="465">
        <v>0</v>
      </c>
      <c r="R66" s="465">
        <v>0</v>
      </c>
      <c r="S66" s="465">
        <v>0</v>
      </c>
      <c r="T66" s="458">
        <f t="shared" si="37"/>
        <v>0</v>
      </c>
      <c r="U66" s="465">
        <v>0</v>
      </c>
      <c r="V66" s="465">
        <v>0</v>
      </c>
      <c r="W66" s="465">
        <v>0</v>
      </c>
      <c r="X66" s="465">
        <v>0</v>
      </c>
      <c r="Y66" s="465">
        <v>0</v>
      </c>
      <c r="Z66" s="465">
        <v>0</v>
      </c>
      <c r="AA66" s="192">
        <f>SUM(AB66:AK66)+SUM(BB66:BG66)+SUM(BI66:BO66)</f>
        <v>4.4859999999999997E-2</v>
      </c>
      <c r="AB66" s="465">
        <v>0</v>
      </c>
      <c r="AC66" s="465">
        <v>0</v>
      </c>
      <c r="AD66" s="465">
        <v>0</v>
      </c>
      <c r="AE66" s="465">
        <v>0</v>
      </c>
      <c r="AF66" s="465">
        <v>0</v>
      </c>
      <c r="AG66" s="465">
        <v>0</v>
      </c>
      <c r="AH66" s="465">
        <v>0</v>
      </c>
      <c r="AI66" s="465">
        <v>0</v>
      </c>
      <c r="AJ66" s="465">
        <v>0</v>
      </c>
      <c r="AK66" s="458">
        <f t="shared" si="39"/>
        <v>0</v>
      </c>
      <c r="AL66" s="465">
        <v>0</v>
      </c>
      <c r="AM66" s="465">
        <v>0</v>
      </c>
      <c r="AN66" s="465">
        <v>0</v>
      </c>
      <c r="AO66" s="465">
        <v>0</v>
      </c>
      <c r="AP66" s="465">
        <v>0</v>
      </c>
      <c r="AQ66" s="465">
        <v>0</v>
      </c>
      <c r="AR66" s="465">
        <v>0</v>
      </c>
      <c r="AS66" s="465">
        <v>0</v>
      </c>
      <c r="AT66" s="465">
        <v>0</v>
      </c>
      <c r="AU66" s="465">
        <v>0</v>
      </c>
      <c r="AV66" s="465">
        <v>0</v>
      </c>
      <c r="AW66" s="465">
        <v>0</v>
      </c>
      <c r="AX66" s="465">
        <v>0</v>
      </c>
      <c r="AY66" s="465">
        <v>0</v>
      </c>
      <c r="AZ66" s="465">
        <v>0</v>
      </c>
      <c r="BA66" s="465">
        <v>0</v>
      </c>
      <c r="BB66" s="465">
        <v>0</v>
      </c>
      <c r="BC66" s="465">
        <v>0</v>
      </c>
      <c r="BD66" s="465">
        <v>0</v>
      </c>
      <c r="BE66" s="465">
        <v>0</v>
      </c>
      <c r="BF66" s="465">
        <v>1.486E-2</v>
      </c>
      <c r="BG66" s="465">
        <v>0.03</v>
      </c>
      <c r="BH66" s="459">
        <f>$D66-$BQ66</f>
        <v>1.25414</v>
      </c>
      <c r="BI66" s="465">
        <v>0</v>
      </c>
      <c r="BJ66" s="465">
        <v>0</v>
      </c>
      <c r="BK66" s="465">
        <v>0</v>
      </c>
      <c r="BL66" s="465">
        <v>0</v>
      </c>
      <c r="BM66" s="465">
        <v>0</v>
      </c>
      <c r="BN66" s="465">
        <v>0</v>
      </c>
      <c r="BO66" s="465">
        <v>0</v>
      </c>
      <c r="BP66" s="449">
        <v>0</v>
      </c>
      <c r="BQ66" s="460">
        <f t="shared" si="23"/>
        <v>4.4859999999999997E-2</v>
      </c>
      <c r="BR66" s="825">
        <f>BH$75-$BQ66</f>
        <v>0.42584</v>
      </c>
      <c r="BS66" s="462">
        <f t="shared" si="34"/>
        <v>1.7248399999999999</v>
      </c>
    </row>
    <row r="67" spans="1:71" ht="18" customHeight="1">
      <c r="A67" s="456" t="s">
        <v>161</v>
      </c>
      <c r="B67" s="207" t="s">
        <v>160</v>
      </c>
      <c r="C67" s="206" t="s">
        <v>181</v>
      </c>
      <c r="D67" s="405">
        <v>0</v>
      </c>
      <c r="E67" s="457">
        <f t="shared" si="25"/>
        <v>0</v>
      </c>
      <c r="F67" s="458">
        <f t="shared" si="9"/>
        <v>0</v>
      </c>
      <c r="G67" s="465">
        <v>0</v>
      </c>
      <c r="H67" s="465">
        <v>0</v>
      </c>
      <c r="I67" s="465">
        <v>0</v>
      </c>
      <c r="J67" s="465">
        <v>0</v>
      </c>
      <c r="K67" s="465">
        <v>0</v>
      </c>
      <c r="L67" s="465">
        <v>0</v>
      </c>
      <c r="M67" s="465">
        <v>0</v>
      </c>
      <c r="N67" s="465">
        <v>0</v>
      </c>
      <c r="O67" s="465">
        <v>0</v>
      </c>
      <c r="P67" s="465">
        <v>0</v>
      </c>
      <c r="Q67" s="465">
        <v>0</v>
      </c>
      <c r="R67" s="465">
        <v>0</v>
      </c>
      <c r="S67" s="465">
        <v>0</v>
      </c>
      <c r="T67" s="465">
        <v>0</v>
      </c>
      <c r="U67" s="465">
        <v>0</v>
      </c>
      <c r="V67" s="465">
        <v>0</v>
      </c>
      <c r="W67" s="465">
        <v>0</v>
      </c>
      <c r="X67" s="465">
        <v>0</v>
      </c>
      <c r="Y67" s="465">
        <v>0</v>
      </c>
      <c r="Z67" s="465">
        <v>0</v>
      </c>
      <c r="AA67" s="465">
        <v>0</v>
      </c>
      <c r="AB67" s="465">
        <v>0</v>
      </c>
      <c r="AC67" s="465">
        <v>0</v>
      </c>
      <c r="AD67" s="465">
        <v>0</v>
      </c>
      <c r="AE67" s="465">
        <v>0</v>
      </c>
      <c r="AF67" s="465">
        <v>0</v>
      </c>
      <c r="AG67" s="465">
        <v>0</v>
      </c>
      <c r="AH67" s="465">
        <v>0</v>
      </c>
      <c r="AI67" s="465">
        <v>0</v>
      </c>
      <c r="AJ67" s="465">
        <v>0</v>
      </c>
      <c r="AK67" s="465">
        <v>0</v>
      </c>
      <c r="AL67" s="465">
        <v>0</v>
      </c>
      <c r="AM67" s="465">
        <v>0</v>
      </c>
      <c r="AN67" s="465">
        <v>0</v>
      </c>
      <c r="AO67" s="465">
        <v>0</v>
      </c>
      <c r="AP67" s="465">
        <v>0</v>
      </c>
      <c r="AQ67" s="465">
        <v>0</v>
      </c>
      <c r="AR67" s="465">
        <v>0</v>
      </c>
      <c r="AS67" s="465">
        <v>0</v>
      </c>
      <c r="AT67" s="465">
        <v>0</v>
      </c>
      <c r="AU67" s="465">
        <v>0</v>
      </c>
      <c r="AV67" s="465">
        <v>0</v>
      </c>
      <c r="AW67" s="465">
        <v>0</v>
      </c>
      <c r="AX67" s="465">
        <v>0</v>
      </c>
      <c r="AY67" s="465">
        <v>0</v>
      </c>
      <c r="AZ67" s="465">
        <v>0</v>
      </c>
      <c r="BA67" s="465">
        <v>0</v>
      </c>
      <c r="BB67" s="465">
        <v>0</v>
      </c>
      <c r="BC67" s="465">
        <v>0</v>
      </c>
      <c r="BD67" s="465">
        <v>0</v>
      </c>
      <c r="BE67" s="465">
        <v>0</v>
      </c>
      <c r="BF67" s="465">
        <v>0</v>
      </c>
      <c r="BG67" s="465">
        <v>0</v>
      </c>
      <c r="BH67" s="465">
        <v>0</v>
      </c>
      <c r="BI67" s="459"/>
      <c r="BJ67" s="465">
        <v>0</v>
      </c>
      <c r="BK67" s="465">
        <v>0</v>
      </c>
      <c r="BL67" s="465">
        <v>0</v>
      </c>
      <c r="BM67" s="465">
        <v>0</v>
      </c>
      <c r="BN67" s="465">
        <v>0</v>
      </c>
      <c r="BO67" s="465">
        <v>0</v>
      </c>
      <c r="BP67" s="465">
        <v>0</v>
      </c>
      <c r="BQ67" s="460">
        <f t="shared" si="23"/>
        <v>0</v>
      </c>
      <c r="BR67" s="825">
        <f>BI$75-$BQ67</f>
        <v>0</v>
      </c>
      <c r="BS67" s="462">
        <f t="shared" si="34"/>
        <v>0</v>
      </c>
    </row>
    <row r="68" spans="1:71" ht="18" customHeight="1">
      <c r="A68" s="456" t="s">
        <v>164</v>
      </c>
      <c r="B68" s="207" t="s">
        <v>162</v>
      </c>
      <c r="C68" s="206" t="s">
        <v>163</v>
      </c>
      <c r="D68" s="405">
        <v>6.4375</v>
      </c>
      <c r="E68" s="457">
        <f t="shared" si="25"/>
        <v>0</v>
      </c>
      <c r="F68" s="458">
        <f t="shared" si="9"/>
        <v>0</v>
      </c>
      <c r="G68" s="465">
        <v>0</v>
      </c>
      <c r="H68" s="465">
        <v>0</v>
      </c>
      <c r="I68" s="465">
        <v>0</v>
      </c>
      <c r="J68" s="465">
        <v>0</v>
      </c>
      <c r="K68" s="465">
        <v>0</v>
      </c>
      <c r="L68" s="458">
        <f t="shared" si="35"/>
        <v>0</v>
      </c>
      <c r="M68" s="465">
        <v>0</v>
      </c>
      <c r="N68" s="465">
        <v>0</v>
      </c>
      <c r="O68" s="465">
        <v>0</v>
      </c>
      <c r="P68" s="458">
        <f t="shared" si="36"/>
        <v>0</v>
      </c>
      <c r="Q68" s="465">
        <v>0</v>
      </c>
      <c r="R68" s="465">
        <v>0</v>
      </c>
      <c r="S68" s="465">
        <v>0</v>
      </c>
      <c r="T68" s="458">
        <f t="shared" si="37"/>
        <v>0</v>
      </c>
      <c r="U68" s="465">
        <v>0</v>
      </c>
      <c r="V68" s="465">
        <v>0</v>
      </c>
      <c r="W68" s="465">
        <v>0</v>
      </c>
      <c r="X68" s="465">
        <v>0</v>
      </c>
      <c r="Y68" s="465">
        <v>0</v>
      </c>
      <c r="Z68" s="465">
        <v>0</v>
      </c>
      <c r="AA68" s="192">
        <f>SUM(AB68:AK68)+SUM(BB68:BI68)+SUM(BK68:BO68)</f>
        <v>1.14E-2</v>
      </c>
      <c r="AB68" s="465">
        <v>0</v>
      </c>
      <c r="AC68" s="465">
        <v>0</v>
      </c>
      <c r="AD68" s="465">
        <v>0</v>
      </c>
      <c r="AE68" s="465">
        <v>0</v>
      </c>
      <c r="AF68" s="465">
        <v>0</v>
      </c>
      <c r="AG68" s="465">
        <v>0</v>
      </c>
      <c r="AH68" s="465">
        <v>0</v>
      </c>
      <c r="AI68" s="465">
        <v>0</v>
      </c>
      <c r="AJ68" s="465">
        <v>0</v>
      </c>
      <c r="AK68" s="458">
        <f t="shared" si="39"/>
        <v>1.14E-2</v>
      </c>
      <c r="AL68" s="465">
        <v>0</v>
      </c>
      <c r="AM68" s="465">
        <v>0</v>
      </c>
      <c r="AN68" s="465">
        <v>1.14E-2</v>
      </c>
      <c r="AO68" s="465">
        <v>0</v>
      </c>
      <c r="AP68" s="465">
        <v>0</v>
      </c>
      <c r="AQ68" s="465">
        <v>0</v>
      </c>
      <c r="AR68" s="465">
        <v>0</v>
      </c>
      <c r="AS68" s="465">
        <v>0</v>
      </c>
      <c r="AT68" s="465">
        <v>0</v>
      </c>
      <c r="AU68" s="465">
        <v>0</v>
      </c>
      <c r="AV68" s="465">
        <v>0</v>
      </c>
      <c r="AW68" s="465">
        <v>0</v>
      </c>
      <c r="AX68" s="465">
        <v>0</v>
      </c>
      <c r="AY68" s="465">
        <v>0</v>
      </c>
      <c r="AZ68" s="465">
        <v>0</v>
      </c>
      <c r="BA68" s="465">
        <v>0</v>
      </c>
      <c r="BB68" s="465">
        <v>0</v>
      </c>
      <c r="BC68" s="465">
        <v>0</v>
      </c>
      <c r="BD68" s="465">
        <v>0</v>
      </c>
      <c r="BE68" s="465">
        <v>0</v>
      </c>
      <c r="BF68" s="465">
        <v>0</v>
      </c>
      <c r="BG68" s="465">
        <v>0</v>
      </c>
      <c r="BH68" s="465">
        <v>0</v>
      </c>
      <c r="BI68" s="465">
        <v>0</v>
      </c>
      <c r="BJ68" s="459">
        <f>$D68-$BQ68</f>
        <v>6.4260999999999999</v>
      </c>
      <c r="BK68" s="465">
        <v>0</v>
      </c>
      <c r="BL68" s="465">
        <v>0</v>
      </c>
      <c r="BM68" s="465">
        <v>0</v>
      </c>
      <c r="BN68" s="465">
        <v>0</v>
      </c>
      <c r="BO68" s="465">
        <v>0</v>
      </c>
      <c r="BP68" s="449">
        <v>0</v>
      </c>
      <c r="BQ68" s="460">
        <f t="shared" si="23"/>
        <v>1.14E-2</v>
      </c>
      <c r="BR68" s="825">
        <f>BJ$75-$BQ68</f>
        <v>0.46860000000000002</v>
      </c>
      <c r="BS68" s="462">
        <f t="shared" si="34"/>
        <v>6.9061000000000003</v>
      </c>
    </row>
    <row r="69" spans="1:71" s="874" customFormat="1" ht="18" customHeight="1">
      <c r="A69" s="866" t="s">
        <v>167</v>
      </c>
      <c r="B69" s="867" t="s">
        <v>165</v>
      </c>
      <c r="C69" s="434" t="s">
        <v>166</v>
      </c>
      <c r="D69" s="868">
        <v>1425.6425000000002</v>
      </c>
      <c r="E69" s="869">
        <f t="shared" si="25"/>
        <v>0</v>
      </c>
      <c r="F69" s="459">
        <f t="shared" si="9"/>
        <v>0</v>
      </c>
      <c r="G69" s="466">
        <v>0</v>
      </c>
      <c r="H69" s="466">
        <v>0</v>
      </c>
      <c r="I69" s="466">
        <v>0</v>
      </c>
      <c r="J69" s="466">
        <v>0</v>
      </c>
      <c r="K69" s="466">
        <v>0</v>
      </c>
      <c r="L69" s="459">
        <f t="shared" si="35"/>
        <v>0</v>
      </c>
      <c r="M69" s="466">
        <v>0</v>
      </c>
      <c r="N69" s="466">
        <v>0</v>
      </c>
      <c r="O69" s="466">
        <v>0</v>
      </c>
      <c r="P69" s="459">
        <f t="shared" si="36"/>
        <v>0</v>
      </c>
      <c r="Q69" s="466">
        <v>0</v>
      </c>
      <c r="R69" s="466">
        <v>0</v>
      </c>
      <c r="S69" s="466">
        <v>0</v>
      </c>
      <c r="T69" s="459">
        <f t="shared" si="37"/>
        <v>0</v>
      </c>
      <c r="U69" s="466">
        <v>0</v>
      </c>
      <c r="V69" s="466">
        <v>0</v>
      </c>
      <c r="W69" s="466">
        <v>0</v>
      </c>
      <c r="X69" s="466">
        <v>0</v>
      </c>
      <c r="Y69" s="466">
        <v>0</v>
      </c>
      <c r="Z69" s="466">
        <v>0</v>
      </c>
      <c r="AA69" s="870">
        <f>SUM(AB69:AK69)+SUM(BB69:BJ69)+SUM(BL69:BO69)</f>
        <v>5.5399999999999998E-2</v>
      </c>
      <c r="AB69" s="466">
        <v>0</v>
      </c>
      <c r="AC69" s="466">
        <v>0</v>
      </c>
      <c r="AD69" s="466">
        <v>0</v>
      </c>
      <c r="AE69" s="466">
        <v>0</v>
      </c>
      <c r="AF69" s="466">
        <v>0</v>
      </c>
      <c r="AG69" s="466">
        <v>0</v>
      </c>
      <c r="AH69" s="466">
        <v>0</v>
      </c>
      <c r="AI69" s="466">
        <v>0</v>
      </c>
      <c r="AJ69" s="466">
        <v>0</v>
      </c>
      <c r="AK69" s="459">
        <f t="shared" si="39"/>
        <v>5.5399999999999998E-2</v>
      </c>
      <c r="AL69" s="466">
        <v>4.9399999999999999E-2</v>
      </c>
      <c r="AM69" s="466">
        <v>0</v>
      </c>
      <c r="AN69" s="466">
        <v>0</v>
      </c>
      <c r="AO69" s="466">
        <v>0</v>
      </c>
      <c r="AP69" s="466">
        <v>0</v>
      </c>
      <c r="AQ69" s="466">
        <v>0</v>
      </c>
      <c r="AR69" s="466">
        <v>6.0000000000000001E-3</v>
      </c>
      <c r="AS69" s="466">
        <v>0</v>
      </c>
      <c r="AT69" s="466">
        <v>0</v>
      </c>
      <c r="AU69" s="466">
        <v>0</v>
      </c>
      <c r="AV69" s="466">
        <v>0</v>
      </c>
      <c r="AW69" s="466">
        <v>0</v>
      </c>
      <c r="AX69" s="466">
        <v>0</v>
      </c>
      <c r="AY69" s="466">
        <v>0</v>
      </c>
      <c r="AZ69" s="466">
        <v>0</v>
      </c>
      <c r="BA69" s="466">
        <v>0</v>
      </c>
      <c r="BB69" s="466">
        <v>0</v>
      </c>
      <c r="BC69" s="466">
        <v>0</v>
      </c>
      <c r="BD69" s="466">
        <v>0</v>
      </c>
      <c r="BE69" s="466">
        <v>0</v>
      </c>
      <c r="BF69" s="466">
        <v>0</v>
      </c>
      <c r="BG69" s="466">
        <v>0</v>
      </c>
      <c r="BH69" s="466">
        <v>0</v>
      </c>
      <c r="BI69" s="466">
        <v>0</v>
      </c>
      <c r="BJ69" s="466">
        <v>0</v>
      </c>
      <c r="BK69" s="459">
        <f>$D69-$BQ69</f>
        <v>1425.5871000000002</v>
      </c>
      <c r="BL69" s="466">
        <v>0</v>
      </c>
      <c r="BM69" s="466">
        <v>0</v>
      </c>
      <c r="BN69" s="466">
        <v>0</v>
      </c>
      <c r="BO69" s="466">
        <v>0</v>
      </c>
      <c r="BP69" s="450">
        <v>0</v>
      </c>
      <c r="BQ69" s="871">
        <f t="shared" si="23"/>
        <v>5.5399999999999998E-2</v>
      </c>
      <c r="BR69" s="876">
        <f>BK$75-$BQ69</f>
        <v>-5.5399999999999998E-2</v>
      </c>
      <c r="BS69" s="873">
        <f t="shared" si="34"/>
        <v>1425.5871000000002</v>
      </c>
    </row>
    <row r="70" spans="1:71" ht="18" customHeight="1">
      <c r="A70" s="456" t="s">
        <v>170</v>
      </c>
      <c r="B70" s="207" t="s">
        <v>168</v>
      </c>
      <c r="C70" s="206" t="s">
        <v>169</v>
      </c>
      <c r="D70" s="405">
        <v>79.317999999999998</v>
      </c>
      <c r="E70" s="457">
        <f t="shared" si="25"/>
        <v>0</v>
      </c>
      <c r="F70" s="458">
        <f t="shared" si="9"/>
        <v>0</v>
      </c>
      <c r="G70" s="465">
        <v>0</v>
      </c>
      <c r="H70" s="465">
        <v>0</v>
      </c>
      <c r="I70" s="465">
        <v>0</v>
      </c>
      <c r="J70" s="465">
        <v>0</v>
      </c>
      <c r="K70" s="465">
        <v>0</v>
      </c>
      <c r="L70" s="458">
        <f t="shared" si="35"/>
        <v>0</v>
      </c>
      <c r="M70" s="465">
        <v>0</v>
      </c>
      <c r="N70" s="465">
        <v>0</v>
      </c>
      <c r="O70" s="465">
        <v>0</v>
      </c>
      <c r="P70" s="458">
        <f t="shared" si="36"/>
        <v>0</v>
      </c>
      <c r="Q70" s="465">
        <v>0</v>
      </c>
      <c r="R70" s="465">
        <v>0</v>
      </c>
      <c r="S70" s="465">
        <v>0</v>
      </c>
      <c r="T70" s="458">
        <f t="shared" si="37"/>
        <v>0</v>
      </c>
      <c r="U70" s="465">
        <v>0</v>
      </c>
      <c r="V70" s="465">
        <v>0</v>
      </c>
      <c r="W70" s="465">
        <v>0</v>
      </c>
      <c r="X70" s="465">
        <v>0</v>
      </c>
      <c r="Y70" s="465">
        <v>0</v>
      </c>
      <c r="Z70" s="465">
        <v>0</v>
      </c>
      <c r="AA70" s="192">
        <f>SUM(AB70:AK70)+SUM(BB70:BK70)+SUM(BM70:BO70)</f>
        <v>0</v>
      </c>
      <c r="AB70" s="465">
        <v>0</v>
      </c>
      <c r="AC70" s="465">
        <v>0</v>
      </c>
      <c r="AD70" s="465">
        <v>0</v>
      </c>
      <c r="AE70" s="465">
        <v>0</v>
      </c>
      <c r="AF70" s="465">
        <v>0</v>
      </c>
      <c r="AG70" s="465">
        <v>0</v>
      </c>
      <c r="AH70" s="465">
        <v>0</v>
      </c>
      <c r="AI70" s="465">
        <v>0</v>
      </c>
      <c r="AJ70" s="465">
        <v>0</v>
      </c>
      <c r="AK70" s="458">
        <f t="shared" si="39"/>
        <v>0</v>
      </c>
      <c r="AL70" s="465">
        <v>0</v>
      </c>
      <c r="AM70" s="465">
        <v>0</v>
      </c>
      <c r="AN70" s="465">
        <v>0</v>
      </c>
      <c r="AO70" s="465">
        <v>0</v>
      </c>
      <c r="AP70" s="465">
        <v>0</v>
      </c>
      <c r="AQ70" s="465">
        <v>0</v>
      </c>
      <c r="AR70" s="465">
        <v>0</v>
      </c>
      <c r="AS70" s="465">
        <v>0</v>
      </c>
      <c r="AT70" s="465">
        <v>0</v>
      </c>
      <c r="AU70" s="465">
        <v>0</v>
      </c>
      <c r="AV70" s="465">
        <v>0</v>
      </c>
      <c r="AW70" s="465">
        <v>0</v>
      </c>
      <c r="AX70" s="465">
        <v>0</v>
      </c>
      <c r="AY70" s="465">
        <v>0</v>
      </c>
      <c r="AZ70" s="465">
        <v>0</v>
      </c>
      <c r="BA70" s="465">
        <v>0</v>
      </c>
      <c r="BB70" s="465">
        <v>0</v>
      </c>
      <c r="BC70" s="465">
        <v>0</v>
      </c>
      <c r="BD70" s="465">
        <v>0</v>
      </c>
      <c r="BE70" s="465">
        <v>0</v>
      </c>
      <c r="BF70" s="465">
        <v>0</v>
      </c>
      <c r="BG70" s="465">
        <v>0</v>
      </c>
      <c r="BH70" s="465">
        <v>0</v>
      </c>
      <c r="BI70" s="465">
        <v>0</v>
      </c>
      <c r="BJ70" s="465">
        <v>0</v>
      </c>
      <c r="BK70" s="465">
        <v>0</v>
      </c>
      <c r="BL70" s="459">
        <f>$D70-$BQ70</f>
        <v>79.317999999999998</v>
      </c>
      <c r="BM70" s="465">
        <v>0</v>
      </c>
      <c r="BN70" s="465">
        <v>0</v>
      </c>
      <c r="BO70" s="465">
        <v>0</v>
      </c>
      <c r="BP70" s="449">
        <v>0</v>
      </c>
      <c r="BQ70" s="460">
        <f t="shared" si="23"/>
        <v>0</v>
      </c>
      <c r="BR70" s="825">
        <f>BL$75-$BQ70</f>
        <v>0</v>
      </c>
      <c r="BS70" s="462">
        <f t="shared" si="34"/>
        <v>79.317999999999998</v>
      </c>
    </row>
    <row r="71" spans="1:71" ht="18" customHeight="1">
      <c r="A71" s="456" t="s">
        <v>173</v>
      </c>
      <c r="B71" s="207" t="s">
        <v>171</v>
      </c>
      <c r="C71" s="206" t="s">
        <v>172</v>
      </c>
      <c r="D71" s="405">
        <v>19.23</v>
      </c>
      <c r="E71" s="457">
        <f t="shared" si="25"/>
        <v>0</v>
      </c>
      <c r="F71" s="458">
        <f t="shared" si="9"/>
        <v>0</v>
      </c>
      <c r="G71" s="465">
        <v>0</v>
      </c>
      <c r="H71" s="465">
        <v>0</v>
      </c>
      <c r="I71" s="465">
        <v>0</v>
      </c>
      <c r="J71" s="465">
        <v>0</v>
      </c>
      <c r="K71" s="465">
        <v>0</v>
      </c>
      <c r="L71" s="458">
        <f t="shared" si="35"/>
        <v>0</v>
      </c>
      <c r="M71" s="465">
        <v>0</v>
      </c>
      <c r="N71" s="465">
        <v>0</v>
      </c>
      <c r="O71" s="465">
        <v>0</v>
      </c>
      <c r="P71" s="458">
        <f t="shared" si="36"/>
        <v>0</v>
      </c>
      <c r="Q71" s="465">
        <v>0</v>
      </c>
      <c r="R71" s="465">
        <v>0</v>
      </c>
      <c r="S71" s="465">
        <v>0</v>
      </c>
      <c r="T71" s="458">
        <f t="shared" si="37"/>
        <v>0</v>
      </c>
      <c r="U71" s="465">
        <v>0</v>
      </c>
      <c r="V71" s="465">
        <v>0</v>
      </c>
      <c r="W71" s="465">
        <v>0</v>
      </c>
      <c r="X71" s="465">
        <v>0</v>
      </c>
      <c r="Y71" s="465">
        <v>0</v>
      </c>
      <c r="Z71" s="465">
        <v>0</v>
      </c>
      <c r="AA71" s="192">
        <f>SUM(AB71:AK71)+SUM(BB71:BL71)+SUM(BN71:BO71)</f>
        <v>0</v>
      </c>
      <c r="AB71" s="465">
        <v>0</v>
      </c>
      <c r="AC71" s="465">
        <v>0</v>
      </c>
      <c r="AD71" s="465">
        <v>0</v>
      </c>
      <c r="AE71" s="465">
        <v>0</v>
      </c>
      <c r="AF71" s="465">
        <v>0</v>
      </c>
      <c r="AG71" s="465">
        <v>0</v>
      </c>
      <c r="AH71" s="465">
        <v>0</v>
      </c>
      <c r="AI71" s="465">
        <v>0</v>
      </c>
      <c r="AJ71" s="465">
        <v>0</v>
      </c>
      <c r="AK71" s="458">
        <f t="shared" si="39"/>
        <v>0</v>
      </c>
      <c r="AL71" s="465">
        <v>0</v>
      </c>
      <c r="AM71" s="465">
        <v>0</v>
      </c>
      <c r="AN71" s="465">
        <v>0</v>
      </c>
      <c r="AO71" s="465">
        <v>0</v>
      </c>
      <c r="AP71" s="465">
        <v>0</v>
      </c>
      <c r="AQ71" s="465">
        <v>0</v>
      </c>
      <c r="AR71" s="465">
        <v>0</v>
      </c>
      <c r="AS71" s="465">
        <v>0</v>
      </c>
      <c r="AT71" s="465">
        <v>0</v>
      </c>
      <c r="AU71" s="465">
        <v>0</v>
      </c>
      <c r="AV71" s="465">
        <v>0</v>
      </c>
      <c r="AW71" s="465">
        <v>0</v>
      </c>
      <c r="AX71" s="465">
        <v>0</v>
      </c>
      <c r="AY71" s="465">
        <v>0</v>
      </c>
      <c r="AZ71" s="465">
        <v>0</v>
      </c>
      <c r="BA71" s="465">
        <v>0</v>
      </c>
      <c r="BB71" s="465">
        <v>0</v>
      </c>
      <c r="BC71" s="465">
        <v>0</v>
      </c>
      <c r="BD71" s="465">
        <v>0</v>
      </c>
      <c r="BE71" s="465">
        <v>0</v>
      </c>
      <c r="BF71" s="465">
        <v>0</v>
      </c>
      <c r="BG71" s="465">
        <v>0</v>
      </c>
      <c r="BH71" s="465">
        <v>0</v>
      </c>
      <c r="BI71" s="465">
        <v>0</v>
      </c>
      <c r="BJ71" s="465">
        <v>0</v>
      </c>
      <c r="BK71" s="465">
        <v>0</v>
      </c>
      <c r="BL71" s="465">
        <v>0</v>
      </c>
      <c r="BM71" s="459">
        <f>$D71-$BQ71</f>
        <v>19.23</v>
      </c>
      <c r="BN71" s="465">
        <v>0</v>
      </c>
      <c r="BO71" s="465">
        <v>0</v>
      </c>
      <c r="BP71" s="449">
        <v>0</v>
      </c>
      <c r="BQ71" s="460">
        <f t="shared" si="23"/>
        <v>0</v>
      </c>
      <c r="BR71" s="825">
        <f>BM$75-$BQ71</f>
        <v>0</v>
      </c>
      <c r="BS71" s="462">
        <f t="shared" si="34"/>
        <v>19.23</v>
      </c>
    </row>
    <row r="72" spans="1:71" ht="18" customHeight="1">
      <c r="A72" s="456" t="s">
        <v>176</v>
      </c>
      <c r="B72" s="207" t="s">
        <v>174</v>
      </c>
      <c r="C72" s="206" t="s">
        <v>175</v>
      </c>
      <c r="D72" s="405">
        <v>0.26</v>
      </c>
      <c r="E72" s="457">
        <f t="shared" si="25"/>
        <v>0</v>
      </c>
      <c r="F72" s="458">
        <f t="shared" si="9"/>
        <v>0</v>
      </c>
      <c r="G72" s="465">
        <v>0</v>
      </c>
      <c r="H72" s="465">
        <v>0</v>
      </c>
      <c r="I72" s="465">
        <v>0</v>
      </c>
      <c r="J72" s="465">
        <v>0</v>
      </c>
      <c r="K72" s="465">
        <v>0</v>
      </c>
      <c r="L72" s="458">
        <f t="shared" si="35"/>
        <v>0</v>
      </c>
      <c r="M72" s="465">
        <v>0</v>
      </c>
      <c r="N72" s="465">
        <v>0</v>
      </c>
      <c r="O72" s="465">
        <v>0</v>
      </c>
      <c r="P72" s="458">
        <f t="shared" si="36"/>
        <v>0</v>
      </c>
      <c r="Q72" s="465">
        <v>0</v>
      </c>
      <c r="R72" s="465">
        <v>0</v>
      </c>
      <c r="S72" s="465">
        <v>0</v>
      </c>
      <c r="T72" s="458">
        <f t="shared" si="37"/>
        <v>0</v>
      </c>
      <c r="U72" s="465">
        <v>0</v>
      </c>
      <c r="V72" s="465">
        <v>0</v>
      </c>
      <c r="W72" s="465">
        <v>0</v>
      </c>
      <c r="X72" s="465">
        <v>0</v>
      </c>
      <c r="Y72" s="465">
        <v>0</v>
      </c>
      <c r="Z72" s="465">
        <v>0</v>
      </c>
      <c r="AA72" s="192">
        <f>SUM(AB72:AK72)+SUM(BB72:BM72)+BO72</f>
        <v>0</v>
      </c>
      <c r="AB72" s="465">
        <v>0</v>
      </c>
      <c r="AC72" s="465">
        <v>0</v>
      </c>
      <c r="AD72" s="465">
        <v>0</v>
      </c>
      <c r="AE72" s="465">
        <v>0</v>
      </c>
      <c r="AF72" s="465">
        <v>0</v>
      </c>
      <c r="AG72" s="465">
        <v>0</v>
      </c>
      <c r="AH72" s="465">
        <v>0</v>
      </c>
      <c r="AI72" s="465">
        <v>0</v>
      </c>
      <c r="AJ72" s="465">
        <v>0</v>
      </c>
      <c r="AK72" s="458">
        <f t="shared" si="39"/>
        <v>0</v>
      </c>
      <c r="AL72" s="465">
        <v>0</v>
      </c>
      <c r="AM72" s="465">
        <v>0</v>
      </c>
      <c r="AN72" s="465">
        <v>0</v>
      </c>
      <c r="AO72" s="465">
        <v>0</v>
      </c>
      <c r="AP72" s="465">
        <v>0</v>
      </c>
      <c r="AQ72" s="465">
        <v>0</v>
      </c>
      <c r="AR72" s="465">
        <v>0</v>
      </c>
      <c r="AS72" s="465">
        <v>0</v>
      </c>
      <c r="AT72" s="465">
        <v>0</v>
      </c>
      <c r="AU72" s="465">
        <v>0</v>
      </c>
      <c r="AV72" s="465">
        <v>0</v>
      </c>
      <c r="AW72" s="465">
        <v>0</v>
      </c>
      <c r="AX72" s="465">
        <v>0</v>
      </c>
      <c r="AY72" s="465">
        <v>0</v>
      </c>
      <c r="AZ72" s="465">
        <v>0</v>
      </c>
      <c r="BA72" s="465">
        <v>0</v>
      </c>
      <c r="BB72" s="465">
        <v>0</v>
      </c>
      <c r="BC72" s="465">
        <v>0</v>
      </c>
      <c r="BD72" s="465">
        <v>0</v>
      </c>
      <c r="BE72" s="465">
        <v>0</v>
      </c>
      <c r="BF72" s="465">
        <v>0</v>
      </c>
      <c r="BG72" s="465">
        <v>0</v>
      </c>
      <c r="BH72" s="465">
        <v>0</v>
      </c>
      <c r="BI72" s="465">
        <v>0</v>
      </c>
      <c r="BJ72" s="465">
        <v>0</v>
      </c>
      <c r="BK72" s="465">
        <v>0</v>
      </c>
      <c r="BL72" s="465">
        <v>0</v>
      </c>
      <c r="BM72" s="465">
        <v>0</v>
      </c>
      <c r="BN72" s="459">
        <f>$D72-$BQ72</f>
        <v>0.26</v>
      </c>
      <c r="BO72" s="465">
        <v>0</v>
      </c>
      <c r="BP72" s="449">
        <v>0</v>
      </c>
      <c r="BQ72" s="460">
        <f t="shared" si="23"/>
        <v>0</v>
      </c>
      <c r="BR72" s="825">
        <f>BN$75-$BQ72</f>
        <v>0.04</v>
      </c>
      <c r="BS72" s="462">
        <f t="shared" si="34"/>
        <v>0.3</v>
      </c>
    </row>
    <row r="73" spans="1:71" ht="18" customHeight="1">
      <c r="A73" s="456" t="s">
        <v>306</v>
      </c>
      <c r="B73" s="207" t="s">
        <v>177</v>
      </c>
      <c r="C73" s="206" t="s">
        <v>178</v>
      </c>
      <c r="D73" s="405">
        <v>0</v>
      </c>
      <c r="E73" s="457">
        <f>F73+J73+K73+L73+P73+T73+X73+Y73+Z73</f>
        <v>0</v>
      </c>
      <c r="F73" s="458">
        <f t="shared" si="9"/>
        <v>0</v>
      </c>
      <c r="G73" s="465">
        <v>0</v>
      </c>
      <c r="H73" s="465">
        <v>0</v>
      </c>
      <c r="I73" s="465">
        <v>0</v>
      </c>
      <c r="J73" s="465">
        <v>0</v>
      </c>
      <c r="K73" s="465">
        <v>0</v>
      </c>
      <c r="L73" s="458">
        <f t="shared" si="35"/>
        <v>0</v>
      </c>
      <c r="M73" s="465">
        <v>0</v>
      </c>
      <c r="N73" s="465">
        <v>0</v>
      </c>
      <c r="O73" s="465">
        <v>0</v>
      </c>
      <c r="P73" s="458">
        <f t="shared" si="36"/>
        <v>0</v>
      </c>
      <c r="Q73" s="465">
        <v>0</v>
      </c>
      <c r="R73" s="465">
        <v>0</v>
      </c>
      <c r="S73" s="465">
        <v>0</v>
      </c>
      <c r="T73" s="458">
        <f t="shared" si="37"/>
        <v>0</v>
      </c>
      <c r="U73" s="465">
        <v>0</v>
      </c>
      <c r="V73" s="465">
        <v>0</v>
      </c>
      <c r="W73" s="465">
        <v>0</v>
      </c>
      <c r="X73" s="465">
        <v>0</v>
      </c>
      <c r="Y73" s="465">
        <v>0</v>
      </c>
      <c r="Z73" s="465">
        <v>0</v>
      </c>
      <c r="AA73" s="192">
        <f>SUM(AB73:AK73)+SUM(BB73:BN73)</f>
        <v>0</v>
      </c>
      <c r="AB73" s="465">
        <v>0</v>
      </c>
      <c r="AC73" s="465">
        <v>0</v>
      </c>
      <c r="AD73" s="465">
        <v>0</v>
      </c>
      <c r="AE73" s="465">
        <v>0</v>
      </c>
      <c r="AF73" s="465">
        <v>0</v>
      </c>
      <c r="AG73" s="465">
        <v>0</v>
      </c>
      <c r="AH73" s="465">
        <v>0</v>
      </c>
      <c r="AI73" s="465">
        <v>0</v>
      </c>
      <c r="AJ73" s="465">
        <v>0</v>
      </c>
      <c r="AK73" s="458">
        <f>SUM(AL73:BA73)</f>
        <v>0</v>
      </c>
      <c r="AL73" s="465">
        <v>0</v>
      </c>
      <c r="AM73" s="465">
        <v>0</v>
      </c>
      <c r="AN73" s="465">
        <v>0</v>
      </c>
      <c r="AO73" s="465">
        <v>0</v>
      </c>
      <c r="AP73" s="465">
        <v>0</v>
      </c>
      <c r="AQ73" s="465">
        <v>0</v>
      </c>
      <c r="AR73" s="465">
        <v>0</v>
      </c>
      <c r="AS73" s="465">
        <v>0</v>
      </c>
      <c r="AT73" s="465">
        <v>0</v>
      </c>
      <c r="AU73" s="465">
        <v>0</v>
      </c>
      <c r="AV73" s="465">
        <v>0</v>
      </c>
      <c r="AW73" s="465">
        <v>0</v>
      </c>
      <c r="AX73" s="465">
        <v>0</v>
      </c>
      <c r="AY73" s="465">
        <v>0</v>
      </c>
      <c r="AZ73" s="465">
        <v>0</v>
      </c>
      <c r="BA73" s="465">
        <v>0</v>
      </c>
      <c r="BB73" s="465">
        <v>0</v>
      </c>
      <c r="BC73" s="465">
        <v>0</v>
      </c>
      <c r="BD73" s="465">
        <v>0</v>
      </c>
      <c r="BE73" s="465">
        <v>0</v>
      </c>
      <c r="BF73" s="465">
        <v>0</v>
      </c>
      <c r="BG73" s="465">
        <v>0</v>
      </c>
      <c r="BH73" s="465">
        <v>0</v>
      </c>
      <c r="BI73" s="465">
        <v>0</v>
      </c>
      <c r="BJ73" s="465">
        <v>0</v>
      </c>
      <c r="BK73" s="465">
        <v>0</v>
      </c>
      <c r="BL73" s="465">
        <v>0</v>
      </c>
      <c r="BM73" s="465">
        <v>0</v>
      </c>
      <c r="BN73" s="465">
        <v>0</v>
      </c>
      <c r="BO73" s="459">
        <f>$D73-$BQ73</f>
        <v>0</v>
      </c>
      <c r="BP73" s="449">
        <v>0</v>
      </c>
      <c r="BQ73" s="460">
        <f t="shared" si="23"/>
        <v>0</v>
      </c>
      <c r="BR73" s="826">
        <f>BO$75-$BQ73</f>
        <v>0</v>
      </c>
      <c r="BS73" s="462">
        <f t="shared" si="34"/>
        <v>0</v>
      </c>
    </row>
    <row r="74" spans="1:71" s="455" customFormat="1" ht="18" customHeight="1">
      <c r="A74" s="471">
        <v>3</v>
      </c>
      <c r="B74" s="209" t="s">
        <v>179</v>
      </c>
      <c r="C74" s="210" t="s">
        <v>180</v>
      </c>
      <c r="D74" s="404">
        <v>732.44250000000011</v>
      </c>
      <c r="E74" s="464">
        <f>F74+J74+K74+L74+P74+T74+X74+Y74+Z74</f>
        <v>0</v>
      </c>
      <c r="F74" s="449">
        <f>G74+H74+I74</f>
        <v>0</v>
      </c>
      <c r="G74" s="449">
        <v>0</v>
      </c>
      <c r="H74" s="449">
        <v>0</v>
      </c>
      <c r="I74" s="449">
        <v>0</v>
      </c>
      <c r="J74" s="449">
        <v>0</v>
      </c>
      <c r="K74" s="449">
        <v>0</v>
      </c>
      <c r="L74" s="449">
        <f>SUM(M74:O74)</f>
        <v>0</v>
      </c>
      <c r="M74" s="449">
        <v>0</v>
      </c>
      <c r="N74" s="449">
        <v>0</v>
      </c>
      <c r="O74" s="449">
        <v>0</v>
      </c>
      <c r="P74" s="449">
        <f>SUM(Q74:S74)</f>
        <v>0</v>
      </c>
      <c r="Q74" s="449">
        <v>0</v>
      </c>
      <c r="R74" s="449">
        <v>0</v>
      </c>
      <c r="S74" s="449">
        <v>0</v>
      </c>
      <c r="T74" s="449">
        <f t="shared" si="37"/>
        <v>0</v>
      </c>
      <c r="U74" s="449">
        <v>0</v>
      </c>
      <c r="V74" s="449">
        <v>0</v>
      </c>
      <c r="W74" s="449">
        <v>0</v>
      </c>
      <c r="X74" s="449">
        <v>0</v>
      </c>
      <c r="Y74" s="449">
        <v>0</v>
      </c>
      <c r="Z74" s="449">
        <v>0</v>
      </c>
      <c r="AA74" s="449">
        <f>SUM(AB74:AK74)+SUM(BB74:BO74)</f>
        <v>0.94519700000001661</v>
      </c>
      <c r="AB74" s="449">
        <v>0</v>
      </c>
      <c r="AC74" s="449">
        <v>0.05</v>
      </c>
      <c r="AD74" s="449">
        <v>0</v>
      </c>
      <c r="AE74" s="449">
        <v>0</v>
      </c>
      <c r="AF74" s="449">
        <v>0</v>
      </c>
      <c r="AG74" s="449">
        <v>0</v>
      </c>
      <c r="AH74" s="449">
        <v>0</v>
      </c>
      <c r="AI74" s="449">
        <v>0</v>
      </c>
      <c r="AJ74" s="449">
        <v>5.0197000000016499E-2</v>
      </c>
      <c r="AK74" s="449">
        <f>SUM(AL74:BA74)</f>
        <v>0.84500000000000008</v>
      </c>
      <c r="AL74" s="449">
        <v>0.79</v>
      </c>
      <c r="AM74" s="449">
        <v>0</v>
      </c>
      <c r="AN74" s="449">
        <v>5.5E-2</v>
      </c>
      <c r="AO74" s="449">
        <v>0</v>
      </c>
      <c r="AP74" s="449">
        <v>0</v>
      </c>
      <c r="AQ74" s="449">
        <v>0</v>
      </c>
      <c r="AR74" s="449">
        <v>0</v>
      </c>
      <c r="AS74" s="449">
        <v>0</v>
      </c>
      <c r="AT74" s="449">
        <v>0</v>
      </c>
      <c r="AU74" s="449">
        <v>0</v>
      </c>
      <c r="AV74" s="449">
        <v>0</v>
      </c>
      <c r="AW74" s="449">
        <v>0</v>
      </c>
      <c r="AX74" s="449">
        <v>0</v>
      </c>
      <c r="AY74" s="449">
        <v>0</v>
      </c>
      <c r="AZ74" s="449">
        <v>0</v>
      </c>
      <c r="BA74" s="449">
        <v>0</v>
      </c>
      <c r="BB74" s="449">
        <v>0</v>
      </c>
      <c r="BC74" s="449">
        <v>0</v>
      </c>
      <c r="BD74" s="449">
        <v>0</v>
      </c>
      <c r="BE74" s="449">
        <v>0</v>
      </c>
      <c r="BF74" s="449">
        <v>0</v>
      </c>
      <c r="BG74" s="449">
        <v>0</v>
      </c>
      <c r="BH74" s="449">
        <v>0</v>
      </c>
      <c r="BI74" s="449">
        <v>0</v>
      </c>
      <c r="BJ74" s="449">
        <v>0</v>
      </c>
      <c r="BK74" s="449">
        <v>0</v>
      </c>
      <c r="BL74" s="449">
        <v>0</v>
      </c>
      <c r="BM74" s="449">
        <v>0</v>
      </c>
      <c r="BN74" s="449">
        <v>0</v>
      </c>
      <c r="BO74" s="449">
        <v>0</v>
      </c>
      <c r="BP74" s="472">
        <f>$D74-$BQ74</f>
        <v>731.4973030000001</v>
      </c>
      <c r="BQ74" s="452">
        <f>AA74+E74</f>
        <v>0.94519700000001661</v>
      </c>
      <c r="BR74" s="828">
        <f>BP$75-$BQ74</f>
        <v>-0.94519700000001661</v>
      </c>
      <c r="BS74" s="454">
        <f t="shared" si="34"/>
        <v>731.4973030000001</v>
      </c>
    </row>
    <row r="75" spans="1:71" s="190" customFormat="1" ht="18" customHeight="1">
      <c r="A75" s="473"/>
      <c r="B75" s="474" t="s">
        <v>307</v>
      </c>
      <c r="C75" s="474"/>
      <c r="D75" s="192"/>
      <c r="E75" s="192">
        <f>E74+E31</f>
        <v>0</v>
      </c>
      <c r="F75" s="192">
        <f t="shared" ref="F75:Z75" si="40">F74+F31+F8</f>
        <v>0</v>
      </c>
      <c r="G75" s="192">
        <f t="shared" si="40"/>
        <v>0</v>
      </c>
      <c r="H75" s="192">
        <f t="shared" si="40"/>
        <v>0</v>
      </c>
      <c r="I75" s="192">
        <f t="shared" si="40"/>
        <v>0</v>
      </c>
      <c r="J75" s="192">
        <f t="shared" si="40"/>
        <v>12.8</v>
      </c>
      <c r="K75" s="192">
        <f t="shared" si="40"/>
        <v>4.5</v>
      </c>
      <c r="L75" s="192">
        <f t="shared" si="40"/>
        <v>0</v>
      </c>
      <c r="M75" s="192">
        <f t="shared" si="40"/>
        <v>0</v>
      </c>
      <c r="N75" s="192">
        <f t="shared" si="40"/>
        <v>0</v>
      </c>
      <c r="O75" s="192">
        <f t="shared" si="40"/>
        <v>0</v>
      </c>
      <c r="P75" s="192">
        <f t="shared" si="40"/>
        <v>0</v>
      </c>
      <c r="Q75" s="192">
        <f t="shared" si="40"/>
        <v>0</v>
      </c>
      <c r="R75" s="192">
        <f t="shared" si="40"/>
        <v>0</v>
      </c>
      <c r="S75" s="192">
        <f t="shared" si="40"/>
        <v>0</v>
      </c>
      <c r="T75" s="192">
        <f t="shared" si="40"/>
        <v>0</v>
      </c>
      <c r="U75" s="192">
        <f t="shared" si="40"/>
        <v>0</v>
      </c>
      <c r="V75" s="192">
        <f t="shared" si="40"/>
        <v>0</v>
      </c>
      <c r="W75" s="192">
        <f t="shared" si="40"/>
        <v>0</v>
      </c>
      <c r="X75" s="192">
        <f t="shared" si="40"/>
        <v>0</v>
      </c>
      <c r="Y75" s="192">
        <f t="shared" si="40"/>
        <v>0</v>
      </c>
      <c r="Z75" s="192">
        <f t="shared" si="40"/>
        <v>56.72</v>
      </c>
      <c r="AA75" s="192">
        <f>AA74+AA8</f>
        <v>291.76752700000077</v>
      </c>
      <c r="AB75" s="192">
        <f t="shared" ref="AB75:BO75" si="41">AB74+AB31+AB8</f>
        <v>35.21119999999997</v>
      </c>
      <c r="AC75" s="192">
        <f t="shared" si="41"/>
        <v>2.2065000000000001</v>
      </c>
      <c r="AD75" s="192">
        <f t="shared" si="41"/>
        <v>0</v>
      </c>
      <c r="AE75" s="192">
        <f t="shared" si="41"/>
        <v>0</v>
      </c>
      <c r="AF75" s="192">
        <f t="shared" si="41"/>
        <v>50</v>
      </c>
      <c r="AG75" s="192">
        <f t="shared" si="41"/>
        <v>0.1696</v>
      </c>
      <c r="AH75" s="192">
        <f t="shared" si="41"/>
        <v>10.581910000000001</v>
      </c>
      <c r="AI75" s="192">
        <f t="shared" si="41"/>
        <v>0</v>
      </c>
      <c r="AJ75" s="192">
        <f t="shared" si="41"/>
        <v>41.009558000000624</v>
      </c>
      <c r="AK75" s="192">
        <f t="shared" si="41"/>
        <v>144.44488700000025</v>
      </c>
      <c r="AL75" s="192">
        <f t="shared" si="41"/>
        <v>83.304620000000227</v>
      </c>
      <c r="AM75" s="192">
        <f t="shared" si="41"/>
        <v>0</v>
      </c>
      <c r="AN75" s="192">
        <f t="shared" si="41"/>
        <v>0.76379999999999992</v>
      </c>
      <c r="AO75" s="192">
        <f t="shared" si="41"/>
        <v>0.64354500000000003</v>
      </c>
      <c r="AP75" s="192">
        <f t="shared" si="41"/>
        <v>4.7973599999999994</v>
      </c>
      <c r="AQ75" s="192">
        <f t="shared" si="41"/>
        <v>1.1924999999999999</v>
      </c>
      <c r="AR75" s="192">
        <f t="shared" si="41"/>
        <v>51.342000000000006</v>
      </c>
      <c r="AS75" s="192">
        <f t="shared" si="41"/>
        <v>7.8577999999999801E-2</v>
      </c>
      <c r="AT75" s="192">
        <f t="shared" si="41"/>
        <v>0</v>
      </c>
      <c r="AU75" s="192">
        <f t="shared" si="41"/>
        <v>3.1473999999999801E-2</v>
      </c>
      <c r="AV75" s="192">
        <f t="shared" si="41"/>
        <v>0.5</v>
      </c>
      <c r="AW75" s="192">
        <f t="shared" si="41"/>
        <v>0</v>
      </c>
      <c r="AX75" s="192">
        <f t="shared" si="41"/>
        <v>2.4799999999999995</v>
      </c>
      <c r="AY75" s="192">
        <f t="shared" si="41"/>
        <v>0</v>
      </c>
      <c r="AZ75" s="192">
        <f t="shared" si="41"/>
        <v>0</v>
      </c>
      <c r="BA75" s="192">
        <f t="shared" si="41"/>
        <v>0</v>
      </c>
      <c r="BB75" s="192">
        <f t="shared" si="41"/>
        <v>0</v>
      </c>
      <c r="BC75" s="192">
        <f t="shared" si="41"/>
        <v>0.95520000000000005</v>
      </c>
      <c r="BD75" s="192">
        <f t="shared" si="41"/>
        <v>1.8024999999999998</v>
      </c>
      <c r="BE75" s="192">
        <f t="shared" si="41"/>
        <v>9.2708929999999707</v>
      </c>
      <c r="BF75" s="192">
        <f t="shared" si="41"/>
        <v>0.58555999999999997</v>
      </c>
      <c r="BG75" s="192">
        <f t="shared" si="41"/>
        <v>1.3178000000000001</v>
      </c>
      <c r="BH75" s="192">
        <f t="shared" si="41"/>
        <v>0.47070000000000001</v>
      </c>
      <c r="BI75" s="192">
        <f t="shared" si="41"/>
        <v>0</v>
      </c>
      <c r="BJ75" s="192">
        <f t="shared" si="41"/>
        <v>0.48000000000000004</v>
      </c>
      <c r="BK75" s="192">
        <f t="shared" si="41"/>
        <v>0</v>
      </c>
      <c r="BL75" s="192">
        <f t="shared" si="41"/>
        <v>0</v>
      </c>
      <c r="BM75" s="192">
        <f t="shared" si="41"/>
        <v>0</v>
      </c>
      <c r="BN75" s="192">
        <f t="shared" si="41"/>
        <v>0.04</v>
      </c>
      <c r="BO75" s="192">
        <f t="shared" si="41"/>
        <v>0</v>
      </c>
      <c r="BP75" s="192">
        <f>+BP8+BP31</f>
        <v>0</v>
      </c>
      <c r="BQ75" s="192"/>
      <c r="BR75" s="829"/>
      <c r="BS75" s="192"/>
    </row>
    <row r="76" spans="1:71" s="190" customFormat="1" ht="18" customHeight="1" thickBot="1">
      <c r="A76" s="475"/>
      <c r="B76" s="476" t="s">
        <v>669</v>
      </c>
      <c r="C76" s="476"/>
      <c r="D76" s="407"/>
      <c r="E76" s="477">
        <f>E8+$E75</f>
        <v>96494.864470000015</v>
      </c>
      <c r="F76" s="478">
        <f>F10+F75</f>
        <v>4158.5821399999986</v>
      </c>
      <c r="G76" s="478">
        <f>G11+G75</f>
        <v>2629.4389599999995</v>
      </c>
      <c r="H76" s="478">
        <f>H12+H75</f>
        <v>1527.95318</v>
      </c>
      <c r="I76" s="478">
        <f>I13+I75</f>
        <v>1.19</v>
      </c>
      <c r="J76" s="478">
        <f>J14+J75</f>
        <v>4877.7299820000026</v>
      </c>
      <c r="K76" s="478">
        <f>K15+K75</f>
        <v>1409.3530399999972</v>
      </c>
      <c r="L76" s="478">
        <f>L16+L75</f>
        <v>16108.565672000001</v>
      </c>
      <c r="M76" s="478">
        <f>M75+M17</f>
        <v>12319.630362</v>
      </c>
      <c r="N76" s="478">
        <f>N75+N18</f>
        <v>787.77291000000014</v>
      </c>
      <c r="O76" s="478">
        <f>O75+O19</f>
        <v>3001.1623999999993</v>
      </c>
      <c r="P76" s="478">
        <f>P20+P75</f>
        <v>0</v>
      </c>
      <c r="Q76" s="478">
        <f>Q75+Q21</f>
        <v>0</v>
      </c>
      <c r="R76" s="478">
        <f>R75+R22</f>
        <v>0</v>
      </c>
      <c r="S76" s="478">
        <f>S75+S23</f>
        <v>0</v>
      </c>
      <c r="T76" s="478">
        <f>T24+T75</f>
        <v>69655.144079000005</v>
      </c>
      <c r="U76" s="478">
        <f>U25+U75</f>
        <v>42401.979000000007</v>
      </c>
      <c r="V76" s="478">
        <f>V26+V75</f>
        <v>3430.6050529999993</v>
      </c>
      <c r="W76" s="478">
        <f>W27+W75</f>
        <v>23822.560025999999</v>
      </c>
      <c r="X76" s="478">
        <f>X28+X75</f>
        <v>217.31155699999994</v>
      </c>
      <c r="Y76" s="478">
        <f>Y29+Y75</f>
        <v>0</v>
      </c>
      <c r="Z76" s="478">
        <f>Z30+Z75</f>
        <v>68.177999999999997</v>
      </c>
      <c r="AA76" s="478">
        <f>AA31+AA75</f>
        <v>4444.984327000001</v>
      </c>
      <c r="AB76" s="478">
        <f>AB33+AB75</f>
        <v>159.19000000000003</v>
      </c>
      <c r="AC76" s="478">
        <f>AC34+AC75</f>
        <v>3.0565000000000002</v>
      </c>
      <c r="AD76" s="478">
        <f>AD35+AD75</f>
        <v>0</v>
      </c>
      <c r="AE76" s="478">
        <f>AE36+AE75</f>
        <v>0</v>
      </c>
      <c r="AF76" s="478">
        <f>AF37+AF75</f>
        <v>50</v>
      </c>
      <c r="AG76" s="478">
        <f>AG38+AG75</f>
        <v>19.071799999999993</v>
      </c>
      <c r="AH76" s="478">
        <f>AH75+AH39</f>
        <v>26.602609999999999</v>
      </c>
      <c r="AI76" s="478">
        <f>AI40+AI75</f>
        <v>0.03</v>
      </c>
      <c r="AJ76" s="478">
        <f>AJ41+AJ75</f>
        <v>52.9655580000002</v>
      </c>
      <c r="AK76" s="478">
        <f>AK42+AK75</f>
        <v>1890.4855670000006</v>
      </c>
      <c r="AL76" s="478">
        <f>AL44+AL75</f>
        <v>1459.7480200000005</v>
      </c>
      <c r="AM76" s="478">
        <f>AM75+AM45</f>
        <v>78.12148000000002</v>
      </c>
      <c r="AN76" s="478">
        <f>AN75+AN46</f>
        <v>1.7248000000000001</v>
      </c>
      <c r="AO76" s="478">
        <f>AO75+AO47</f>
        <v>4.1435450000000014</v>
      </c>
      <c r="AP76" s="478">
        <f>AP75+AP48</f>
        <v>39.535469999999997</v>
      </c>
      <c r="AQ76" s="478">
        <f>AQ75+AQ49</f>
        <v>8.3795000000000002</v>
      </c>
      <c r="AR76" s="478">
        <f>AR75+AR50</f>
        <v>165.67500000000001</v>
      </c>
      <c r="AS76" s="478">
        <f>AS75+AS51</f>
        <v>0.4325779999999998</v>
      </c>
      <c r="AT76" s="478">
        <f>AT75+AT52</f>
        <v>0</v>
      </c>
      <c r="AU76" s="478">
        <f>AU75+AU53</f>
        <v>0.31747399999999981</v>
      </c>
      <c r="AV76" s="478">
        <f>AV75+AV54</f>
        <v>51.043799999999997</v>
      </c>
      <c r="AW76" s="478">
        <f>AW75+AW55</f>
        <v>0.68400000000000005</v>
      </c>
      <c r="AX76" s="478">
        <f>AX75+AX56</f>
        <v>78.69789999999999</v>
      </c>
      <c r="AY76" s="478">
        <f>AY75+AY57</f>
        <v>0</v>
      </c>
      <c r="AZ76" s="478">
        <f>AZ75+AZ58</f>
        <v>0.15</v>
      </c>
      <c r="BA76" s="478">
        <f>BA59+BA75</f>
        <v>1.8320000000000001</v>
      </c>
      <c r="BB76" s="478">
        <f>BB60+BB75</f>
        <v>0</v>
      </c>
      <c r="BC76" s="478">
        <f>BC61+BC75</f>
        <v>11.296100000000001</v>
      </c>
      <c r="BD76" s="478">
        <f>BD75+BD62</f>
        <v>1.9224999999999999</v>
      </c>
      <c r="BE76" s="478">
        <f>BE75+BE63</f>
        <v>662.59729200000015</v>
      </c>
      <c r="BF76" s="478">
        <f>BF75+BF64</f>
        <v>22.615560000000002</v>
      </c>
      <c r="BG76" s="478">
        <f>BG75+BG65</f>
        <v>12.084800000000001</v>
      </c>
      <c r="BH76" s="478">
        <f>BH75+BH66</f>
        <v>1.7248399999999999</v>
      </c>
      <c r="BI76" s="478">
        <f>BI75+BI67</f>
        <v>0</v>
      </c>
      <c r="BJ76" s="478">
        <f>BJ75+BJ68</f>
        <v>6.9061000000000003</v>
      </c>
      <c r="BK76" s="478">
        <f>BK75+BK69</f>
        <v>1425.5871000000002</v>
      </c>
      <c r="BL76" s="478">
        <f>BL75+BL70</f>
        <v>79.317999999999998</v>
      </c>
      <c r="BM76" s="478">
        <f>BM75+BM71</f>
        <v>19.23</v>
      </c>
      <c r="BN76" s="478">
        <f>BN75+BN72</f>
        <v>0.3</v>
      </c>
      <c r="BO76" s="478">
        <f>BO75+BO73</f>
        <v>0</v>
      </c>
      <c r="BP76" s="479">
        <f>BP75+BP74</f>
        <v>731.4973030000001</v>
      </c>
      <c r="BQ76" s="480"/>
      <c r="BR76" s="830"/>
      <c r="BS76" s="407"/>
    </row>
    <row r="77" spans="1:71" ht="18" customHeight="1">
      <c r="A77" s="191"/>
      <c r="B77" s="193"/>
      <c r="C77" s="193"/>
      <c r="D77" s="193"/>
      <c r="E77" s="481"/>
      <c r="F77" s="193"/>
      <c r="G77" s="193"/>
      <c r="H77" s="193"/>
      <c r="I77" s="193"/>
      <c r="J77" s="193"/>
      <c r="K77" s="193"/>
      <c r="L77" s="193"/>
      <c r="M77" s="193"/>
      <c r="N77" s="193"/>
      <c r="O77" s="193"/>
      <c r="P77" s="193"/>
      <c r="Q77" s="193"/>
      <c r="R77" s="193"/>
      <c r="S77" s="193"/>
      <c r="T77" s="193"/>
      <c r="U77" s="193"/>
      <c r="V77" s="193"/>
      <c r="W77" s="193"/>
      <c r="X77" s="193"/>
      <c r="Y77" s="193"/>
      <c r="Z77" s="193"/>
      <c r="AA77" s="481"/>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481"/>
      <c r="BQ77" s="193"/>
      <c r="BR77" s="482"/>
      <c r="BS77" s="483"/>
    </row>
  </sheetData>
  <mergeCells count="11">
    <mergeCell ref="BS4:BS5"/>
    <mergeCell ref="A1:B1"/>
    <mergeCell ref="A2:BS2"/>
    <mergeCell ref="BQ3:BS3"/>
    <mergeCell ref="A4:A5"/>
    <mergeCell ref="B4:B5"/>
    <mergeCell ref="C4:C5"/>
    <mergeCell ref="D4:D5"/>
    <mergeCell ref="E4:BP4"/>
    <mergeCell ref="BQ4:BQ5"/>
    <mergeCell ref="BR4:BR5"/>
  </mergeCells>
  <pageMargins left="0.7" right="0.7" top="0.75" bottom="0.75" header="0.3" footer="0.3"/>
  <ignoredErrors>
    <ignoredError sqref="P8:AL10 S20:AL20 P20:R20 E26:F26 E20:O20 L75:AM76 BQ31 P16:AL16 P11 T11 AA11 AK11 P12 T12 AA12 AK12 P13 T13 AA13 AK13 P14 T14 AA14 AK14 P15 T15 AA15 AK15 P19 P17 T17 AA17 AK17 P18 T18 AA18 AK18 T19 AA19 AK19 E24:O24 E21:F21 L21 P24:R24 P21:Q21 S24:AL24 T21 AA21 AK21 E22:F22 L22 P22 R22 T22 AA22 AK22 E23:F23 L23 P23 S23:T23 AA23 AK23 E25:F25 L25 P25 T25:U25 AA25 AK25 L26 P26 L68 P68 T68 AA68 AK68 L69 P69 T69 AA69 AK69 L70 P70 T70 AA70 AK70 L71 P71 T71 AA71 AK71 L72 P72 T72 AA72 AK72 L73 P73 T73 AA73 AK73 L74 P74 T74 AA74 AK74"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sheetPr>
  <dimension ref="A1:L75"/>
  <sheetViews>
    <sheetView showZeros="0" workbookViewId="0">
      <pane ySplit="6" topLeftCell="A7" activePane="bottomLeft" state="frozen"/>
      <selection activeCell="A4" sqref="A1:XFD1048576"/>
      <selection pane="bottomLeft" activeCell="A4" sqref="A1:XFD1048576"/>
    </sheetView>
  </sheetViews>
  <sheetFormatPr defaultRowHeight="13.2"/>
  <cols>
    <col min="1" max="1" width="5.44140625" style="399" customWidth="1"/>
    <col min="2" max="2" width="40.44140625" style="376" customWidth="1"/>
    <col min="3" max="3" width="5.6640625" style="47" customWidth="1"/>
    <col min="4" max="4" width="13.44140625" style="635" customWidth="1"/>
    <col min="5" max="5" width="13.44140625" style="635" hidden="1" customWidth="1"/>
    <col min="6" max="6" width="9.88671875" style="47" bestFit="1" customWidth="1"/>
    <col min="7" max="7" width="12.33203125" style="863" customWidth="1"/>
    <col min="8" max="8" width="12.44140625" style="863" hidden="1" customWidth="1"/>
    <col min="9" max="9" width="10.5546875" style="864" customWidth="1"/>
    <col min="10" max="10" width="11.5546875" style="863" customWidth="1"/>
    <col min="11" max="11" width="12.44140625" style="399" hidden="1" customWidth="1"/>
    <col min="12" max="12" width="13" style="47" customWidth="1"/>
    <col min="13" max="249" width="9.109375" style="47"/>
    <col min="250" max="250" width="5.44140625" style="47" customWidth="1"/>
    <col min="251" max="251" width="37.44140625" style="47" bestFit="1" customWidth="1"/>
    <col min="252" max="252" width="6.44140625" style="47" customWidth="1"/>
    <col min="253" max="253" width="9.88671875" style="47" customWidth="1"/>
    <col min="254" max="254" width="8.88671875" style="47" customWidth="1"/>
    <col min="255" max="255" width="10.44140625" style="47" customWidth="1"/>
    <col min="256" max="256" width="11.33203125" style="47" customWidth="1"/>
    <col min="257" max="505" width="9.109375" style="47"/>
    <col min="506" max="506" width="5.44140625" style="47" customWidth="1"/>
    <col min="507" max="507" width="37.44140625" style="47" bestFit="1" customWidth="1"/>
    <col min="508" max="508" width="6.44140625" style="47" customWidth="1"/>
    <col min="509" max="509" width="9.88671875" style="47" customWidth="1"/>
    <col min="510" max="510" width="8.88671875" style="47" customWidth="1"/>
    <col min="511" max="511" width="10.44140625" style="47" customWidth="1"/>
    <col min="512" max="512" width="11.33203125" style="47" customWidth="1"/>
    <col min="513" max="761" width="9.109375" style="47"/>
    <col min="762" max="762" width="5.44140625" style="47" customWidth="1"/>
    <col min="763" max="763" width="37.44140625" style="47" bestFit="1" customWidth="1"/>
    <col min="764" max="764" width="6.44140625" style="47" customWidth="1"/>
    <col min="765" max="765" width="9.88671875" style="47" customWidth="1"/>
    <col min="766" max="766" width="8.88671875" style="47" customWidth="1"/>
    <col min="767" max="767" width="10.44140625" style="47" customWidth="1"/>
    <col min="768" max="768" width="11.33203125" style="47" customWidth="1"/>
    <col min="769" max="1017" width="9.109375" style="47"/>
    <col min="1018" max="1018" width="5.44140625" style="47" customWidth="1"/>
    <col min="1019" max="1019" width="37.44140625" style="47" bestFit="1" customWidth="1"/>
    <col min="1020" max="1020" width="6.44140625" style="47" customWidth="1"/>
    <col min="1021" max="1021" width="9.88671875" style="47" customWidth="1"/>
    <col min="1022" max="1022" width="8.88671875" style="47" customWidth="1"/>
    <col min="1023" max="1023" width="10.44140625" style="47" customWidth="1"/>
    <col min="1024" max="1024" width="11.33203125" style="47" customWidth="1"/>
    <col min="1025" max="1273" width="9.109375" style="47"/>
    <col min="1274" max="1274" width="5.44140625" style="47" customWidth="1"/>
    <col min="1275" max="1275" width="37.44140625" style="47" bestFit="1" customWidth="1"/>
    <col min="1276" max="1276" width="6.44140625" style="47" customWidth="1"/>
    <col min="1277" max="1277" width="9.88671875" style="47" customWidth="1"/>
    <col min="1278" max="1278" width="8.88671875" style="47" customWidth="1"/>
    <col min="1279" max="1279" width="10.44140625" style="47" customWidth="1"/>
    <col min="1280" max="1280" width="11.33203125" style="47" customWidth="1"/>
    <col min="1281" max="1529" width="9.109375" style="47"/>
    <col min="1530" max="1530" width="5.44140625" style="47" customWidth="1"/>
    <col min="1531" max="1531" width="37.44140625" style="47" bestFit="1" customWidth="1"/>
    <col min="1532" max="1532" width="6.44140625" style="47" customWidth="1"/>
    <col min="1533" max="1533" width="9.88671875" style="47" customWidth="1"/>
    <col min="1534" max="1534" width="8.88671875" style="47" customWidth="1"/>
    <col min="1535" max="1535" width="10.44140625" style="47" customWidth="1"/>
    <col min="1536" max="1536" width="11.33203125" style="47" customWidth="1"/>
    <col min="1537" max="1785" width="9.109375" style="47"/>
    <col min="1786" max="1786" width="5.44140625" style="47" customWidth="1"/>
    <col min="1787" max="1787" width="37.44140625" style="47" bestFit="1" customWidth="1"/>
    <col min="1788" max="1788" width="6.44140625" style="47" customWidth="1"/>
    <col min="1789" max="1789" width="9.88671875" style="47" customWidth="1"/>
    <col min="1790" max="1790" width="8.88671875" style="47" customWidth="1"/>
    <col min="1791" max="1791" width="10.44140625" style="47" customWidth="1"/>
    <col min="1792" max="1792" width="11.33203125" style="47" customWidth="1"/>
    <col min="1793" max="2041" width="9.109375" style="47"/>
    <col min="2042" max="2042" width="5.44140625" style="47" customWidth="1"/>
    <col min="2043" max="2043" width="37.44140625" style="47" bestFit="1" customWidth="1"/>
    <col min="2044" max="2044" width="6.44140625" style="47" customWidth="1"/>
    <col min="2045" max="2045" width="9.88671875" style="47" customWidth="1"/>
    <col min="2046" max="2046" width="8.88671875" style="47" customWidth="1"/>
    <col min="2047" max="2047" width="10.44140625" style="47" customWidth="1"/>
    <col min="2048" max="2048" width="11.33203125" style="47" customWidth="1"/>
    <col min="2049" max="2297" width="9.109375" style="47"/>
    <col min="2298" max="2298" width="5.44140625" style="47" customWidth="1"/>
    <col min="2299" max="2299" width="37.44140625" style="47" bestFit="1" customWidth="1"/>
    <col min="2300" max="2300" width="6.44140625" style="47" customWidth="1"/>
    <col min="2301" max="2301" width="9.88671875" style="47" customWidth="1"/>
    <col min="2302" max="2302" width="8.88671875" style="47" customWidth="1"/>
    <col min="2303" max="2303" width="10.44140625" style="47" customWidth="1"/>
    <col min="2304" max="2304" width="11.33203125" style="47" customWidth="1"/>
    <col min="2305" max="2553" width="9.109375" style="47"/>
    <col min="2554" max="2554" width="5.44140625" style="47" customWidth="1"/>
    <col min="2555" max="2555" width="37.44140625" style="47" bestFit="1" customWidth="1"/>
    <col min="2556" max="2556" width="6.44140625" style="47" customWidth="1"/>
    <col min="2557" max="2557" width="9.88671875" style="47" customWidth="1"/>
    <col min="2558" max="2558" width="8.88671875" style="47" customWidth="1"/>
    <col min="2559" max="2559" width="10.44140625" style="47" customWidth="1"/>
    <col min="2560" max="2560" width="11.33203125" style="47" customWidth="1"/>
    <col min="2561" max="2809" width="9.109375" style="47"/>
    <col min="2810" max="2810" width="5.44140625" style="47" customWidth="1"/>
    <col min="2811" max="2811" width="37.44140625" style="47" bestFit="1" customWidth="1"/>
    <col min="2812" max="2812" width="6.44140625" style="47" customWidth="1"/>
    <col min="2813" max="2813" width="9.88671875" style="47" customWidth="1"/>
    <col min="2814" max="2814" width="8.88671875" style="47" customWidth="1"/>
    <col min="2815" max="2815" width="10.44140625" style="47" customWidth="1"/>
    <col min="2816" max="2816" width="11.33203125" style="47" customWidth="1"/>
    <col min="2817" max="3065" width="9.109375" style="47"/>
    <col min="3066" max="3066" width="5.44140625" style="47" customWidth="1"/>
    <col min="3067" max="3067" width="37.44140625" style="47" bestFit="1" customWidth="1"/>
    <col min="3068" max="3068" width="6.44140625" style="47" customWidth="1"/>
    <col min="3069" max="3069" width="9.88671875" style="47" customWidth="1"/>
    <col min="3070" max="3070" width="8.88671875" style="47" customWidth="1"/>
    <col min="3071" max="3071" width="10.44140625" style="47" customWidth="1"/>
    <col min="3072" max="3072" width="11.33203125" style="47" customWidth="1"/>
    <col min="3073" max="3321" width="9.109375" style="47"/>
    <col min="3322" max="3322" width="5.44140625" style="47" customWidth="1"/>
    <col min="3323" max="3323" width="37.44140625" style="47" bestFit="1" customWidth="1"/>
    <col min="3324" max="3324" width="6.44140625" style="47" customWidth="1"/>
    <col min="3325" max="3325" width="9.88671875" style="47" customWidth="1"/>
    <col min="3326" max="3326" width="8.88671875" style="47" customWidth="1"/>
    <col min="3327" max="3327" width="10.44140625" style="47" customWidth="1"/>
    <col min="3328" max="3328" width="11.33203125" style="47" customWidth="1"/>
    <col min="3329" max="3577" width="9.109375" style="47"/>
    <col min="3578" max="3578" width="5.44140625" style="47" customWidth="1"/>
    <col min="3579" max="3579" width="37.44140625" style="47" bestFit="1" customWidth="1"/>
    <col min="3580" max="3580" width="6.44140625" style="47" customWidth="1"/>
    <col min="3581" max="3581" width="9.88671875" style="47" customWidth="1"/>
    <col min="3582" max="3582" width="8.88671875" style="47" customWidth="1"/>
    <col min="3583" max="3583" width="10.44140625" style="47" customWidth="1"/>
    <col min="3584" max="3584" width="11.33203125" style="47" customWidth="1"/>
    <col min="3585" max="3833" width="9.109375" style="47"/>
    <col min="3834" max="3834" width="5.44140625" style="47" customWidth="1"/>
    <col min="3835" max="3835" width="37.44140625" style="47" bestFit="1" customWidth="1"/>
    <col min="3836" max="3836" width="6.44140625" style="47" customWidth="1"/>
    <col min="3837" max="3837" width="9.88671875" style="47" customWidth="1"/>
    <col min="3838" max="3838" width="8.88671875" style="47" customWidth="1"/>
    <col min="3839" max="3839" width="10.44140625" style="47" customWidth="1"/>
    <col min="3840" max="3840" width="11.33203125" style="47" customWidth="1"/>
    <col min="3841" max="4089" width="9.109375" style="47"/>
    <col min="4090" max="4090" width="5.44140625" style="47" customWidth="1"/>
    <col min="4091" max="4091" width="37.44140625" style="47" bestFit="1" customWidth="1"/>
    <col min="4092" max="4092" width="6.44140625" style="47" customWidth="1"/>
    <col min="4093" max="4093" width="9.88671875" style="47" customWidth="1"/>
    <col min="4094" max="4094" width="8.88671875" style="47" customWidth="1"/>
    <col min="4095" max="4095" width="10.44140625" style="47" customWidth="1"/>
    <col min="4096" max="4096" width="11.33203125" style="47" customWidth="1"/>
    <col min="4097" max="4345" width="9.109375" style="47"/>
    <col min="4346" max="4346" width="5.44140625" style="47" customWidth="1"/>
    <col min="4347" max="4347" width="37.44140625" style="47" bestFit="1" customWidth="1"/>
    <col min="4348" max="4348" width="6.44140625" style="47" customWidth="1"/>
    <col min="4349" max="4349" width="9.88671875" style="47" customWidth="1"/>
    <col min="4350" max="4350" width="8.88671875" style="47" customWidth="1"/>
    <col min="4351" max="4351" width="10.44140625" style="47" customWidth="1"/>
    <col min="4352" max="4352" width="11.33203125" style="47" customWidth="1"/>
    <col min="4353" max="4601" width="9.109375" style="47"/>
    <col min="4602" max="4602" width="5.44140625" style="47" customWidth="1"/>
    <col min="4603" max="4603" width="37.44140625" style="47" bestFit="1" customWidth="1"/>
    <col min="4604" max="4604" width="6.44140625" style="47" customWidth="1"/>
    <col min="4605" max="4605" width="9.88671875" style="47" customWidth="1"/>
    <col min="4606" max="4606" width="8.88671875" style="47" customWidth="1"/>
    <col min="4607" max="4607" width="10.44140625" style="47" customWidth="1"/>
    <col min="4608" max="4608" width="11.33203125" style="47" customWidth="1"/>
    <col min="4609" max="4857" width="9.109375" style="47"/>
    <col min="4858" max="4858" width="5.44140625" style="47" customWidth="1"/>
    <col min="4859" max="4859" width="37.44140625" style="47" bestFit="1" customWidth="1"/>
    <col min="4860" max="4860" width="6.44140625" style="47" customWidth="1"/>
    <col min="4861" max="4861" width="9.88671875" style="47" customWidth="1"/>
    <col min="4862" max="4862" width="8.88671875" style="47" customWidth="1"/>
    <col min="4863" max="4863" width="10.44140625" style="47" customWidth="1"/>
    <col min="4864" max="4864" width="11.33203125" style="47" customWidth="1"/>
    <col min="4865" max="5113" width="9.109375" style="47"/>
    <col min="5114" max="5114" width="5.44140625" style="47" customWidth="1"/>
    <col min="5115" max="5115" width="37.44140625" style="47" bestFit="1" customWidth="1"/>
    <col min="5116" max="5116" width="6.44140625" style="47" customWidth="1"/>
    <col min="5117" max="5117" width="9.88671875" style="47" customWidth="1"/>
    <col min="5118" max="5118" width="8.88671875" style="47" customWidth="1"/>
    <col min="5119" max="5119" width="10.44140625" style="47" customWidth="1"/>
    <col min="5120" max="5120" width="11.33203125" style="47" customWidth="1"/>
    <col min="5121" max="5369" width="9.109375" style="47"/>
    <col min="5370" max="5370" width="5.44140625" style="47" customWidth="1"/>
    <col min="5371" max="5371" width="37.44140625" style="47" bestFit="1" customWidth="1"/>
    <col min="5372" max="5372" width="6.44140625" style="47" customWidth="1"/>
    <col min="5373" max="5373" width="9.88671875" style="47" customWidth="1"/>
    <col min="5374" max="5374" width="8.88671875" style="47" customWidth="1"/>
    <col min="5375" max="5375" width="10.44140625" style="47" customWidth="1"/>
    <col min="5376" max="5376" width="11.33203125" style="47" customWidth="1"/>
    <col min="5377" max="5625" width="9.109375" style="47"/>
    <col min="5626" max="5626" width="5.44140625" style="47" customWidth="1"/>
    <col min="5627" max="5627" width="37.44140625" style="47" bestFit="1" customWidth="1"/>
    <col min="5628" max="5628" width="6.44140625" style="47" customWidth="1"/>
    <col min="5629" max="5629" width="9.88671875" style="47" customWidth="1"/>
    <col min="5630" max="5630" width="8.88671875" style="47" customWidth="1"/>
    <col min="5631" max="5631" width="10.44140625" style="47" customWidth="1"/>
    <col min="5632" max="5632" width="11.33203125" style="47" customWidth="1"/>
    <col min="5633" max="5881" width="9.109375" style="47"/>
    <col min="5882" max="5882" width="5.44140625" style="47" customWidth="1"/>
    <col min="5883" max="5883" width="37.44140625" style="47" bestFit="1" customWidth="1"/>
    <col min="5884" max="5884" width="6.44140625" style="47" customWidth="1"/>
    <col min="5885" max="5885" width="9.88671875" style="47" customWidth="1"/>
    <col min="5886" max="5886" width="8.88671875" style="47" customWidth="1"/>
    <col min="5887" max="5887" width="10.44140625" style="47" customWidth="1"/>
    <col min="5888" max="5888" width="11.33203125" style="47" customWidth="1"/>
    <col min="5889" max="6137" width="9.109375" style="47"/>
    <col min="6138" max="6138" width="5.44140625" style="47" customWidth="1"/>
    <col min="6139" max="6139" width="37.44140625" style="47" bestFit="1" customWidth="1"/>
    <col min="6140" max="6140" width="6.44140625" style="47" customWidth="1"/>
    <col min="6141" max="6141" width="9.88671875" style="47" customWidth="1"/>
    <col min="6142" max="6142" width="8.88671875" style="47" customWidth="1"/>
    <col min="6143" max="6143" width="10.44140625" style="47" customWidth="1"/>
    <col min="6144" max="6144" width="11.33203125" style="47" customWidth="1"/>
    <col min="6145" max="6393" width="9.109375" style="47"/>
    <col min="6394" max="6394" width="5.44140625" style="47" customWidth="1"/>
    <col min="6395" max="6395" width="37.44140625" style="47" bestFit="1" customWidth="1"/>
    <col min="6396" max="6396" width="6.44140625" style="47" customWidth="1"/>
    <col min="6397" max="6397" width="9.88671875" style="47" customWidth="1"/>
    <col min="6398" max="6398" width="8.88671875" style="47" customWidth="1"/>
    <col min="6399" max="6399" width="10.44140625" style="47" customWidth="1"/>
    <col min="6400" max="6400" width="11.33203125" style="47" customWidth="1"/>
    <col min="6401" max="6649" width="9.109375" style="47"/>
    <col min="6650" max="6650" width="5.44140625" style="47" customWidth="1"/>
    <col min="6651" max="6651" width="37.44140625" style="47" bestFit="1" customWidth="1"/>
    <col min="6652" max="6652" width="6.44140625" style="47" customWidth="1"/>
    <col min="6653" max="6653" width="9.88671875" style="47" customWidth="1"/>
    <col min="6654" max="6654" width="8.88671875" style="47" customWidth="1"/>
    <col min="6655" max="6655" width="10.44140625" style="47" customWidth="1"/>
    <col min="6656" max="6656" width="11.33203125" style="47" customWidth="1"/>
    <col min="6657" max="6905" width="9.109375" style="47"/>
    <col min="6906" max="6906" width="5.44140625" style="47" customWidth="1"/>
    <col min="6907" max="6907" width="37.44140625" style="47" bestFit="1" customWidth="1"/>
    <col min="6908" max="6908" width="6.44140625" style="47" customWidth="1"/>
    <col min="6909" max="6909" width="9.88671875" style="47" customWidth="1"/>
    <col min="6910" max="6910" width="8.88671875" style="47" customWidth="1"/>
    <col min="6911" max="6911" width="10.44140625" style="47" customWidth="1"/>
    <col min="6912" max="6912" width="11.33203125" style="47" customWidth="1"/>
    <col min="6913" max="7161" width="9.109375" style="47"/>
    <col min="7162" max="7162" width="5.44140625" style="47" customWidth="1"/>
    <col min="7163" max="7163" width="37.44140625" style="47" bestFit="1" customWidth="1"/>
    <col min="7164" max="7164" width="6.44140625" style="47" customWidth="1"/>
    <col min="7165" max="7165" width="9.88671875" style="47" customWidth="1"/>
    <col min="7166" max="7166" width="8.88671875" style="47" customWidth="1"/>
    <col min="7167" max="7167" width="10.44140625" style="47" customWidth="1"/>
    <col min="7168" max="7168" width="11.33203125" style="47" customWidth="1"/>
    <col min="7169" max="7417" width="9.109375" style="47"/>
    <col min="7418" max="7418" width="5.44140625" style="47" customWidth="1"/>
    <col min="7419" max="7419" width="37.44140625" style="47" bestFit="1" customWidth="1"/>
    <col min="7420" max="7420" width="6.44140625" style="47" customWidth="1"/>
    <col min="7421" max="7421" width="9.88671875" style="47" customWidth="1"/>
    <col min="7422" max="7422" width="8.88671875" style="47" customWidth="1"/>
    <col min="7423" max="7423" width="10.44140625" style="47" customWidth="1"/>
    <col min="7424" max="7424" width="11.33203125" style="47" customWidth="1"/>
    <col min="7425" max="7673" width="9.109375" style="47"/>
    <col min="7674" max="7674" width="5.44140625" style="47" customWidth="1"/>
    <col min="7675" max="7675" width="37.44140625" style="47" bestFit="1" customWidth="1"/>
    <col min="7676" max="7676" width="6.44140625" style="47" customWidth="1"/>
    <col min="7677" max="7677" width="9.88671875" style="47" customWidth="1"/>
    <col min="7678" max="7678" width="8.88671875" style="47" customWidth="1"/>
    <col min="7679" max="7679" width="10.44140625" style="47" customWidth="1"/>
    <col min="7680" max="7680" width="11.33203125" style="47" customWidth="1"/>
    <col min="7681" max="7929" width="9.109375" style="47"/>
    <col min="7930" max="7930" width="5.44140625" style="47" customWidth="1"/>
    <col min="7931" max="7931" width="37.44140625" style="47" bestFit="1" customWidth="1"/>
    <col min="7932" max="7932" width="6.44140625" style="47" customWidth="1"/>
    <col min="7933" max="7933" width="9.88671875" style="47" customWidth="1"/>
    <col min="7934" max="7934" width="8.88671875" style="47" customWidth="1"/>
    <col min="7935" max="7935" width="10.44140625" style="47" customWidth="1"/>
    <col min="7936" max="7936" width="11.33203125" style="47" customWidth="1"/>
    <col min="7937" max="8185" width="9.109375" style="47"/>
    <col min="8186" max="8186" width="5.44140625" style="47" customWidth="1"/>
    <col min="8187" max="8187" width="37.44140625" style="47" bestFit="1" customWidth="1"/>
    <col min="8188" max="8188" width="6.44140625" style="47" customWidth="1"/>
    <col min="8189" max="8189" width="9.88671875" style="47" customWidth="1"/>
    <col min="8190" max="8190" width="8.88671875" style="47" customWidth="1"/>
    <col min="8191" max="8191" width="10.44140625" style="47" customWidth="1"/>
    <col min="8192" max="8192" width="11.33203125" style="47" customWidth="1"/>
    <col min="8193" max="8441" width="9.109375" style="47"/>
    <col min="8442" max="8442" width="5.44140625" style="47" customWidth="1"/>
    <col min="8443" max="8443" width="37.44140625" style="47" bestFit="1" customWidth="1"/>
    <col min="8444" max="8444" width="6.44140625" style="47" customWidth="1"/>
    <col min="8445" max="8445" width="9.88671875" style="47" customWidth="1"/>
    <col min="8446" max="8446" width="8.88671875" style="47" customWidth="1"/>
    <col min="8447" max="8447" width="10.44140625" style="47" customWidth="1"/>
    <col min="8448" max="8448" width="11.33203125" style="47" customWidth="1"/>
    <col min="8449" max="8697" width="9.109375" style="47"/>
    <col min="8698" max="8698" width="5.44140625" style="47" customWidth="1"/>
    <col min="8699" max="8699" width="37.44140625" style="47" bestFit="1" customWidth="1"/>
    <col min="8700" max="8700" width="6.44140625" style="47" customWidth="1"/>
    <col min="8701" max="8701" width="9.88671875" style="47" customWidth="1"/>
    <col min="8702" max="8702" width="8.88671875" style="47" customWidth="1"/>
    <col min="8703" max="8703" width="10.44140625" style="47" customWidth="1"/>
    <col min="8704" max="8704" width="11.33203125" style="47" customWidth="1"/>
    <col min="8705" max="8953" width="9.109375" style="47"/>
    <col min="8954" max="8954" width="5.44140625" style="47" customWidth="1"/>
    <col min="8955" max="8955" width="37.44140625" style="47" bestFit="1" customWidth="1"/>
    <col min="8956" max="8956" width="6.44140625" style="47" customWidth="1"/>
    <col min="8957" max="8957" width="9.88671875" style="47" customWidth="1"/>
    <col min="8958" max="8958" width="8.88671875" style="47" customWidth="1"/>
    <col min="8959" max="8959" width="10.44140625" style="47" customWidth="1"/>
    <col min="8960" max="8960" width="11.33203125" style="47" customWidth="1"/>
    <col min="8961" max="9209" width="9.109375" style="47"/>
    <col min="9210" max="9210" width="5.44140625" style="47" customWidth="1"/>
    <col min="9211" max="9211" width="37.44140625" style="47" bestFit="1" customWidth="1"/>
    <col min="9212" max="9212" width="6.44140625" style="47" customWidth="1"/>
    <col min="9213" max="9213" width="9.88671875" style="47" customWidth="1"/>
    <col min="9214" max="9214" width="8.88671875" style="47" customWidth="1"/>
    <col min="9215" max="9215" width="10.44140625" style="47" customWidth="1"/>
    <col min="9216" max="9216" width="11.33203125" style="47" customWidth="1"/>
    <col min="9217" max="9465" width="9.109375" style="47"/>
    <col min="9466" max="9466" width="5.44140625" style="47" customWidth="1"/>
    <col min="9467" max="9467" width="37.44140625" style="47" bestFit="1" customWidth="1"/>
    <col min="9468" max="9468" width="6.44140625" style="47" customWidth="1"/>
    <col min="9469" max="9469" width="9.88671875" style="47" customWidth="1"/>
    <col min="9470" max="9470" width="8.88671875" style="47" customWidth="1"/>
    <col min="9471" max="9471" width="10.44140625" style="47" customWidth="1"/>
    <col min="9472" max="9472" width="11.33203125" style="47" customWidth="1"/>
    <col min="9473" max="9721" width="9.109375" style="47"/>
    <col min="9722" max="9722" width="5.44140625" style="47" customWidth="1"/>
    <col min="9723" max="9723" width="37.44140625" style="47" bestFit="1" customWidth="1"/>
    <col min="9724" max="9724" width="6.44140625" style="47" customWidth="1"/>
    <col min="9725" max="9725" width="9.88671875" style="47" customWidth="1"/>
    <col min="9726" max="9726" width="8.88671875" style="47" customWidth="1"/>
    <col min="9727" max="9727" width="10.44140625" style="47" customWidth="1"/>
    <col min="9728" max="9728" width="11.33203125" style="47" customWidth="1"/>
    <col min="9729" max="9977" width="9.109375" style="47"/>
    <col min="9978" max="9978" width="5.44140625" style="47" customWidth="1"/>
    <col min="9979" max="9979" width="37.44140625" style="47" bestFit="1" customWidth="1"/>
    <col min="9980" max="9980" width="6.44140625" style="47" customWidth="1"/>
    <col min="9981" max="9981" width="9.88671875" style="47" customWidth="1"/>
    <col min="9982" max="9982" width="8.88671875" style="47" customWidth="1"/>
    <col min="9983" max="9983" width="10.44140625" style="47" customWidth="1"/>
    <col min="9984" max="9984" width="11.33203125" style="47" customWidth="1"/>
    <col min="9985" max="10233" width="9.109375" style="47"/>
    <col min="10234" max="10234" width="5.44140625" style="47" customWidth="1"/>
    <col min="10235" max="10235" width="37.44140625" style="47" bestFit="1" customWidth="1"/>
    <col min="10236" max="10236" width="6.44140625" style="47" customWidth="1"/>
    <col min="10237" max="10237" width="9.88671875" style="47" customWidth="1"/>
    <col min="10238" max="10238" width="8.88671875" style="47" customWidth="1"/>
    <col min="10239" max="10239" width="10.44140625" style="47" customWidth="1"/>
    <col min="10240" max="10240" width="11.33203125" style="47" customWidth="1"/>
    <col min="10241" max="10489" width="9.109375" style="47"/>
    <col min="10490" max="10490" width="5.44140625" style="47" customWidth="1"/>
    <col min="10491" max="10491" width="37.44140625" style="47" bestFit="1" customWidth="1"/>
    <col min="10492" max="10492" width="6.44140625" style="47" customWidth="1"/>
    <col min="10493" max="10493" width="9.88671875" style="47" customWidth="1"/>
    <col min="10494" max="10494" width="8.88671875" style="47" customWidth="1"/>
    <col min="10495" max="10495" width="10.44140625" style="47" customWidth="1"/>
    <col min="10496" max="10496" width="11.33203125" style="47" customWidth="1"/>
    <col min="10497" max="10745" width="9.109375" style="47"/>
    <col min="10746" max="10746" width="5.44140625" style="47" customWidth="1"/>
    <col min="10747" max="10747" width="37.44140625" style="47" bestFit="1" customWidth="1"/>
    <col min="10748" max="10748" width="6.44140625" style="47" customWidth="1"/>
    <col min="10749" max="10749" width="9.88671875" style="47" customWidth="1"/>
    <col min="10750" max="10750" width="8.88671875" style="47" customWidth="1"/>
    <col min="10751" max="10751" width="10.44140625" style="47" customWidth="1"/>
    <col min="10752" max="10752" width="11.33203125" style="47" customWidth="1"/>
    <col min="10753" max="11001" width="9.109375" style="47"/>
    <col min="11002" max="11002" width="5.44140625" style="47" customWidth="1"/>
    <col min="11003" max="11003" width="37.44140625" style="47" bestFit="1" customWidth="1"/>
    <col min="11004" max="11004" width="6.44140625" style="47" customWidth="1"/>
    <col min="11005" max="11005" width="9.88671875" style="47" customWidth="1"/>
    <col min="11006" max="11006" width="8.88671875" style="47" customWidth="1"/>
    <col min="11007" max="11007" width="10.44140625" style="47" customWidth="1"/>
    <col min="11008" max="11008" width="11.33203125" style="47" customWidth="1"/>
    <col min="11009" max="11257" width="9.109375" style="47"/>
    <col min="11258" max="11258" width="5.44140625" style="47" customWidth="1"/>
    <col min="11259" max="11259" width="37.44140625" style="47" bestFit="1" customWidth="1"/>
    <col min="11260" max="11260" width="6.44140625" style="47" customWidth="1"/>
    <col min="11261" max="11261" width="9.88671875" style="47" customWidth="1"/>
    <col min="11262" max="11262" width="8.88671875" style="47" customWidth="1"/>
    <col min="11263" max="11263" width="10.44140625" style="47" customWidth="1"/>
    <col min="11264" max="11264" width="11.33203125" style="47" customWidth="1"/>
    <col min="11265" max="11513" width="9.109375" style="47"/>
    <col min="11514" max="11514" width="5.44140625" style="47" customWidth="1"/>
    <col min="11515" max="11515" width="37.44140625" style="47" bestFit="1" customWidth="1"/>
    <col min="11516" max="11516" width="6.44140625" style="47" customWidth="1"/>
    <col min="11517" max="11517" width="9.88671875" style="47" customWidth="1"/>
    <col min="11518" max="11518" width="8.88671875" style="47" customWidth="1"/>
    <col min="11519" max="11519" width="10.44140625" style="47" customWidth="1"/>
    <col min="11520" max="11520" width="11.33203125" style="47" customWidth="1"/>
    <col min="11521" max="11769" width="9.109375" style="47"/>
    <col min="11770" max="11770" width="5.44140625" style="47" customWidth="1"/>
    <col min="11771" max="11771" width="37.44140625" style="47" bestFit="1" customWidth="1"/>
    <col min="11772" max="11772" width="6.44140625" style="47" customWidth="1"/>
    <col min="11773" max="11773" width="9.88671875" style="47" customWidth="1"/>
    <col min="11774" max="11774" width="8.88671875" style="47" customWidth="1"/>
    <col min="11775" max="11775" width="10.44140625" style="47" customWidth="1"/>
    <col min="11776" max="11776" width="11.33203125" style="47" customWidth="1"/>
    <col min="11777" max="12025" width="9.109375" style="47"/>
    <col min="12026" max="12026" width="5.44140625" style="47" customWidth="1"/>
    <col min="12027" max="12027" width="37.44140625" style="47" bestFit="1" customWidth="1"/>
    <col min="12028" max="12028" width="6.44140625" style="47" customWidth="1"/>
    <col min="12029" max="12029" width="9.88671875" style="47" customWidth="1"/>
    <col min="12030" max="12030" width="8.88671875" style="47" customWidth="1"/>
    <col min="12031" max="12031" width="10.44140625" style="47" customWidth="1"/>
    <col min="12032" max="12032" width="11.33203125" style="47" customWidth="1"/>
    <col min="12033" max="12281" width="9.109375" style="47"/>
    <col min="12282" max="12282" width="5.44140625" style="47" customWidth="1"/>
    <col min="12283" max="12283" width="37.44140625" style="47" bestFit="1" customWidth="1"/>
    <col min="12284" max="12284" width="6.44140625" style="47" customWidth="1"/>
    <col min="12285" max="12285" width="9.88671875" style="47" customWidth="1"/>
    <col min="12286" max="12286" width="8.88671875" style="47" customWidth="1"/>
    <col min="12287" max="12287" width="10.44140625" style="47" customWidth="1"/>
    <col min="12288" max="12288" width="11.33203125" style="47" customWidth="1"/>
    <col min="12289" max="12537" width="9.109375" style="47"/>
    <col min="12538" max="12538" width="5.44140625" style="47" customWidth="1"/>
    <col min="12539" max="12539" width="37.44140625" style="47" bestFit="1" customWidth="1"/>
    <col min="12540" max="12540" width="6.44140625" style="47" customWidth="1"/>
    <col min="12541" max="12541" width="9.88671875" style="47" customWidth="1"/>
    <col min="12542" max="12542" width="8.88671875" style="47" customWidth="1"/>
    <col min="12543" max="12543" width="10.44140625" style="47" customWidth="1"/>
    <col min="12544" max="12544" width="11.33203125" style="47" customWidth="1"/>
    <col min="12545" max="12793" width="9.109375" style="47"/>
    <col min="12794" max="12794" width="5.44140625" style="47" customWidth="1"/>
    <col min="12795" max="12795" width="37.44140625" style="47" bestFit="1" customWidth="1"/>
    <col min="12796" max="12796" width="6.44140625" style="47" customWidth="1"/>
    <col min="12797" max="12797" width="9.88671875" style="47" customWidth="1"/>
    <col min="12798" max="12798" width="8.88671875" style="47" customWidth="1"/>
    <col min="12799" max="12799" width="10.44140625" style="47" customWidth="1"/>
    <col min="12800" max="12800" width="11.33203125" style="47" customWidth="1"/>
    <col min="12801" max="13049" width="9.109375" style="47"/>
    <col min="13050" max="13050" width="5.44140625" style="47" customWidth="1"/>
    <col min="13051" max="13051" width="37.44140625" style="47" bestFit="1" customWidth="1"/>
    <col min="13052" max="13052" width="6.44140625" style="47" customWidth="1"/>
    <col min="13053" max="13053" width="9.88671875" style="47" customWidth="1"/>
    <col min="13054" max="13054" width="8.88671875" style="47" customWidth="1"/>
    <col min="13055" max="13055" width="10.44140625" style="47" customWidth="1"/>
    <col min="13056" max="13056" width="11.33203125" style="47" customWidth="1"/>
    <col min="13057" max="13305" width="9.109375" style="47"/>
    <col min="13306" max="13306" width="5.44140625" style="47" customWidth="1"/>
    <col min="13307" max="13307" width="37.44140625" style="47" bestFit="1" customWidth="1"/>
    <col min="13308" max="13308" width="6.44140625" style="47" customWidth="1"/>
    <col min="13309" max="13309" width="9.88671875" style="47" customWidth="1"/>
    <col min="13310" max="13310" width="8.88671875" style="47" customWidth="1"/>
    <col min="13311" max="13311" width="10.44140625" style="47" customWidth="1"/>
    <col min="13312" max="13312" width="11.33203125" style="47" customWidth="1"/>
    <col min="13313" max="13561" width="9.109375" style="47"/>
    <col min="13562" max="13562" width="5.44140625" style="47" customWidth="1"/>
    <col min="13563" max="13563" width="37.44140625" style="47" bestFit="1" customWidth="1"/>
    <col min="13564" max="13564" width="6.44140625" style="47" customWidth="1"/>
    <col min="13565" max="13565" width="9.88671875" style="47" customWidth="1"/>
    <col min="13566" max="13566" width="8.88671875" style="47" customWidth="1"/>
    <col min="13567" max="13567" width="10.44140625" style="47" customWidth="1"/>
    <col min="13568" max="13568" width="11.33203125" style="47" customWidth="1"/>
    <col min="13569" max="13817" width="9.109375" style="47"/>
    <col min="13818" max="13818" width="5.44140625" style="47" customWidth="1"/>
    <col min="13819" max="13819" width="37.44140625" style="47" bestFit="1" customWidth="1"/>
    <col min="13820" max="13820" width="6.44140625" style="47" customWidth="1"/>
    <col min="13821" max="13821" width="9.88671875" style="47" customWidth="1"/>
    <col min="13822" max="13822" width="8.88671875" style="47" customWidth="1"/>
    <col min="13823" max="13823" width="10.44140625" style="47" customWidth="1"/>
    <col min="13824" max="13824" width="11.33203125" style="47" customWidth="1"/>
    <col min="13825" max="14073" width="9.109375" style="47"/>
    <col min="14074" max="14074" width="5.44140625" style="47" customWidth="1"/>
    <col min="14075" max="14075" width="37.44140625" style="47" bestFit="1" customWidth="1"/>
    <col min="14076" max="14076" width="6.44140625" style="47" customWidth="1"/>
    <col min="14077" max="14077" width="9.88671875" style="47" customWidth="1"/>
    <col min="14078" max="14078" width="8.88671875" style="47" customWidth="1"/>
    <col min="14079" max="14079" width="10.44140625" style="47" customWidth="1"/>
    <col min="14080" max="14080" width="11.33203125" style="47" customWidth="1"/>
    <col min="14081" max="14329" width="9.109375" style="47"/>
    <col min="14330" max="14330" width="5.44140625" style="47" customWidth="1"/>
    <col min="14331" max="14331" width="37.44140625" style="47" bestFit="1" customWidth="1"/>
    <col min="14332" max="14332" width="6.44140625" style="47" customWidth="1"/>
    <col min="14333" max="14333" width="9.88671875" style="47" customWidth="1"/>
    <col min="14334" max="14334" width="8.88671875" style="47" customWidth="1"/>
    <col min="14335" max="14335" width="10.44140625" style="47" customWidth="1"/>
    <col min="14336" max="14336" width="11.33203125" style="47" customWidth="1"/>
    <col min="14337" max="14585" width="9.109375" style="47"/>
    <col min="14586" max="14586" width="5.44140625" style="47" customWidth="1"/>
    <col min="14587" max="14587" width="37.44140625" style="47" bestFit="1" customWidth="1"/>
    <col min="14588" max="14588" width="6.44140625" style="47" customWidth="1"/>
    <col min="14589" max="14589" width="9.88671875" style="47" customWidth="1"/>
    <col min="14590" max="14590" width="8.88671875" style="47" customWidth="1"/>
    <col min="14591" max="14591" width="10.44140625" style="47" customWidth="1"/>
    <col min="14592" max="14592" width="11.33203125" style="47" customWidth="1"/>
    <col min="14593" max="14841" width="9.109375" style="47"/>
    <col min="14842" max="14842" width="5.44140625" style="47" customWidth="1"/>
    <col min="14843" max="14843" width="37.44140625" style="47" bestFit="1" customWidth="1"/>
    <col min="14844" max="14844" width="6.44140625" style="47" customWidth="1"/>
    <col min="14845" max="14845" width="9.88671875" style="47" customWidth="1"/>
    <col min="14846" max="14846" width="8.88671875" style="47" customWidth="1"/>
    <col min="14847" max="14847" width="10.44140625" style="47" customWidth="1"/>
    <col min="14848" max="14848" width="11.33203125" style="47" customWidth="1"/>
    <col min="14849" max="15097" width="9.109375" style="47"/>
    <col min="15098" max="15098" width="5.44140625" style="47" customWidth="1"/>
    <col min="15099" max="15099" width="37.44140625" style="47" bestFit="1" customWidth="1"/>
    <col min="15100" max="15100" width="6.44140625" style="47" customWidth="1"/>
    <col min="15101" max="15101" width="9.88671875" style="47" customWidth="1"/>
    <col min="15102" max="15102" width="8.88671875" style="47" customWidth="1"/>
    <col min="15103" max="15103" width="10.44140625" style="47" customWidth="1"/>
    <col min="15104" max="15104" width="11.33203125" style="47" customWidth="1"/>
    <col min="15105" max="15353" width="9.109375" style="47"/>
    <col min="15354" max="15354" width="5.44140625" style="47" customWidth="1"/>
    <col min="15355" max="15355" width="37.44140625" style="47" bestFit="1" customWidth="1"/>
    <col min="15356" max="15356" width="6.44140625" style="47" customWidth="1"/>
    <col min="15357" max="15357" width="9.88671875" style="47" customWidth="1"/>
    <col min="15358" max="15358" width="8.88671875" style="47" customWidth="1"/>
    <col min="15359" max="15359" width="10.44140625" style="47" customWidth="1"/>
    <col min="15360" max="15360" width="11.33203125" style="47" customWidth="1"/>
    <col min="15361" max="15609" width="9.109375" style="47"/>
    <col min="15610" max="15610" width="5.44140625" style="47" customWidth="1"/>
    <col min="15611" max="15611" width="37.44140625" style="47" bestFit="1" customWidth="1"/>
    <col min="15612" max="15612" width="6.44140625" style="47" customWidth="1"/>
    <col min="15613" max="15613" width="9.88671875" style="47" customWidth="1"/>
    <col min="15614" max="15614" width="8.88671875" style="47" customWidth="1"/>
    <col min="15615" max="15615" width="10.44140625" style="47" customWidth="1"/>
    <col min="15616" max="15616" width="11.33203125" style="47" customWidth="1"/>
    <col min="15617" max="15865" width="9.109375" style="47"/>
    <col min="15866" max="15866" width="5.44140625" style="47" customWidth="1"/>
    <col min="15867" max="15867" width="37.44140625" style="47" bestFit="1" customWidth="1"/>
    <col min="15868" max="15868" width="6.44140625" style="47" customWidth="1"/>
    <col min="15869" max="15869" width="9.88671875" style="47" customWidth="1"/>
    <col min="15870" max="15870" width="8.88671875" style="47" customWidth="1"/>
    <col min="15871" max="15871" width="10.44140625" style="47" customWidth="1"/>
    <col min="15872" max="15872" width="11.33203125" style="47" customWidth="1"/>
    <col min="15873" max="16121" width="9.109375" style="47"/>
    <col min="16122" max="16122" width="5.44140625" style="47" customWidth="1"/>
    <col min="16123" max="16123" width="37.44140625" style="47" bestFit="1" customWidth="1"/>
    <col min="16124" max="16124" width="6.44140625" style="47" customWidth="1"/>
    <col min="16125" max="16125" width="9.88671875" style="47" customWidth="1"/>
    <col min="16126" max="16126" width="8.88671875" style="47" customWidth="1"/>
    <col min="16127" max="16127" width="10.44140625" style="47" customWidth="1"/>
    <col min="16128" max="16128" width="11.33203125" style="47" customWidth="1"/>
    <col min="16129" max="16384" width="9.109375" style="47"/>
  </cols>
  <sheetData>
    <row r="1" spans="1:12" ht="15" customHeight="1">
      <c r="A1" s="917" t="s">
        <v>185</v>
      </c>
      <c r="B1" s="917"/>
      <c r="C1" s="614"/>
      <c r="D1" s="615"/>
      <c r="E1" s="615"/>
      <c r="F1" s="374"/>
      <c r="G1" s="846"/>
      <c r="H1" s="846"/>
      <c r="I1" s="847"/>
      <c r="J1" s="846"/>
      <c r="K1" s="617"/>
    </row>
    <row r="2" spans="1:12" ht="15" customHeight="1">
      <c r="A2" s="918" t="s">
        <v>540</v>
      </c>
      <c r="B2" s="918"/>
      <c r="C2" s="918"/>
      <c r="D2" s="918"/>
      <c r="E2" s="918"/>
      <c r="F2" s="918"/>
      <c r="G2" s="918"/>
      <c r="H2" s="918"/>
      <c r="I2" s="918"/>
      <c r="J2" s="918"/>
      <c r="K2" s="47"/>
    </row>
    <row r="3" spans="1:12">
      <c r="A3" s="375"/>
      <c r="B3" s="375"/>
      <c r="C3" s="618"/>
      <c r="D3" s="619"/>
      <c r="E3" s="619"/>
      <c r="F3" s="376"/>
      <c r="G3" s="977" t="s">
        <v>1</v>
      </c>
      <c r="H3" s="977"/>
      <c r="I3" s="848"/>
      <c r="J3" s="983" t="s">
        <v>1</v>
      </c>
      <c r="K3" s="983"/>
    </row>
    <row r="4" spans="1:12" ht="25.5" customHeight="1">
      <c r="A4" s="920" t="s">
        <v>2</v>
      </c>
      <c r="B4" s="915" t="s">
        <v>559</v>
      </c>
      <c r="C4" s="915" t="s">
        <v>4</v>
      </c>
      <c r="D4" s="915" t="s">
        <v>539</v>
      </c>
      <c r="E4" s="978" t="s">
        <v>613</v>
      </c>
      <c r="F4" s="915" t="s">
        <v>202</v>
      </c>
      <c r="G4" s="915"/>
      <c r="H4" s="915"/>
      <c r="I4" s="985" t="s">
        <v>671</v>
      </c>
      <c r="J4" s="986"/>
      <c r="K4" s="986"/>
      <c r="L4" s="987"/>
    </row>
    <row r="5" spans="1:12" ht="15" customHeight="1">
      <c r="A5" s="920"/>
      <c r="B5" s="915"/>
      <c r="C5" s="915"/>
      <c r="D5" s="915"/>
      <c r="E5" s="979"/>
      <c r="F5" s="915" t="s">
        <v>516</v>
      </c>
      <c r="G5" s="981" t="s">
        <v>195</v>
      </c>
      <c r="H5" s="982"/>
      <c r="I5" s="984" t="s">
        <v>516</v>
      </c>
      <c r="J5" s="916" t="s">
        <v>195</v>
      </c>
      <c r="K5" s="916"/>
      <c r="L5" s="975" t="s">
        <v>196</v>
      </c>
    </row>
    <row r="6" spans="1:12" ht="39.6">
      <c r="A6" s="920"/>
      <c r="B6" s="915"/>
      <c r="C6" s="915"/>
      <c r="D6" s="915"/>
      <c r="E6" s="980"/>
      <c r="F6" s="915"/>
      <c r="G6" s="849" t="s">
        <v>615</v>
      </c>
      <c r="H6" s="849" t="s">
        <v>614</v>
      </c>
      <c r="I6" s="984"/>
      <c r="J6" s="849" t="s">
        <v>615</v>
      </c>
      <c r="K6" s="714" t="s">
        <v>614</v>
      </c>
      <c r="L6" s="976"/>
    </row>
    <row r="7" spans="1:12" ht="18" customHeight="1">
      <c r="A7" s="9" t="s">
        <v>197</v>
      </c>
      <c r="B7" s="9">
        <v>-2</v>
      </c>
      <c r="C7" s="9">
        <v>-3</v>
      </c>
      <c r="D7" s="9">
        <v>-4</v>
      </c>
      <c r="E7" s="9">
        <v>-5</v>
      </c>
      <c r="F7" s="9">
        <v>-6</v>
      </c>
      <c r="G7" s="850" t="s">
        <v>617</v>
      </c>
      <c r="H7" s="850" t="s">
        <v>616</v>
      </c>
      <c r="I7" s="851">
        <v>-8</v>
      </c>
      <c r="J7" s="850" t="s">
        <v>318</v>
      </c>
      <c r="K7" s="622" t="s">
        <v>618</v>
      </c>
      <c r="L7" s="622" t="s">
        <v>641</v>
      </c>
    </row>
    <row r="8" spans="1:12" s="380" customFormat="1" ht="13.8">
      <c r="A8" s="208"/>
      <c r="B8" s="378" t="s">
        <v>17</v>
      </c>
      <c r="C8" s="208"/>
      <c r="D8" s="48">
        <v>101671.33237999998</v>
      </c>
      <c r="E8" s="48">
        <f>'TK2020'!D6</f>
        <v>101671.33238000001</v>
      </c>
      <c r="F8" s="624">
        <f>'TK2021'!D6</f>
        <v>101671.34609999998</v>
      </c>
      <c r="G8" s="852">
        <f>F8-D8</f>
        <v>1.3720000002649613E-2</v>
      </c>
      <c r="H8" s="853">
        <f t="shared" ref="H8:H75" si="0">F8/D8*100</f>
        <v>100.00001349446268</v>
      </c>
      <c r="I8" s="854">
        <f>'01CH'!D7</f>
        <v>101671.34610000002</v>
      </c>
      <c r="J8" s="852">
        <f>I8-D8</f>
        <v>1.3720000046305358E-2</v>
      </c>
      <c r="K8" s="625">
        <f>I8/H8*100</f>
        <v>101671.33238000002</v>
      </c>
      <c r="L8" s="379"/>
    </row>
    <row r="9" spans="1:12" s="380" customFormat="1" ht="15" customHeight="1">
      <c r="A9" s="208" t="s">
        <v>18</v>
      </c>
      <c r="B9" s="378" t="s">
        <v>19</v>
      </c>
      <c r="C9" s="433" t="s">
        <v>20</v>
      </c>
      <c r="D9" s="623">
        <v>93883.171784999984</v>
      </c>
      <c r="E9" s="623">
        <f>'TK2020'!D8</f>
        <v>96826.535866000006</v>
      </c>
      <c r="F9" s="624">
        <f>'TK2021'!D8</f>
        <v>96800.351799999989</v>
      </c>
      <c r="G9" s="852">
        <f>F9-D9</f>
        <v>2917.1800150000054</v>
      </c>
      <c r="H9" s="853">
        <f>D9/F9*100</f>
        <v>96.986395234361112</v>
      </c>
      <c r="I9" s="854">
        <f>'01CH'!D9</f>
        <v>96785.686800000025</v>
      </c>
      <c r="J9" s="852">
        <f>I9-D9</f>
        <v>2902.5150150000409</v>
      </c>
      <c r="K9" s="625">
        <f>H9/I9*100</f>
        <v>0.10020737408701333</v>
      </c>
      <c r="L9" s="379">
        <f>I9/D9*100</f>
        <v>103.09162436655529</v>
      </c>
    </row>
    <row r="10" spans="1:12" s="387" customFormat="1" ht="15" customHeight="1">
      <c r="A10" s="216"/>
      <c r="B10" s="209" t="s">
        <v>567</v>
      </c>
      <c r="C10" s="210"/>
      <c r="D10" s="385"/>
      <c r="E10" s="385"/>
      <c r="F10" s="395"/>
      <c r="G10" s="855"/>
      <c r="H10" s="856"/>
      <c r="I10" s="857"/>
      <c r="J10" s="855"/>
      <c r="K10" s="626"/>
      <c r="L10" s="383"/>
    </row>
    <row r="11" spans="1:12" ht="15" customHeight="1">
      <c r="A11" s="217" t="s">
        <v>21</v>
      </c>
      <c r="B11" s="211" t="s">
        <v>22</v>
      </c>
      <c r="C11" s="206" t="s">
        <v>23</v>
      </c>
      <c r="D11" s="390">
        <v>3540.3716960000006</v>
      </c>
      <c r="E11" s="390">
        <f>'TK2020'!D10</f>
        <v>4177.4054560000004</v>
      </c>
      <c r="F11" s="391">
        <f>'TK2021'!D10</f>
        <v>4175.6454999999996</v>
      </c>
      <c r="G11" s="858">
        <f t="shared" ref="G11:G75" si="1">F11-D11</f>
        <v>635.27380399999902</v>
      </c>
      <c r="H11" s="859">
        <f t="shared" ref="H11:H29" si="2">D11/F11*100</f>
        <v>84.786213197456561</v>
      </c>
      <c r="I11" s="860">
        <f>'01CH'!D11</f>
        <v>4175.200249999999</v>
      </c>
      <c r="J11" s="858">
        <f>I11-D11</f>
        <v>634.82855399999835</v>
      </c>
      <c r="K11" s="627">
        <f t="shared" ref="K11:K20" si="3">H11/I11*100</f>
        <v>2.0307101006103023</v>
      </c>
      <c r="L11" s="383">
        <f t="shared" ref="L11:L73" si="4">I11/D11*100</f>
        <v>117.93112725189967</v>
      </c>
    </row>
    <row r="12" spans="1:12" s="79" customFormat="1">
      <c r="A12" s="215"/>
      <c r="B12" s="393" t="s">
        <v>568</v>
      </c>
      <c r="C12" s="213" t="s">
        <v>25</v>
      </c>
      <c r="D12" s="389">
        <v>2125.9700979999998</v>
      </c>
      <c r="E12" s="390">
        <f>'TK2020'!D11</f>
        <v>2645.5090720000003</v>
      </c>
      <c r="F12" s="391">
        <f>'TK2021'!D11</f>
        <v>2644.1610000000001</v>
      </c>
      <c r="G12" s="858">
        <f t="shared" si="1"/>
        <v>518.19090200000028</v>
      </c>
      <c r="H12" s="859">
        <f t="shared" si="2"/>
        <v>80.402445161243946</v>
      </c>
      <c r="I12" s="860">
        <f>'01CH'!D12</f>
        <v>2643.9357499999996</v>
      </c>
      <c r="J12" s="858">
        <f t="shared" ref="J12:J75" si="5">I12-D12</f>
        <v>517.96565199999986</v>
      </c>
      <c r="K12" s="627">
        <f t="shared" si="3"/>
        <v>3.041013578383815</v>
      </c>
      <c r="L12" s="383">
        <f t="shared" si="4"/>
        <v>124.36373176119808</v>
      </c>
    </row>
    <row r="13" spans="1:12" s="79" customFormat="1" hidden="1">
      <c r="A13" s="215"/>
      <c r="B13" s="212" t="s">
        <v>26</v>
      </c>
      <c r="C13" s="213" t="s">
        <v>27</v>
      </c>
      <c r="D13" s="389">
        <v>1413.2130810000006</v>
      </c>
      <c r="E13" s="390">
        <f>'TK2020'!D12</f>
        <v>1530.7078670000003</v>
      </c>
      <c r="F13" s="391">
        <f>'TK2021'!D12</f>
        <v>1530.2944999999997</v>
      </c>
      <c r="G13" s="858">
        <f t="shared" si="1"/>
        <v>117.08141899999919</v>
      </c>
      <c r="H13" s="859">
        <f t="shared" si="2"/>
        <v>92.349092347910869</v>
      </c>
      <c r="I13" s="860">
        <f>'01CH'!D13</f>
        <v>1530.0744999999999</v>
      </c>
      <c r="J13" s="858">
        <f t="shared" si="5"/>
        <v>116.86141899999939</v>
      </c>
      <c r="K13" s="627">
        <f t="shared" si="3"/>
        <v>6.0355944986934214</v>
      </c>
      <c r="L13" s="383">
        <f t="shared" si="4"/>
        <v>108.26920020562699</v>
      </c>
    </row>
    <row r="14" spans="1:12" s="79" customFormat="1" hidden="1">
      <c r="A14" s="215"/>
      <c r="B14" s="214" t="s">
        <v>28</v>
      </c>
      <c r="C14" s="213" t="s">
        <v>29</v>
      </c>
      <c r="D14" s="389">
        <v>1.188517</v>
      </c>
      <c r="E14" s="390">
        <f>'TK2020'!D13</f>
        <v>1.188517</v>
      </c>
      <c r="F14" s="391">
        <f>'TK2021'!D13</f>
        <v>1.19</v>
      </c>
      <c r="G14" s="858">
        <f t="shared" si="1"/>
        <v>1.4829999999999011E-3</v>
      </c>
      <c r="H14" s="859">
        <f t="shared" si="2"/>
        <v>99.875378151260506</v>
      </c>
      <c r="I14" s="860">
        <f>'01CH'!D14</f>
        <v>1.19</v>
      </c>
      <c r="J14" s="858">
        <f t="shared" si="5"/>
        <v>1.4829999999999011E-3</v>
      </c>
      <c r="K14" s="627">
        <f t="shared" si="3"/>
        <v>8392.888920273992</v>
      </c>
      <c r="L14" s="383">
        <f t="shared" si="4"/>
        <v>100.12477734857809</v>
      </c>
    </row>
    <row r="15" spans="1:12" s="79" customFormat="1">
      <c r="A15" s="217" t="s">
        <v>30</v>
      </c>
      <c r="B15" s="207" t="s">
        <v>31</v>
      </c>
      <c r="C15" s="206" t="s">
        <v>32</v>
      </c>
      <c r="D15" s="389">
        <v>4265.285033000001</v>
      </c>
      <c r="E15" s="390">
        <f>'TK2020'!D14</f>
        <v>4927.8339000000005</v>
      </c>
      <c r="F15" s="391">
        <f>'TK2021'!D14</f>
        <v>4923.1209999999992</v>
      </c>
      <c r="G15" s="858">
        <f t="shared" si="1"/>
        <v>657.83596699999816</v>
      </c>
      <c r="H15" s="859">
        <f t="shared" si="2"/>
        <v>86.637826553521663</v>
      </c>
      <c r="I15" s="860">
        <f>'01CH'!D15</f>
        <v>4918.6290099999997</v>
      </c>
      <c r="J15" s="858">
        <f t="shared" si="5"/>
        <v>653.34397699999863</v>
      </c>
      <c r="K15" s="627">
        <f t="shared" si="3"/>
        <v>1.7614222657854344</v>
      </c>
      <c r="L15" s="383">
        <f t="shared" si="4"/>
        <v>115.31770964765904</v>
      </c>
    </row>
    <row r="16" spans="1:12">
      <c r="A16" s="217" t="s">
        <v>33</v>
      </c>
      <c r="B16" s="207" t="s">
        <v>34</v>
      </c>
      <c r="C16" s="206" t="s">
        <v>35</v>
      </c>
      <c r="D16" s="389">
        <v>1833.0270549999816</v>
      </c>
      <c r="E16" s="390">
        <f>'TK2020'!D15</f>
        <v>1427.6415939999999</v>
      </c>
      <c r="F16" s="391">
        <f>'TK2021'!D15</f>
        <v>1424.963</v>
      </c>
      <c r="G16" s="858">
        <f t="shared" si="1"/>
        <v>-408.06405499998164</v>
      </c>
      <c r="H16" s="859">
        <f t="shared" si="2"/>
        <v>128.63681758754308</v>
      </c>
      <c r="I16" s="860">
        <f>'01CH'!D16</f>
        <v>1424.7775599999998</v>
      </c>
      <c r="J16" s="858">
        <f t="shared" si="5"/>
        <v>-408.24949499998183</v>
      </c>
      <c r="K16" s="627">
        <f t="shared" si="3"/>
        <v>9.0285544353704665</v>
      </c>
      <c r="L16" s="383">
        <f t="shared" si="4"/>
        <v>77.728124967583426</v>
      </c>
    </row>
    <row r="17" spans="1:12">
      <c r="A17" s="217" t="s">
        <v>36</v>
      </c>
      <c r="B17" s="211" t="s">
        <v>37</v>
      </c>
      <c r="C17" s="206" t="s">
        <v>38</v>
      </c>
      <c r="D17" s="390">
        <v>12454.800000000001</v>
      </c>
      <c r="E17" s="390">
        <f>'TK2020'!D16</f>
        <v>16147.783577</v>
      </c>
      <c r="F17" s="391">
        <f>'TK2021'!D16</f>
        <v>16169.0748</v>
      </c>
      <c r="G17" s="858">
        <f t="shared" si="1"/>
        <v>3714.2747999999992</v>
      </c>
      <c r="H17" s="859">
        <f t="shared" si="2"/>
        <v>77.028526084869128</v>
      </c>
      <c r="I17" s="860">
        <f>'01CH'!D17</f>
        <v>16169.074800000002</v>
      </c>
      <c r="J17" s="858">
        <f t="shared" si="5"/>
        <v>3714.2748000000011</v>
      </c>
      <c r="K17" s="627">
        <f t="shared" si="3"/>
        <v>0.4763941477026819</v>
      </c>
      <c r="L17" s="383">
        <f t="shared" si="4"/>
        <v>129.82203487811927</v>
      </c>
    </row>
    <row r="18" spans="1:12" s="79" customFormat="1" ht="14.25" hidden="1" customHeight="1">
      <c r="A18" s="215"/>
      <c r="B18" s="388" t="s">
        <v>569</v>
      </c>
      <c r="C18" s="213" t="s">
        <v>40</v>
      </c>
      <c r="D18" s="389">
        <v>7809.2800000000016</v>
      </c>
      <c r="E18" s="390">
        <f>'TK2020'!D17</f>
        <v>12366.722211</v>
      </c>
      <c r="F18" s="391">
        <f>'TK2021'!D17</f>
        <v>12378.1574</v>
      </c>
      <c r="G18" s="858">
        <f t="shared" si="1"/>
        <v>4568.8773999999985</v>
      </c>
      <c r="H18" s="859">
        <f t="shared" si="2"/>
        <v>63.089196135121064</v>
      </c>
      <c r="I18" s="860">
        <f>'01CH'!D18</f>
        <v>12378.1574</v>
      </c>
      <c r="J18" s="858">
        <f t="shared" si="5"/>
        <v>4568.8773999999985</v>
      </c>
      <c r="K18" s="627">
        <f t="shared" si="3"/>
        <v>0.50968164401529636</v>
      </c>
      <c r="L18" s="383">
        <f t="shared" si="4"/>
        <v>158.50574444763151</v>
      </c>
    </row>
    <row r="19" spans="1:12" s="79" customFormat="1" hidden="1">
      <c r="A19" s="215"/>
      <c r="B19" s="214" t="s">
        <v>41</v>
      </c>
      <c r="C19" s="213" t="s">
        <v>42</v>
      </c>
      <c r="D19" s="389">
        <v>1299.7579019999985</v>
      </c>
      <c r="E19" s="390">
        <f>'TK2020'!D18</f>
        <v>789.76155700000004</v>
      </c>
      <c r="F19" s="391">
        <f>'TK2021'!D18</f>
        <v>789.75500000000011</v>
      </c>
      <c r="G19" s="858">
        <f t="shared" si="1"/>
        <v>-510.00290199999836</v>
      </c>
      <c r="H19" s="859">
        <f t="shared" si="2"/>
        <v>164.57735652195913</v>
      </c>
      <c r="I19" s="860">
        <f>'01CH'!D19</f>
        <v>789.75500000000011</v>
      </c>
      <c r="J19" s="858">
        <f t="shared" si="5"/>
        <v>-510.00290199999836</v>
      </c>
      <c r="K19" s="627">
        <f t="shared" si="3"/>
        <v>20.839039515034298</v>
      </c>
      <c r="L19" s="383">
        <f t="shared" si="4"/>
        <v>60.761700220076911</v>
      </c>
    </row>
    <row r="20" spans="1:12" s="79" customFormat="1" hidden="1">
      <c r="A20" s="215"/>
      <c r="B20" s="214" t="s">
        <v>43</v>
      </c>
      <c r="C20" s="213" t="s">
        <v>44</v>
      </c>
      <c r="D20" s="389">
        <v>3345.7620980000002</v>
      </c>
      <c r="E20" s="390">
        <f>'TK2020'!D19</f>
        <v>2991.2998089999996</v>
      </c>
      <c r="F20" s="391">
        <f>'TK2021'!D19</f>
        <v>3001.1623999999993</v>
      </c>
      <c r="G20" s="858">
        <f t="shared" si="1"/>
        <v>-344.5996980000009</v>
      </c>
      <c r="H20" s="859">
        <f t="shared" si="2"/>
        <v>111.48220762728471</v>
      </c>
      <c r="I20" s="860">
        <f>'01CH'!D20</f>
        <v>3001.1623999999993</v>
      </c>
      <c r="J20" s="858">
        <f t="shared" si="5"/>
        <v>-344.5996980000009</v>
      </c>
      <c r="K20" s="627">
        <f t="shared" si="3"/>
        <v>3.7146342906096899</v>
      </c>
      <c r="L20" s="383">
        <f t="shared" si="4"/>
        <v>89.700412405114136</v>
      </c>
    </row>
    <row r="21" spans="1:12">
      <c r="A21" s="217" t="s">
        <v>45</v>
      </c>
      <c r="B21" s="211" t="s">
        <v>46</v>
      </c>
      <c r="C21" s="206" t="s">
        <v>47</v>
      </c>
      <c r="D21" s="390">
        <v>0</v>
      </c>
      <c r="E21" s="390">
        <f>'TK2020'!D20</f>
        <v>0</v>
      </c>
      <c r="F21" s="391">
        <f>'TK2021'!D20</f>
        <v>0</v>
      </c>
      <c r="G21" s="852">
        <f t="shared" si="1"/>
        <v>0</v>
      </c>
      <c r="H21" s="853"/>
      <c r="I21" s="860">
        <f>'01CH'!D21</f>
        <v>0</v>
      </c>
      <c r="J21" s="858">
        <f t="shared" si="5"/>
        <v>0</v>
      </c>
      <c r="K21" s="625"/>
      <c r="L21" s="383"/>
    </row>
    <row r="22" spans="1:12" s="79" customFormat="1" hidden="1">
      <c r="A22" s="215"/>
      <c r="B22" s="214" t="s">
        <v>48</v>
      </c>
      <c r="C22" s="213" t="s">
        <v>49</v>
      </c>
      <c r="D22" s="389">
        <v>0</v>
      </c>
      <c r="E22" s="390">
        <f>'TK2020'!D21</f>
        <v>0</v>
      </c>
      <c r="F22" s="391">
        <f>'TK2021'!D21</f>
        <v>0</v>
      </c>
      <c r="G22" s="852">
        <f t="shared" si="1"/>
        <v>0</v>
      </c>
      <c r="H22" s="853"/>
      <c r="I22" s="860">
        <f>'01CH'!D22</f>
        <v>0</v>
      </c>
      <c r="J22" s="858">
        <f t="shared" si="5"/>
        <v>0</v>
      </c>
      <c r="K22" s="625"/>
      <c r="L22" s="383" t="e">
        <f t="shared" si="4"/>
        <v>#DIV/0!</v>
      </c>
    </row>
    <row r="23" spans="1:12" s="387" customFormat="1" ht="13.8" hidden="1">
      <c r="A23" s="215"/>
      <c r="B23" s="214" t="s">
        <v>50</v>
      </c>
      <c r="C23" s="213" t="s">
        <v>51</v>
      </c>
      <c r="D23" s="389">
        <v>0</v>
      </c>
      <c r="E23" s="390">
        <f>'TK2020'!D22</f>
        <v>0</v>
      </c>
      <c r="F23" s="391">
        <f>'TK2021'!D22</f>
        <v>0</v>
      </c>
      <c r="G23" s="852">
        <f t="shared" si="1"/>
        <v>0</v>
      </c>
      <c r="H23" s="853"/>
      <c r="I23" s="860">
        <f>'01CH'!D23</f>
        <v>0</v>
      </c>
      <c r="J23" s="858">
        <f t="shared" si="5"/>
        <v>0</v>
      </c>
      <c r="K23" s="625"/>
      <c r="L23" s="383" t="e">
        <f t="shared" si="4"/>
        <v>#DIV/0!</v>
      </c>
    </row>
    <row r="24" spans="1:12" s="79" customFormat="1" hidden="1">
      <c r="A24" s="215"/>
      <c r="B24" s="214" t="s">
        <v>52</v>
      </c>
      <c r="C24" s="213" t="s">
        <v>53</v>
      </c>
      <c r="D24" s="212">
        <v>0</v>
      </c>
      <c r="E24" s="390">
        <f>'TK2020'!D23</f>
        <v>0</v>
      </c>
      <c r="F24" s="391">
        <f>'TK2021'!D23</f>
        <v>0</v>
      </c>
      <c r="G24" s="852">
        <f t="shared" si="1"/>
        <v>0</v>
      </c>
      <c r="H24" s="853"/>
      <c r="I24" s="860">
        <f>'01CH'!D24</f>
        <v>0</v>
      </c>
      <c r="J24" s="858">
        <f t="shared" si="5"/>
        <v>0</v>
      </c>
      <c r="K24" s="625"/>
      <c r="L24" s="383" t="e">
        <f t="shared" si="4"/>
        <v>#DIV/0!</v>
      </c>
    </row>
    <row r="25" spans="1:12">
      <c r="A25" s="217" t="s">
        <v>54</v>
      </c>
      <c r="B25" s="211" t="s">
        <v>55</v>
      </c>
      <c r="C25" s="206" t="s">
        <v>56</v>
      </c>
      <c r="D25" s="211">
        <v>70931.63</v>
      </c>
      <c r="E25" s="390">
        <f>'TK2020'!D24</f>
        <v>69914.888358000011</v>
      </c>
      <c r="F25" s="391">
        <f>'TK2021'!D24</f>
        <v>69876.826499999996</v>
      </c>
      <c r="G25" s="858">
        <f t="shared" si="1"/>
        <v>-1054.8035000000091</v>
      </c>
      <c r="H25" s="859">
        <f>D25/F25*100</f>
        <v>101.50951832364628</v>
      </c>
      <c r="I25" s="860">
        <f>'01CH'!D25</f>
        <v>69867.284180000017</v>
      </c>
      <c r="J25" s="858">
        <f t="shared" si="5"/>
        <v>-1064.3458199999877</v>
      </c>
      <c r="K25" s="627">
        <f>H25/I25*100</f>
        <v>0.14528905698141342</v>
      </c>
      <c r="L25" s="383">
        <f t="shared" si="4"/>
        <v>98.499476439495353</v>
      </c>
    </row>
    <row r="26" spans="1:12" s="79" customFormat="1" ht="15" customHeight="1">
      <c r="A26" s="215"/>
      <c r="B26" s="388" t="s">
        <v>570</v>
      </c>
      <c r="C26" s="213" t="s">
        <v>58</v>
      </c>
      <c r="D26" s="628">
        <v>45041.03</v>
      </c>
      <c r="E26" s="390">
        <f>'TK2020'!D25</f>
        <v>42439.761530000003</v>
      </c>
      <c r="F26" s="391">
        <f>'TK2021'!D25</f>
        <v>42415.115000000005</v>
      </c>
      <c r="G26" s="858">
        <f t="shared" si="1"/>
        <v>-2625.9149999999936</v>
      </c>
      <c r="H26" s="859">
        <f t="shared" si="2"/>
        <v>106.19098875483419</v>
      </c>
      <c r="I26" s="860">
        <f>'01CH'!D26</f>
        <v>42409.922000000006</v>
      </c>
      <c r="J26" s="858">
        <f t="shared" si="5"/>
        <v>-2631.1079999999929</v>
      </c>
      <c r="K26" s="627">
        <f>H26/I26*100</f>
        <v>0.25039185112114609</v>
      </c>
      <c r="L26" s="383">
        <f t="shared" si="4"/>
        <v>94.158419556568774</v>
      </c>
    </row>
    <row r="27" spans="1:12" s="79" customFormat="1" hidden="1">
      <c r="A27" s="215"/>
      <c r="B27" s="214" t="s">
        <v>59</v>
      </c>
      <c r="C27" s="213" t="s">
        <v>60</v>
      </c>
      <c r="D27" s="628">
        <v>4336.4663409999948</v>
      </c>
      <c r="E27" s="390">
        <f>'TK2020'!D26</f>
        <v>3554.6290249999997</v>
      </c>
      <c r="F27" s="391">
        <f>'TK2021'!D26</f>
        <v>3554.2649999999994</v>
      </c>
      <c r="G27" s="858">
        <f t="shared" si="1"/>
        <v>-782.20134099999541</v>
      </c>
      <c r="H27" s="859">
        <f t="shared" si="2"/>
        <v>122.00740071435293</v>
      </c>
      <c r="I27" s="860">
        <f>'01CH'!D27</f>
        <v>3553.8195799999994</v>
      </c>
      <c r="J27" s="858">
        <f t="shared" si="5"/>
        <v>-782.64676099999542</v>
      </c>
      <c r="K27" s="627">
        <f>H27/I27*100</f>
        <v>3.4331343493344408</v>
      </c>
      <c r="L27" s="383">
        <f t="shared" si="4"/>
        <v>81.951969657868574</v>
      </c>
    </row>
    <row r="28" spans="1:12" s="79" customFormat="1" hidden="1">
      <c r="A28" s="215"/>
      <c r="B28" s="214" t="s">
        <v>61</v>
      </c>
      <c r="C28" s="213" t="s">
        <v>62</v>
      </c>
      <c r="D28" s="212">
        <v>21554.133659000021</v>
      </c>
      <c r="E28" s="390">
        <f>'TK2020'!D27</f>
        <v>23920.497803000002</v>
      </c>
      <c r="F28" s="391">
        <f>'TK2021'!D27</f>
        <v>23907.446499999998</v>
      </c>
      <c r="G28" s="858">
        <f t="shared" si="1"/>
        <v>2353.3128409999772</v>
      </c>
      <c r="H28" s="859">
        <f t="shared" si="2"/>
        <v>90.156569665438852</v>
      </c>
      <c r="I28" s="860">
        <f>'01CH'!D28</f>
        <v>23903.542600000001</v>
      </c>
      <c r="J28" s="858">
        <f t="shared" si="5"/>
        <v>2349.4089409999797</v>
      </c>
      <c r="K28" s="627">
        <f>H28/I28*100</f>
        <v>0.37716823474290728</v>
      </c>
      <c r="L28" s="383">
        <f t="shared" si="4"/>
        <v>110.9000388425214</v>
      </c>
    </row>
    <row r="29" spans="1:12" ht="15" customHeight="1">
      <c r="A29" s="217" t="s">
        <v>63</v>
      </c>
      <c r="B29" s="207" t="s">
        <v>428</v>
      </c>
      <c r="C29" s="206" t="s">
        <v>65</v>
      </c>
      <c r="D29" s="391">
        <v>191.85054499999998</v>
      </c>
      <c r="E29" s="390">
        <f>'TK2020'!D28</f>
        <v>219.515525</v>
      </c>
      <c r="F29" s="391">
        <f>'TK2021'!D28</f>
        <v>219.26299999999995</v>
      </c>
      <c r="G29" s="858">
        <f t="shared" si="1"/>
        <v>27.412454999999966</v>
      </c>
      <c r="H29" s="859">
        <f t="shared" si="2"/>
        <v>87.497911184285542</v>
      </c>
      <c r="I29" s="860">
        <f>'01CH'!D29</f>
        <v>219.26299999999995</v>
      </c>
      <c r="J29" s="858">
        <f t="shared" si="5"/>
        <v>27.412454999999966</v>
      </c>
      <c r="K29" s="627">
        <f>H29/I29*100</f>
        <v>39.905461105743136</v>
      </c>
      <c r="L29" s="383">
        <f t="shared" si="4"/>
        <v>114.2884425999415</v>
      </c>
    </row>
    <row r="30" spans="1:12" ht="15" customHeight="1">
      <c r="A30" s="217" t="s">
        <v>66</v>
      </c>
      <c r="B30" s="207" t="s">
        <v>67</v>
      </c>
      <c r="C30" s="206" t="s">
        <v>68</v>
      </c>
      <c r="D30" s="211">
        <v>0</v>
      </c>
      <c r="E30" s="390">
        <f>'TK2020'!D29</f>
        <v>0</v>
      </c>
      <c r="F30" s="391">
        <f>'TK2021'!D29</f>
        <v>0</v>
      </c>
      <c r="G30" s="858">
        <f t="shared" si="1"/>
        <v>0</v>
      </c>
      <c r="H30" s="859"/>
      <c r="I30" s="860">
        <f>'01CH'!D30</f>
        <v>0</v>
      </c>
      <c r="J30" s="858">
        <f t="shared" si="5"/>
        <v>0</v>
      </c>
      <c r="K30" s="627"/>
      <c r="L30" s="383"/>
    </row>
    <row r="31" spans="1:12" ht="15" customHeight="1">
      <c r="A31" s="217" t="s">
        <v>69</v>
      </c>
      <c r="B31" s="207" t="s">
        <v>70</v>
      </c>
      <c r="C31" s="206" t="s">
        <v>71</v>
      </c>
      <c r="D31" s="211">
        <v>666.20745599999759</v>
      </c>
      <c r="E31" s="390">
        <f>'TK2020'!D30</f>
        <v>11.467455999999999</v>
      </c>
      <c r="F31" s="391">
        <f>'TK2021'!D30</f>
        <v>11.458</v>
      </c>
      <c r="G31" s="858">
        <f t="shared" si="1"/>
        <v>-654.74945599999762</v>
      </c>
      <c r="H31" s="859">
        <f>F31/$D$31*100</f>
        <v>1.7198846840885615</v>
      </c>
      <c r="I31" s="860">
        <f>'01CH'!D31</f>
        <v>11.458</v>
      </c>
      <c r="J31" s="858">
        <f t="shared" si="5"/>
        <v>-654.74945599999762</v>
      </c>
      <c r="K31" s="627">
        <f>I31/$D$31*100</f>
        <v>1.7198846840885615</v>
      </c>
      <c r="L31" s="383">
        <f t="shared" si="4"/>
        <v>1.7198846840885615</v>
      </c>
    </row>
    <row r="32" spans="1:12" ht="15" customHeight="1">
      <c r="A32" s="217" t="s">
        <v>72</v>
      </c>
      <c r="B32" s="207" t="s">
        <v>73</v>
      </c>
      <c r="C32" s="206" t="s">
        <v>74</v>
      </c>
      <c r="D32" s="623">
        <v>7085.2827840000018</v>
      </c>
      <c r="E32" s="623">
        <f>'TK2020'!D31</f>
        <v>4112.3113169999997</v>
      </c>
      <c r="F32" s="624">
        <f>'TK2021'!D31</f>
        <v>4138.5073000000011</v>
      </c>
      <c r="G32" s="852">
        <f t="shared" si="1"/>
        <v>-2946.7754840000007</v>
      </c>
      <c r="H32" s="853">
        <f t="shared" si="0"/>
        <v>58.409910036979554</v>
      </c>
      <c r="I32" s="854">
        <f>'01CH'!D32</f>
        <v>4153.2168000000001</v>
      </c>
      <c r="J32" s="852">
        <f t="shared" si="5"/>
        <v>-2932.0659840000017</v>
      </c>
      <c r="K32" s="625">
        <f>I32/H32*100</f>
        <v>7110.4660105974854</v>
      </c>
      <c r="L32" s="379">
        <f t="shared" si="4"/>
        <v>58.617516429673088</v>
      </c>
    </row>
    <row r="33" spans="1:12" s="387" customFormat="1" ht="13.8">
      <c r="A33" s="216"/>
      <c r="B33" s="209" t="s">
        <v>567</v>
      </c>
      <c r="C33" s="210"/>
      <c r="D33" s="385"/>
      <c r="E33" s="385"/>
      <c r="F33" s="395"/>
      <c r="G33" s="855"/>
      <c r="H33" s="856"/>
      <c r="I33" s="857"/>
      <c r="J33" s="858">
        <f t="shared" si="5"/>
        <v>0</v>
      </c>
      <c r="K33" s="626"/>
      <c r="L33" s="383"/>
    </row>
    <row r="34" spans="1:12" ht="14.25" customHeight="1">
      <c r="A34" s="217" t="s">
        <v>76</v>
      </c>
      <c r="B34" s="207" t="s">
        <v>77</v>
      </c>
      <c r="C34" s="206" t="s">
        <v>78</v>
      </c>
      <c r="D34" s="211">
        <v>265.91466200000002</v>
      </c>
      <c r="E34" s="211">
        <f>'TK2020'!D33</f>
        <v>121.902142</v>
      </c>
      <c r="F34" s="391">
        <f>'TK2021'!D33</f>
        <v>121.89579999999999</v>
      </c>
      <c r="G34" s="858">
        <f t="shared" si="1"/>
        <v>-144.01886200000001</v>
      </c>
      <c r="H34" s="859">
        <f t="shared" si="0"/>
        <v>45.840195152533553</v>
      </c>
      <c r="I34" s="860">
        <f>'01CH'!D34</f>
        <v>123.97880000000005</v>
      </c>
      <c r="J34" s="858">
        <f t="shared" si="5"/>
        <v>-141.93586199999999</v>
      </c>
      <c r="K34" s="627">
        <f>I34/H34*100</f>
        <v>270.45870897246351</v>
      </c>
      <c r="L34" s="383">
        <f t="shared" si="4"/>
        <v>46.623529168166009</v>
      </c>
    </row>
    <row r="35" spans="1:12" ht="14.25" customHeight="1">
      <c r="A35" s="217" t="s">
        <v>79</v>
      </c>
      <c r="B35" s="207" t="s">
        <v>80</v>
      </c>
      <c r="C35" s="206" t="s">
        <v>81</v>
      </c>
      <c r="D35" s="211">
        <v>10.593792000000002</v>
      </c>
      <c r="E35" s="211">
        <f>'TK2020'!D34</f>
        <v>0.84590200000000004</v>
      </c>
      <c r="F35" s="391">
        <f>'TK2021'!D34</f>
        <v>0.85000000000000009</v>
      </c>
      <c r="G35" s="858">
        <f t="shared" si="1"/>
        <v>-9.7437920000000027</v>
      </c>
      <c r="H35" s="859">
        <f t="shared" si="0"/>
        <v>8.0235670098110283</v>
      </c>
      <c r="I35" s="860">
        <f>'01CH'!D35</f>
        <v>0.85000000000000009</v>
      </c>
      <c r="J35" s="858">
        <f t="shared" si="5"/>
        <v>-9.7437920000000027</v>
      </c>
      <c r="K35" s="627">
        <f>I35/H35*100</f>
        <v>10.593792000000002</v>
      </c>
      <c r="L35" s="383">
        <f t="shared" si="4"/>
        <v>8.0235670098110283</v>
      </c>
    </row>
    <row r="36" spans="1:12" ht="14.25" customHeight="1">
      <c r="A36" s="217" t="s">
        <v>82</v>
      </c>
      <c r="B36" s="207" t="s">
        <v>83</v>
      </c>
      <c r="C36" s="206" t="s">
        <v>84</v>
      </c>
      <c r="D36" s="211">
        <v>0</v>
      </c>
      <c r="E36" s="211">
        <f>'TK2020'!D35</f>
        <v>0</v>
      </c>
      <c r="F36" s="391">
        <f>'TK2021'!D35</f>
        <v>0</v>
      </c>
      <c r="G36" s="858">
        <f t="shared" si="1"/>
        <v>0</v>
      </c>
      <c r="H36" s="859"/>
      <c r="I36" s="860">
        <f>'01CH'!D36</f>
        <v>0</v>
      </c>
      <c r="J36" s="858">
        <f t="shared" si="5"/>
        <v>0</v>
      </c>
      <c r="K36" s="627"/>
      <c r="L36" s="383"/>
    </row>
    <row r="37" spans="1:12" ht="14.25" hidden="1" customHeight="1">
      <c r="A37" s="217"/>
      <c r="B37" s="211" t="s">
        <v>86</v>
      </c>
      <c r="C37" s="206" t="s">
        <v>87</v>
      </c>
      <c r="D37" s="211">
        <v>0</v>
      </c>
      <c r="E37" s="211">
        <f>'TK2020'!D36</f>
        <v>0</v>
      </c>
      <c r="F37" s="391">
        <f>'TK2021'!D36</f>
        <v>0</v>
      </c>
      <c r="G37" s="858">
        <f t="shared" si="1"/>
        <v>0</v>
      </c>
      <c r="H37" s="859"/>
      <c r="I37" s="860">
        <f>'01CH'!D37</f>
        <v>0</v>
      </c>
      <c r="J37" s="858">
        <f t="shared" si="5"/>
        <v>0</v>
      </c>
      <c r="K37" s="627"/>
      <c r="L37" s="383" t="e">
        <f t="shared" si="4"/>
        <v>#DIV/0!</v>
      </c>
    </row>
    <row r="38" spans="1:12" ht="14.25" customHeight="1">
      <c r="A38" s="217" t="s">
        <v>85</v>
      </c>
      <c r="B38" s="207" t="s">
        <v>88</v>
      </c>
      <c r="C38" s="206" t="s">
        <v>89</v>
      </c>
      <c r="D38" s="211">
        <v>305</v>
      </c>
      <c r="E38" s="211">
        <f>'TK2020'!D37</f>
        <v>0</v>
      </c>
      <c r="F38" s="391">
        <f>'TK2021'!D37</f>
        <v>0</v>
      </c>
      <c r="G38" s="858">
        <f t="shared" si="1"/>
        <v>-305</v>
      </c>
      <c r="H38" s="859">
        <f t="shared" si="0"/>
        <v>0</v>
      </c>
      <c r="I38" s="860">
        <f>'01CH'!D38</f>
        <v>0</v>
      </c>
      <c r="J38" s="858">
        <f t="shared" si="5"/>
        <v>-305</v>
      </c>
      <c r="K38" s="627" t="e">
        <f>I38/H38*100</f>
        <v>#DIV/0!</v>
      </c>
      <c r="L38" s="383">
        <f t="shared" si="4"/>
        <v>0</v>
      </c>
    </row>
    <row r="39" spans="1:12" ht="14.25" customHeight="1">
      <c r="A39" s="217" t="s">
        <v>90</v>
      </c>
      <c r="B39" s="207" t="s">
        <v>91</v>
      </c>
      <c r="C39" s="206" t="s">
        <v>92</v>
      </c>
      <c r="D39" s="211">
        <v>451.55783899999994</v>
      </c>
      <c r="E39" s="211">
        <f>'TK2020'!D38</f>
        <v>19.166245000000004</v>
      </c>
      <c r="F39" s="391">
        <f>'TK2021'!D38</f>
        <v>19.175999999999995</v>
      </c>
      <c r="G39" s="858">
        <f t="shared" si="1"/>
        <v>-432.38183899999996</v>
      </c>
      <c r="H39" s="859">
        <f t="shared" si="0"/>
        <v>4.2466320687658348</v>
      </c>
      <c r="I39" s="860">
        <f>'01CH'!D39</f>
        <v>19.175999999999995</v>
      </c>
      <c r="J39" s="858">
        <f t="shared" si="5"/>
        <v>-432.38183899999996</v>
      </c>
      <c r="K39" s="627">
        <f>I39/H39*100</f>
        <v>451.55783899999989</v>
      </c>
      <c r="L39" s="383">
        <f t="shared" si="4"/>
        <v>4.2466320687658348</v>
      </c>
    </row>
    <row r="40" spans="1:12" ht="14.25" customHeight="1">
      <c r="A40" s="217" t="s">
        <v>93</v>
      </c>
      <c r="B40" s="396" t="s">
        <v>94</v>
      </c>
      <c r="C40" s="206" t="s">
        <v>95</v>
      </c>
      <c r="D40" s="211">
        <v>181.17215899999999</v>
      </c>
      <c r="E40" s="211">
        <f>'TK2020'!D39</f>
        <v>16.060659000000001</v>
      </c>
      <c r="F40" s="391">
        <f>'TK2021'!D39</f>
        <v>16.047000000000001</v>
      </c>
      <c r="G40" s="858">
        <f t="shared" si="1"/>
        <v>-165.125159</v>
      </c>
      <c r="H40" s="859">
        <f t="shared" si="0"/>
        <v>8.8573211737240491</v>
      </c>
      <c r="I40" s="860">
        <f>'01CH'!D40</f>
        <v>16.620699999999999</v>
      </c>
      <c r="J40" s="858">
        <f t="shared" si="5"/>
        <v>-164.55145899999999</v>
      </c>
      <c r="K40" s="627">
        <f>I40/H40*100</f>
        <v>187.64928666363181</v>
      </c>
      <c r="L40" s="383">
        <f t="shared" si="4"/>
        <v>9.1739813069181348</v>
      </c>
    </row>
    <row r="41" spans="1:12" ht="14.25" customHeight="1">
      <c r="A41" s="217" t="s">
        <v>96</v>
      </c>
      <c r="B41" s="207" t="s">
        <v>97</v>
      </c>
      <c r="C41" s="206" t="s">
        <v>98</v>
      </c>
      <c r="D41" s="211">
        <v>3.2216000000000002E-2</v>
      </c>
      <c r="E41" s="211">
        <f>'TK2020'!D40</f>
        <v>3.2216000000000002E-2</v>
      </c>
      <c r="F41" s="391">
        <f>'TK2021'!D40</f>
        <v>0.03</v>
      </c>
      <c r="G41" s="858">
        <f t="shared" si="1"/>
        <v>-2.2160000000000027E-3</v>
      </c>
      <c r="H41" s="859"/>
      <c r="I41" s="860">
        <f>'01CH'!D41</f>
        <v>0.03</v>
      </c>
      <c r="J41" s="858">
        <f t="shared" si="5"/>
        <v>-2.2160000000000027E-3</v>
      </c>
      <c r="K41" s="627"/>
      <c r="L41" s="383">
        <f t="shared" si="4"/>
        <v>93.121430345170097</v>
      </c>
    </row>
    <row r="42" spans="1:12" s="380" customFormat="1" ht="14.25" customHeight="1">
      <c r="A42" s="217" t="s">
        <v>99</v>
      </c>
      <c r="B42" s="397" t="s">
        <v>100</v>
      </c>
      <c r="C42" s="206" t="s">
        <v>101</v>
      </c>
      <c r="D42" s="211">
        <v>231.45057200000002</v>
      </c>
      <c r="E42" s="211">
        <f>'TK2020'!D41</f>
        <v>1.565572</v>
      </c>
      <c r="F42" s="391">
        <f>'TK2021'!D41</f>
        <v>1.516</v>
      </c>
      <c r="G42" s="858">
        <f>F42-D42</f>
        <v>-229.93457200000003</v>
      </c>
      <c r="H42" s="859">
        <f>F42/D42*100</f>
        <v>0.65499946139688081</v>
      </c>
      <c r="I42" s="860">
        <f>'01CH'!D42</f>
        <v>11.955999999999573</v>
      </c>
      <c r="J42" s="858">
        <f t="shared" si="5"/>
        <v>-219.49457200000046</v>
      </c>
      <c r="K42" s="627">
        <f>I42/H42*100</f>
        <v>1825.3450124220985</v>
      </c>
      <c r="L42" s="383">
        <f t="shared" si="4"/>
        <v>5.1656817681140019</v>
      </c>
    </row>
    <row r="43" spans="1:12" ht="26.4">
      <c r="A43" s="217" t="s">
        <v>102</v>
      </c>
      <c r="B43" s="396" t="s">
        <v>103</v>
      </c>
      <c r="C43" s="206" t="s">
        <v>104</v>
      </c>
      <c r="D43" s="211">
        <v>2932.3189810000013</v>
      </c>
      <c r="E43" s="211">
        <f>'TK2020'!D42</f>
        <v>1715.216175</v>
      </c>
      <c r="F43" s="391">
        <f>'TK2021'!D42</f>
        <v>1746.9630000000004</v>
      </c>
      <c r="G43" s="858">
        <f>F43-D43</f>
        <v>-1185.3559810000008</v>
      </c>
      <c r="H43" s="859">
        <f t="shared" si="0"/>
        <v>59.576158368836055</v>
      </c>
      <c r="I43" s="860">
        <f>'01CH'!D43</f>
        <v>1747.5630000000003</v>
      </c>
      <c r="J43" s="858">
        <f t="shared" si="5"/>
        <v>-1184.7559810000009</v>
      </c>
      <c r="K43" s="627">
        <f>I43/H43*100</f>
        <v>2933.3260952826736</v>
      </c>
      <c r="L43" s="383">
        <f t="shared" si="4"/>
        <v>59.596619989958711</v>
      </c>
    </row>
    <row r="44" spans="1:12" s="79" customFormat="1" ht="14.25" customHeight="1">
      <c r="A44" s="629" t="s">
        <v>571</v>
      </c>
      <c r="B44" s="214" t="s">
        <v>567</v>
      </c>
      <c r="C44" s="213"/>
      <c r="D44" s="212"/>
      <c r="E44" s="211">
        <f>'TK2020'!D43</f>
        <v>0</v>
      </c>
      <c r="F44" s="394"/>
      <c r="G44" s="861"/>
      <c r="H44" s="862"/>
      <c r="I44" s="860">
        <f>'01CH'!D44</f>
        <v>0</v>
      </c>
      <c r="J44" s="858">
        <f t="shared" si="5"/>
        <v>0</v>
      </c>
      <c r="K44" s="630"/>
      <c r="L44" s="383"/>
    </row>
    <row r="45" spans="1:12" ht="14.25" customHeight="1">
      <c r="A45" s="631" t="s">
        <v>571</v>
      </c>
      <c r="B45" s="396" t="s">
        <v>106</v>
      </c>
      <c r="C45" s="206" t="s">
        <v>107</v>
      </c>
      <c r="D45" s="211">
        <v>2008.1704280000017</v>
      </c>
      <c r="E45" s="211">
        <f>'TK2020'!D44</f>
        <v>1346.3146919999999</v>
      </c>
      <c r="F45" s="391">
        <f>'TK2021'!D44</f>
        <v>1376.3730000000003</v>
      </c>
      <c r="G45" s="858">
        <f t="shared" si="1"/>
        <v>-631.79742800000145</v>
      </c>
      <c r="H45" s="859">
        <f t="shared" si="0"/>
        <v>68.538654927349569</v>
      </c>
      <c r="I45" s="860">
        <f>'01CH'!D45</f>
        <v>1376.9730000000002</v>
      </c>
      <c r="J45" s="858">
        <f t="shared" si="5"/>
        <v>-631.19742800000154</v>
      </c>
      <c r="K45" s="627">
        <f t="shared" ref="K45:K52" si="6">I45/H45*100</f>
        <v>2009.0458464053324</v>
      </c>
      <c r="L45" s="383">
        <f t="shared" si="4"/>
        <v>68.568532869561764</v>
      </c>
    </row>
    <row r="46" spans="1:12" ht="14.25" customHeight="1">
      <c r="A46" s="631" t="s">
        <v>571</v>
      </c>
      <c r="B46" s="396" t="s">
        <v>108</v>
      </c>
      <c r="C46" s="206" t="s">
        <v>109</v>
      </c>
      <c r="D46" s="211">
        <v>188.04468700000004</v>
      </c>
      <c r="E46" s="211">
        <f>'TK2020'!D45</f>
        <v>79.010449999999977</v>
      </c>
      <c r="F46" s="391">
        <f>'TK2021'!D45</f>
        <v>79.580000000000013</v>
      </c>
      <c r="G46" s="858">
        <f t="shared" si="1"/>
        <v>-108.46468700000003</v>
      </c>
      <c r="H46" s="859">
        <f t="shared" si="0"/>
        <v>42.319727969767101</v>
      </c>
      <c r="I46" s="860">
        <f>'01CH'!D46</f>
        <v>79.580000000000013</v>
      </c>
      <c r="J46" s="858">
        <f t="shared" si="5"/>
        <v>-108.46468700000003</v>
      </c>
      <c r="K46" s="627">
        <f t="shared" si="6"/>
        <v>188.04468700000004</v>
      </c>
      <c r="L46" s="383">
        <f t="shared" si="4"/>
        <v>42.319727969767101</v>
      </c>
    </row>
    <row r="47" spans="1:12" ht="14.25" customHeight="1">
      <c r="A47" s="631" t="s">
        <v>571</v>
      </c>
      <c r="B47" s="396" t="s">
        <v>110</v>
      </c>
      <c r="C47" s="206" t="s">
        <v>111</v>
      </c>
      <c r="D47" s="211">
        <v>10.941335999999998</v>
      </c>
      <c r="E47" s="211">
        <f>'TK2020'!D46</f>
        <v>0.95383600000000002</v>
      </c>
      <c r="F47" s="391">
        <f>'TK2021'!D46</f>
        <v>0.9710000000000002</v>
      </c>
      <c r="G47" s="858">
        <f>F47-D47</f>
        <v>-9.9703359999999979</v>
      </c>
      <c r="H47" s="859">
        <f>F47/D47*100</f>
        <v>8.8746017853761217</v>
      </c>
      <c r="I47" s="860">
        <f>'01CH'!D47</f>
        <v>0.9710000000000002</v>
      </c>
      <c r="J47" s="858">
        <f t="shared" si="5"/>
        <v>-9.9703359999999979</v>
      </c>
      <c r="K47" s="627">
        <f t="shared" si="6"/>
        <v>10.941335999999998</v>
      </c>
      <c r="L47" s="383">
        <f t="shared" si="4"/>
        <v>8.8746017853761217</v>
      </c>
    </row>
    <row r="48" spans="1:12" ht="14.25" customHeight="1">
      <c r="A48" s="631" t="s">
        <v>571</v>
      </c>
      <c r="B48" s="396" t="s">
        <v>112</v>
      </c>
      <c r="C48" s="206" t="s">
        <v>113</v>
      </c>
      <c r="D48" s="211">
        <v>24.203895000000006</v>
      </c>
      <c r="E48" s="211">
        <f>'TK2020'!D47</f>
        <v>3.501182</v>
      </c>
      <c r="F48" s="391">
        <f>'TK2021'!D47</f>
        <v>3.5000000000000009</v>
      </c>
      <c r="G48" s="858">
        <f>F48-D48</f>
        <v>-20.703895000000006</v>
      </c>
      <c r="H48" s="859">
        <f>F48/D48*100</f>
        <v>14.460482496722118</v>
      </c>
      <c r="I48" s="860">
        <f>'01CH'!D48</f>
        <v>3.5000000000000009</v>
      </c>
      <c r="J48" s="858">
        <f t="shared" si="5"/>
        <v>-20.703895000000006</v>
      </c>
      <c r="K48" s="627">
        <f t="shared" si="6"/>
        <v>24.203895000000006</v>
      </c>
      <c r="L48" s="383">
        <f t="shared" si="4"/>
        <v>14.460482496722118</v>
      </c>
    </row>
    <row r="49" spans="1:12" ht="14.25" customHeight="1">
      <c r="A49" s="631" t="s">
        <v>571</v>
      </c>
      <c r="B49" s="396" t="s">
        <v>114</v>
      </c>
      <c r="C49" s="206" t="s">
        <v>115</v>
      </c>
      <c r="D49" s="211">
        <v>61.421563999999989</v>
      </c>
      <c r="E49" s="211">
        <f>'TK2020'!D48</f>
        <v>34.908344</v>
      </c>
      <c r="F49" s="391">
        <f>'TK2021'!D48</f>
        <v>34.896000000000001</v>
      </c>
      <c r="G49" s="858">
        <f>F49-D49</f>
        <v>-26.525563999999989</v>
      </c>
      <c r="H49" s="859">
        <f>F49/D49*100</f>
        <v>56.813922875685819</v>
      </c>
      <c r="I49" s="860">
        <f>'01CH'!D49</f>
        <v>34.896000000000001</v>
      </c>
      <c r="J49" s="858">
        <f t="shared" si="5"/>
        <v>-26.525563999999989</v>
      </c>
      <c r="K49" s="627">
        <f t="shared" si="6"/>
        <v>61.421563999999996</v>
      </c>
      <c r="L49" s="383">
        <f t="shared" si="4"/>
        <v>56.813922875685819</v>
      </c>
    </row>
    <row r="50" spans="1:12" ht="14.25" customHeight="1">
      <c r="A50" s="631" t="s">
        <v>571</v>
      </c>
      <c r="B50" s="396" t="s">
        <v>116</v>
      </c>
      <c r="C50" s="206" t="s">
        <v>117</v>
      </c>
      <c r="D50" s="211">
        <v>35.939056999999998</v>
      </c>
      <c r="E50" s="211">
        <f>'TK2020'!D49</f>
        <v>7.1888570000000005</v>
      </c>
      <c r="F50" s="391">
        <f>'TK2021'!D49</f>
        <v>7.1870000000000003</v>
      </c>
      <c r="G50" s="858">
        <f>F50-D50</f>
        <v>-28.752056999999997</v>
      </c>
      <c r="H50" s="859">
        <f>F50/D50*100</f>
        <v>19.997742289120165</v>
      </c>
      <c r="I50" s="860">
        <f>'01CH'!D50</f>
        <v>7.1870000000000003</v>
      </c>
      <c r="J50" s="858">
        <f t="shared" si="5"/>
        <v>-28.752056999999997</v>
      </c>
      <c r="K50" s="627">
        <f t="shared" si="6"/>
        <v>35.939056999999998</v>
      </c>
      <c r="L50" s="383">
        <f t="shared" si="4"/>
        <v>19.997742289120165</v>
      </c>
    </row>
    <row r="51" spans="1:12" ht="14.25" customHeight="1">
      <c r="A51" s="631" t="s">
        <v>571</v>
      </c>
      <c r="B51" s="396" t="s">
        <v>118</v>
      </c>
      <c r="C51" s="206" t="s">
        <v>119</v>
      </c>
      <c r="D51" s="211">
        <v>362.22855799999996</v>
      </c>
      <c r="E51" s="211">
        <f>'TK2020'!D50</f>
        <v>113.212458</v>
      </c>
      <c r="F51" s="391">
        <f>'TK2021'!D50</f>
        <v>114.333</v>
      </c>
      <c r="G51" s="858">
        <f t="shared" si="1"/>
        <v>-247.89555799999997</v>
      </c>
      <c r="H51" s="859">
        <f t="shared" si="0"/>
        <v>31.563773058445605</v>
      </c>
      <c r="I51" s="860">
        <f>'01CH'!D51</f>
        <v>114.333</v>
      </c>
      <c r="J51" s="858">
        <f t="shared" si="5"/>
        <v>-247.89555799999997</v>
      </c>
      <c r="K51" s="627">
        <f t="shared" si="6"/>
        <v>362.22855799999991</v>
      </c>
      <c r="L51" s="383">
        <f t="shared" si="4"/>
        <v>31.563773058445605</v>
      </c>
    </row>
    <row r="52" spans="1:12" ht="14.25" customHeight="1">
      <c r="A52" s="631" t="s">
        <v>571</v>
      </c>
      <c r="B52" s="396" t="s">
        <v>120</v>
      </c>
      <c r="C52" s="206" t="s">
        <v>121</v>
      </c>
      <c r="D52" s="211">
        <v>2.4777220000000004</v>
      </c>
      <c r="E52" s="211">
        <f>'TK2020'!D51</f>
        <v>0.341422</v>
      </c>
      <c r="F52" s="391">
        <f>'TK2021'!D51</f>
        <v>0.35399999999999998</v>
      </c>
      <c r="G52" s="858">
        <f t="shared" si="1"/>
        <v>-2.1237220000000003</v>
      </c>
      <c r="H52" s="859">
        <f t="shared" si="0"/>
        <v>14.287317140502442</v>
      </c>
      <c r="I52" s="860">
        <f>'01CH'!D52</f>
        <v>0.35399999999999998</v>
      </c>
      <c r="J52" s="858">
        <f t="shared" si="5"/>
        <v>-2.1237220000000003</v>
      </c>
      <c r="K52" s="627">
        <f t="shared" si="6"/>
        <v>2.4777220000000004</v>
      </c>
      <c r="L52" s="383">
        <f t="shared" si="4"/>
        <v>14.287317140502442</v>
      </c>
    </row>
    <row r="53" spans="1:12" ht="14.25" customHeight="1">
      <c r="A53" s="631" t="s">
        <v>571</v>
      </c>
      <c r="B53" s="396" t="s">
        <v>122</v>
      </c>
      <c r="C53" s="206" t="s">
        <v>123</v>
      </c>
      <c r="D53" s="211"/>
      <c r="E53" s="211">
        <f>'TK2020'!D52</f>
        <v>0</v>
      </c>
      <c r="F53" s="391">
        <f>'TK2021'!D52</f>
        <v>0</v>
      </c>
      <c r="G53" s="858"/>
      <c r="H53" s="859"/>
      <c r="I53" s="860">
        <f>'01CH'!D53</f>
        <v>0</v>
      </c>
      <c r="J53" s="858">
        <f t="shared" si="5"/>
        <v>0</v>
      </c>
      <c r="K53" s="627"/>
      <c r="L53" s="383"/>
    </row>
    <row r="54" spans="1:12" ht="14.25" customHeight="1">
      <c r="A54" s="631" t="s">
        <v>571</v>
      </c>
      <c r="B54" s="207" t="s">
        <v>124</v>
      </c>
      <c r="C54" s="206" t="s">
        <v>125</v>
      </c>
      <c r="D54" s="211">
        <v>11.618525999999999</v>
      </c>
      <c r="E54" s="211">
        <f>'TK2020'!D53</f>
        <v>0.288526</v>
      </c>
      <c r="F54" s="391">
        <f>'TK2021'!D53</f>
        <v>0.28600000000000003</v>
      </c>
      <c r="G54" s="858">
        <f>F54-D54</f>
        <v>-11.332526</v>
      </c>
      <c r="H54" s="859">
        <f>F54/D54*100</f>
        <v>2.4615859189022777</v>
      </c>
      <c r="I54" s="860">
        <f>'01CH'!D54</f>
        <v>0.28600000000000003</v>
      </c>
      <c r="J54" s="858">
        <f t="shared" si="5"/>
        <v>-11.332526</v>
      </c>
      <c r="K54" s="627">
        <f>I54/H54*100</f>
        <v>11.618525999999999</v>
      </c>
      <c r="L54" s="383">
        <f t="shared" si="4"/>
        <v>2.4615859189022777</v>
      </c>
    </row>
    <row r="55" spans="1:12" ht="14.25" customHeight="1">
      <c r="A55" s="631" t="s">
        <v>571</v>
      </c>
      <c r="B55" s="398" t="s">
        <v>126</v>
      </c>
      <c r="C55" s="206" t="s">
        <v>127</v>
      </c>
      <c r="D55" s="211">
        <v>72.397941000000003</v>
      </c>
      <c r="E55" s="211">
        <f>'TK2020'!D54</f>
        <v>50.581441000000005</v>
      </c>
      <c r="F55" s="391">
        <f>'TK2021'!D54</f>
        <v>50.579000000000001</v>
      </c>
      <c r="G55" s="858">
        <f>F55-D55</f>
        <v>-21.818941000000002</v>
      </c>
      <c r="H55" s="859">
        <f>F55/D55*100</f>
        <v>69.862484072578795</v>
      </c>
      <c r="I55" s="860">
        <f>'01CH'!D55</f>
        <v>50.579000000000001</v>
      </c>
      <c r="J55" s="858">
        <f t="shared" si="5"/>
        <v>-21.818941000000002</v>
      </c>
      <c r="K55" s="627">
        <f>I55/H55*100</f>
        <v>72.397941000000003</v>
      </c>
      <c r="L55" s="383">
        <f t="shared" si="4"/>
        <v>69.862484072578795</v>
      </c>
    </row>
    <row r="56" spans="1:12" ht="14.25" customHeight="1">
      <c r="A56" s="631" t="s">
        <v>571</v>
      </c>
      <c r="B56" s="397" t="s">
        <v>128</v>
      </c>
      <c r="C56" s="206" t="s">
        <v>129</v>
      </c>
      <c r="D56" s="211">
        <v>0.68459199999999998</v>
      </c>
      <c r="E56" s="211">
        <f>'TK2020'!D55</f>
        <v>0.68459199999999998</v>
      </c>
      <c r="F56" s="391">
        <f>'TK2021'!D55</f>
        <v>0.68400000000000005</v>
      </c>
      <c r="G56" s="858">
        <f>F56-D56</f>
        <v>-5.9199999999992592E-4</v>
      </c>
      <c r="H56" s="859">
        <f>F56/D56*100</f>
        <v>99.913525136139498</v>
      </c>
      <c r="I56" s="860">
        <f>'01CH'!D56</f>
        <v>0.68400000000000005</v>
      </c>
      <c r="J56" s="858">
        <f t="shared" si="5"/>
        <v>-5.9199999999992592E-4</v>
      </c>
      <c r="K56" s="627">
        <f>I56/H56*100</f>
        <v>0.68459199999999998</v>
      </c>
      <c r="L56" s="383">
        <f t="shared" si="4"/>
        <v>99.913525136139498</v>
      </c>
    </row>
    <row r="57" spans="1:12">
      <c r="A57" s="631" t="s">
        <v>571</v>
      </c>
      <c r="B57" s="397" t="s">
        <v>130</v>
      </c>
      <c r="C57" s="206" t="s">
        <v>131</v>
      </c>
      <c r="D57" s="211">
        <v>134.21465599999999</v>
      </c>
      <c r="E57" s="211">
        <f>'TK2020'!D56</f>
        <v>76.249656000000002</v>
      </c>
      <c r="F57" s="391">
        <f>'TK2021'!D56</f>
        <v>76.237999999999985</v>
      </c>
      <c r="G57" s="858">
        <f>F57-D57</f>
        <v>-57.976656000000006</v>
      </c>
      <c r="H57" s="859">
        <f>F57/D57*100</f>
        <v>56.803036473155352</v>
      </c>
      <c r="I57" s="860">
        <f>'01CH'!D57</f>
        <v>76.237999999999985</v>
      </c>
      <c r="J57" s="858">
        <f t="shared" si="5"/>
        <v>-57.976656000000006</v>
      </c>
      <c r="K57" s="627">
        <f>I57/H57*100</f>
        <v>134.21465599999999</v>
      </c>
      <c r="L57" s="383">
        <f t="shared" si="4"/>
        <v>56.803036473155352</v>
      </c>
    </row>
    <row r="58" spans="1:12" ht="14.25" customHeight="1">
      <c r="A58" s="631" t="s">
        <v>571</v>
      </c>
      <c r="B58" s="396" t="s">
        <v>305</v>
      </c>
      <c r="C58" s="206" t="s">
        <v>133</v>
      </c>
      <c r="D58" s="211">
        <v>0</v>
      </c>
      <c r="E58" s="211">
        <f>'TK2020'!D57</f>
        <v>0</v>
      </c>
      <c r="F58" s="391">
        <f>'TK2021'!D57</f>
        <v>0</v>
      </c>
      <c r="G58" s="858">
        <f>F58-D58</f>
        <v>0</v>
      </c>
      <c r="H58" s="859"/>
      <c r="I58" s="860">
        <f>'01CH'!D58</f>
        <v>0</v>
      </c>
      <c r="J58" s="858">
        <f t="shared" si="5"/>
        <v>0</v>
      </c>
      <c r="K58" s="627"/>
      <c r="L58" s="383"/>
    </row>
    <row r="59" spans="1:12" ht="14.25" customHeight="1">
      <c r="A59" s="631" t="s">
        <v>571</v>
      </c>
      <c r="B59" s="396" t="s">
        <v>134</v>
      </c>
      <c r="C59" s="206" t="s">
        <v>135</v>
      </c>
      <c r="D59" s="211">
        <v>4.1461319999999997</v>
      </c>
      <c r="E59" s="211">
        <f>'TK2020'!D58</f>
        <v>0.14613200000000001</v>
      </c>
      <c r="F59" s="391">
        <f>'TK2021'!D58</f>
        <v>0.15</v>
      </c>
      <c r="G59" s="858">
        <f t="shared" si="1"/>
        <v>-3.9961319999999998</v>
      </c>
      <c r="H59" s="859">
        <f t="shared" si="0"/>
        <v>3.6178298230736505</v>
      </c>
      <c r="I59" s="860">
        <f>'01CH'!D59</f>
        <v>0.15</v>
      </c>
      <c r="J59" s="858">
        <f t="shared" si="5"/>
        <v>-3.9961319999999998</v>
      </c>
      <c r="K59" s="627">
        <f>I59/H59*100</f>
        <v>4.1461319999999997</v>
      </c>
      <c r="L59" s="383">
        <f t="shared" si="4"/>
        <v>3.6178298230736505</v>
      </c>
    </row>
    <row r="60" spans="1:12" ht="14.25" customHeight="1">
      <c r="A60" s="631" t="s">
        <v>571</v>
      </c>
      <c r="B60" s="396" t="s">
        <v>136</v>
      </c>
      <c r="C60" s="206" t="s">
        <v>137</v>
      </c>
      <c r="D60" s="211">
        <v>15.829886999999998</v>
      </c>
      <c r="E60" s="211">
        <f>'TK2020'!D59</f>
        <v>1.834587</v>
      </c>
      <c r="F60" s="391">
        <f>'TK2021'!D59</f>
        <v>1.8320000000000001</v>
      </c>
      <c r="G60" s="858">
        <f t="shared" si="1"/>
        <v>-13.997886999999997</v>
      </c>
      <c r="H60" s="859">
        <f t="shared" si="0"/>
        <v>11.57304534138494</v>
      </c>
      <c r="I60" s="860">
        <f>'01CH'!D60</f>
        <v>1.8320000000000001</v>
      </c>
      <c r="J60" s="858">
        <f t="shared" si="5"/>
        <v>-13.997886999999997</v>
      </c>
      <c r="K60" s="627">
        <f>I60/H60*100</f>
        <v>15.829886999999998</v>
      </c>
      <c r="L60" s="383">
        <f t="shared" si="4"/>
        <v>11.57304534138494</v>
      </c>
    </row>
    <row r="61" spans="1:12" ht="14.25" customHeight="1">
      <c r="A61" s="217" t="s">
        <v>138</v>
      </c>
      <c r="B61" s="207" t="s">
        <v>139</v>
      </c>
      <c r="C61" s="206" t="s">
        <v>140</v>
      </c>
      <c r="D61" s="211">
        <v>0</v>
      </c>
      <c r="E61" s="211">
        <f>'TK2020'!D60</f>
        <v>0</v>
      </c>
      <c r="F61" s="391">
        <f>'TK2021'!D60</f>
        <v>0</v>
      </c>
      <c r="G61" s="858">
        <f t="shared" si="1"/>
        <v>0</v>
      </c>
      <c r="H61" s="859"/>
      <c r="I61" s="860">
        <f>'01CH'!D61</f>
        <v>0</v>
      </c>
      <c r="J61" s="858">
        <f t="shared" si="5"/>
        <v>0</v>
      </c>
      <c r="K61" s="627"/>
      <c r="L61" s="383"/>
    </row>
    <row r="62" spans="1:12" s="380" customFormat="1" ht="14.25" customHeight="1">
      <c r="A62" s="217" t="s">
        <v>141</v>
      </c>
      <c r="B62" s="397" t="s">
        <v>142</v>
      </c>
      <c r="C62" s="206" t="s">
        <v>143</v>
      </c>
      <c r="D62" s="211">
        <v>31.928956999999997</v>
      </c>
      <c r="E62" s="211">
        <f>'TK2020'!D61</f>
        <v>9.9698369999999983</v>
      </c>
      <c r="F62" s="391">
        <f>'TK2021'!D61</f>
        <v>9.9400000000000013</v>
      </c>
      <c r="G62" s="858">
        <f>F62-D62</f>
        <v>-21.988956999999996</v>
      </c>
      <c r="H62" s="859">
        <f>F62/D62*100</f>
        <v>31.131615104120069</v>
      </c>
      <c r="I62" s="860">
        <f>'01CH'!D62</f>
        <v>10.440000000000001</v>
      </c>
      <c r="J62" s="858">
        <f t="shared" si="5"/>
        <v>-21.488956999999996</v>
      </c>
      <c r="K62" s="627">
        <f t="shared" ref="K62:K67" si="7">I62/H62*100</f>
        <v>33.535041356136816</v>
      </c>
      <c r="L62" s="383">
        <f t="shared" si="4"/>
        <v>32.697591719015442</v>
      </c>
    </row>
    <row r="63" spans="1:12" s="380" customFormat="1" ht="14.25" customHeight="1">
      <c r="A63" s="217" t="s">
        <v>144</v>
      </c>
      <c r="B63" s="397" t="s">
        <v>145</v>
      </c>
      <c r="C63" s="206" t="s">
        <v>146</v>
      </c>
      <c r="D63" s="211">
        <v>53.723285999999995</v>
      </c>
      <c r="E63" s="211">
        <f>'TK2020'!D62</f>
        <v>0.122986</v>
      </c>
      <c r="F63" s="391">
        <f>'TK2021'!D62</f>
        <v>0.12</v>
      </c>
      <c r="G63" s="858">
        <f>F63-D63</f>
        <v>-53.603285999999997</v>
      </c>
      <c r="H63" s="859">
        <f>F63/D63*100</f>
        <v>0.22336682830607196</v>
      </c>
      <c r="I63" s="860">
        <f>'01CH'!D63</f>
        <v>0.12</v>
      </c>
      <c r="J63" s="858">
        <f t="shared" si="5"/>
        <v>-53.603285999999997</v>
      </c>
      <c r="K63" s="627">
        <f t="shared" si="7"/>
        <v>53.723286000000002</v>
      </c>
      <c r="L63" s="383">
        <f t="shared" si="4"/>
        <v>0.22336682830607196</v>
      </c>
    </row>
    <row r="64" spans="1:12" ht="14.25" customHeight="1">
      <c r="A64" s="217" t="s">
        <v>147</v>
      </c>
      <c r="B64" s="398" t="s">
        <v>148</v>
      </c>
      <c r="C64" s="206" t="s">
        <v>149</v>
      </c>
      <c r="D64" s="211">
        <v>1002.0784770000001</v>
      </c>
      <c r="E64" s="211">
        <f>'TK2020'!D63</f>
        <v>656.37433499999997</v>
      </c>
      <c r="F64" s="391">
        <f>'TK2021'!D63</f>
        <v>656.78500000000008</v>
      </c>
      <c r="G64" s="858">
        <f t="shared" si="1"/>
        <v>-345.29347700000005</v>
      </c>
      <c r="H64" s="859">
        <f t="shared" si="0"/>
        <v>65.542271895337791</v>
      </c>
      <c r="I64" s="860">
        <f>'01CH'!D64</f>
        <v>657.21830000000011</v>
      </c>
      <c r="J64" s="858">
        <f t="shared" si="5"/>
        <v>-344.86017700000002</v>
      </c>
      <c r="K64" s="627">
        <f t="shared" si="7"/>
        <v>1002.7395770617924</v>
      </c>
      <c r="L64" s="383">
        <f t="shared" si="4"/>
        <v>65.585512021729613</v>
      </c>
    </row>
    <row r="65" spans="1:12" ht="14.25" customHeight="1">
      <c r="A65" s="217" t="s">
        <v>150</v>
      </c>
      <c r="B65" s="397" t="s">
        <v>151</v>
      </c>
      <c r="C65" s="206" t="s">
        <v>152</v>
      </c>
      <c r="D65" s="211">
        <v>152.34864700000003</v>
      </c>
      <c r="E65" s="211">
        <f>'TK2020'!D64</f>
        <v>21.995642</v>
      </c>
      <c r="F65" s="391">
        <f>'TK2021'!D64</f>
        <v>21.995000000000001</v>
      </c>
      <c r="G65" s="858">
        <f t="shared" si="1"/>
        <v>-130.35364700000002</v>
      </c>
      <c r="H65" s="859">
        <f t="shared" si="0"/>
        <v>14.437279511907972</v>
      </c>
      <c r="I65" s="860">
        <f>'01CH'!D65</f>
        <v>22.03</v>
      </c>
      <c r="J65" s="858">
        <f t="shared" si="5"/>
        <v>-130.31864700000003</v>
      </c>
      <c r="K65" s="627">
        <f t="shared" si="7"/>
        <v>152.59107494476018</v>
      </c>
      <c r="L65" s="383">
        <f t="shared" si="4"/>
        <v>14.460253132408848</v>
      </c>
    </row>
    <row r="66" spans="1:12" ht="14.25" customHeight="1">
      <c r="A66" s="217" t="s">
        <v>153</v>
      </c>
      <c r="B66" s="397" t="s">
        <v>154</v>
      </c>
      <c r="C66" s="206" t="s">
        <v>155</v>
      </c>
      <c r="D66" s="211">
        <v>29.159091000000004</v>
      </c>
      <c r="E66" s="211">
        <f>'TK2020'!D65</f>
        <v>11.057441000000001</v>
      </c>
      <c r="F66" s="391">
        <f>'TK2021'!D65</f>
        <v>11.047000000000001</v>
      </c>
      <c r="G66" s="858">
        <f t="shared" si="1"/>
        <v>-18.112091000000003</v>
      </c>
      <c r="H66" s="859">
        <f t="shared" si="0"/>
        <v>37.885268782898613</v>
      </c>
      <c r="I66" s="860">
        <f>'01CH'!D66</f>
        <v>11.047000000000001</v>
      </c>
      <c r="J66" s="858">
        <f t="shared" si="5"/>
        <v>-18.112091000000003</v>
      </c>
      <c r="K66" s="627">
        <f t="shared" si="7"/>
        <v>29.159091000000004</v>
      </c>
      <c r="L66" s="383">
        <f t="shared" si="4"/>
        <v>37.885268782898613</v>
      </c>
    </row>
    <row r="67" spans="1:12" ht="14.25" customHeight="1">
      <c r="A67" s="217" t="s">
        <v>156</v>
      </c>
      <c r="B67" s="397" t="s">
        <v>157</v>
      </c>
      <c r="C67" s="206" t="s">
        <v>158</v>
      </c>
      <c r="D67" s="211">
        <v>4.0133929999999998</v>
      </c>
      <c r="E67" s="211">
        <f>'TK2020'!D66</f>
        <v>1.2964529999999999</v>
      </c>
      <c r="F67" s="391">
        <f>'TK2021'!D66</f>
        <v>1.2989999999999999</v>
      </c>
      <c r="G67" s="858">
        <f t="shared" si="1"/>
        <v>-2.7143929999999998</v>
      </c>
      <c r="H67" s="859">
        <f t="shared" si="0"/>
        <v>32.366628436338033</v>
      </c>
      <c r="I67" s="860">
        <f>'01CH'!D67</f>
        <v>1.2989999999999999</v>
      </c>
      <c r="J67" s="858">
        <f t="shared" si="5"/>
        <v>-2.7143929999999998</v>
      </c>
      <c r="K67" s="627">
        <f t="shared" si="7"/>
        <v>4.0133929999999998</v>
      </c>
      <c r="L67" s="383">
        <f t="shared" si="4"/>
        <v>32.366628436338033</v>
      </c>
    </row>
    <row r="68" spans="1:12" ht="14.25" customHeight="1">
      <c r="A68" s="217" t="s">
        <v>159</v>
      </c>
      <c r="B68" s="397" t="s">
        <v>160</v>
      </c>
      <c r="C68" s="206" t="s">
        <v>181</v>
      </c>
      <c r="D68" s="211">
        <v>0</v>
      </c>
      <c r="E68" s="211">
        <f>'TK2020'!D67</f>
        <v>0</v>
      </c>
      <c r="F68" s="391">
        <f>'TK2021'!D67</f>
        <v>0</v>
      </c>
      <c r="G68" s="858">
        <f t="shared" si="1"/>
        <v>0</v>
      </c>
      <c r="H68" s="859"/>
      <c r="I68" s="860">
        <f>'01CH'!D68</f>
        <v>0</v>
      </c>
      <c r="J68" s="858">
        <f t="shared" si="5"/>
        <v>0</v>
      </c>
      <c r="K68" s="627"/>
      <c r="L68" s="383"/>
    </row>
    <row r="69" spans="1:12" s="380" customFormat="1" ht="14.25" customHeight="1">
      <c r="A69" s="217" t="s">
        <v>161</v>
      </c>
      <c r="B69" s="397" t="s">
        <v>162</v>
      </c>
      <c r="C69" s="206" t="s">
        <v>163</v>
      </c>
      <c r="D69" s="211">
        <v>9.3989870000000018</v>
      </c>
      <c r="E69" s="211">
        <f>'TK2020'!D68</f>
        <v>6.393686999999999</v>
      </c>
      <c r="F69" s="391">
        <f>'TK2021'!D68</f>
        <v>6.3930000000000007</v>
      </c>
      <c r="G69" s="858">
        <f t="shared" si="1"/>
        <v>-3.0059870000000011</v>
      </c>
      <c r="H69" s="859">
        <f t="shared" si="0"/>
        <v>68.017968319351851</v>
      </c>
      <c r="I69" s="860">
        <f>'01CH'!D69</f>
        <v>6.4375</v>
      </c>
      <c r="J69" s="858">
        <f t="shared" si="5"/>
        <v>-2.9614870000000018</v>
      </c>
      <c r="K69" s="627">
        <f>I69/H69*100</f>
        <v>9.4644108888628207</v>
      </c>
      <c r="L69" s="383">
        <f t="shared" si="4"/>
        <v>68.491423597032309</v>
      </c>
    </row>
    <row r="70" spans="1:12" ht="14.25" customHeight="1">
      <c r="A70" s="217" t="s">
        <v>164</v>
      </c>
      <c r="B70" s="397" t="s">
        <v>165</v>
      </c>
      <c r="C70" s="206" t="s">
        <v>166</v>
      </c>
      <c r="D70" s="211">
        <v>1239.9818310000003</v>
      </c>
      <c r="E70" s="211">
        <f>'TK2020'!D69</f>
        <v>1431.492131</v>
      </c>
      <c r="F70" s="391">
        <f>'TK2021'!D69</f>
        <v>1425.6425000000002</v>
      </c>
      <c r="G70" s="858">
        <f t="shared" si="1"/>
        <v>185.66066899999987</v>
      </c>
      <c r="H70" s="859">
        <f t="shared" si="0"/>
        <v>114.97285398530973</v>
      </c>
      <c r="I70" s="860">
        <f>'01CH'!D70</f>
        <v>1425.6425000000002</v>
      </c>
      <c r="J70" s="858">
        <f t="shared" si="5"/>
        <v>185.66066899999987</v>
      </c>
      <c r="K70" s="627">
        <f>I70/H70*100</f>
        <v>1239.9818310000001</v>
      </c>
      <c r="L70" s="383">
        <f t="shared" si="4"/>
        <v>114.97285398530973</v>
      </c>
    </row>
    <row r="71" spans="1:12" ht="14.25" customHeight="1">
      <c r="A71" s="217" t="s">
        <v>167</v>
      </c>
      <c r="B71" s="397" t="s">
        <v>168</v>
      </c>
      <c r="C71" s="206" t="s">
        <v>169</v>
      </c>
      <c r="D71" s="211">
        <v>79.337339999999998</v>
      </c>
      <c r="E71" s="211">
        <f>'TK2020'!D70</f>
        <v>79.337339999999998</v>
      </c>
      <c r="F71" s="391">
        <f>'TK2021'!D70</f>
        <v>79.317999999999998</v>
      </c>
      <c r="G71" s="858">
        <f t="shared" si="1"/>
        <v>-1.9339999999999691E-2</v>
      </c>
      <c r="H71" s="859">
        <f t="shared" si="0"/>
        <v>99.975623079876385</v>
      </c>
      <c r="I71" s="860">
        <f>'01CH'!D71</f>
        <v>79.317999999999998</v>
      </c>
      <c r="J71" s="858">
        <f t="shared" si="5"/>
        <v>-1.9339999999999691E-2</v>
      </c>
      <c r="K71" s="627">
        <f>I71/H71*100</f>
        <v>79.337339999999998</v>
      </c>
      <c r="L71" s="383">
        <f t="shared" si="4"/>
        <v>99.975623079876385</v>
      </c>
    </row>
    <row r="72" spans="1:12" ht="14.25" customHeight="1">
      <c r="A72" s="217" t="s">
        <v>170</v>
      </c>
      <c r="B72" s="397" t="s">
        <v>171</v>
      </c>
      <c r="C72" s="206" t="s">
        <v>172</v>
      </c>
      <c r="D72" s="211">
        <v>91.225707</v>
      </c>
      <c r="E72" s="211">
        <f>'TK2020'!D71</f>
        <v>19.225707</v>
      </c>
      <c r="F72" s="391">
        <f>'TK2021'!D71</f>
        <v>19.23</v>
      </c>
      <c r="G72" s="858">
        <f t="shared" si="1"/>
        <v>-71.995706999999996</v>
      </c>
      <c r="H72" s="859">
        <f t="shared" si="0"/>
        <v>21.079584507906308</v>
      </c>
      <c r="I72" s="860">
        <f>'01CH'!D72</f>
        <v>19.23</v>
      </c>
      <c r="J72" s="858">
        <f t="shared" si="5"/>
        <v>-71.995706999999996</v>
      </c>
      <c r="K72" s="627">
        <f>I72/H72*100</f>
        <v>91.225707</v>
      </c>
      <c r="L72" s="383">
        <f t="shared" si="4"/>
        <v>21.079584507906308</v>
      </c>
    </row>
    <row r="73" spans="1:12" ht="14.25" customHeight="1">
      <c r="A73" s="217" t="s">
        <v>173</v>
      </c>
      <c r="B73" s="397" t="s">
        <v>174</v>
      </c>
      <c r="C73" s="206" t="s">
        <v>175</v>
      </c>
      <c r="D73" s="211">
        <v>0.29684699999999997</v>
      </c>
      <c r="E73" s="211">
        <f>'TK2020'!D72</f>
        <v>0.25684699999999999</v>
      </c>
      <c r="F73" s="391">
        <f>'TK2021'!D72</f>
        <v>0.26</v>
      </c>
      <c r="G73" s="858">
        <f t="shared" si="1"/>
        <v>-3.6846999999999963E-2</v>
      </c>
      <c r="H73" s="859">
        <f t="shared" si="0"/>
        <v>87.587208225112619</v>
      </c>
      <c r="I73" s="860">
        <f>'01CH'!D73</f>
        <v>0.26</v>
      </c>
      <c r="J73" s="858">
        <f t="shared" si="5"/>
        <v>-3.6846999999999963E-2</v>
      </c>
      <c r="K73" s="627">
        <f>I73/H73*100</f>
        <v>0.29684699999999997</v>
      </c>
      <c r="L73" s="383">
        <f t="shared" si="4"/>
        <v>87.587208225112619</v>
      </c>
    </row>
    <row r="74" spans="1:12">
      <c r="A74" s="217" t="s">
        <v>176</v>
      </c>
      <c r="B74" s="397" t="s">
        <v>177</v>
      </c>
      <c r="C74" s="206" t="s">
        <v>178</v>
      </c>
      <c r="D74" s="211">
        <v>13.75</v>
      </c>
      <c r="E74" s="211">
        <f>'TK2020'!D73</f>
        <v>0</v>
      </c>
      <c r="F74" s="391">
        <f>'TK2021'!D73</f>
        <v>0</v>
      </c>
      <c r="G74" s="858">
        <f t="shared" si="1"/>
        <v>-13.75</v>
      </c>
      <c r="H74" s="859"/>
      <c r="I74" s="860">
        <f>'01CH'!D74</f>
        <v>0</v>
      </c>
      <c r="J74" s="858">
        <f t="shared" si="5"/>
        <v>-13.75</v>
      </c>
      <c r="K74" s="627"/>
      <c r="L74" s="383">
        <f t="shared" ref="L74:L75" si="8">I74/D74*100</f>
        <v>0</v>
      </c>
    </row>
    <row r="75" spans="1:12" s="380" customFormat="1" ht="14.25" customHeight="1">
      <c r="A75" s="632">
        <v>3</v>
      </c>
      <c r="B75" s="633" t="s">
        <v>179</v>
      </c>
      <c r="C75" s="433" t="s">
        <v>180</v>
      </c>
      <c r="D75" s="634">
        <v>702.87781099999938</v>
      </c>
      <c r="E75" s="634">
        <f>'TK2020'!D74</f>
        <v>732.48519700000008</v>
      </c>
      <c r="F75" s="624">
        <f>'TK2021'!D74</f>
        <v>732.48700000000008</v>
      </c>
      <c r="G75" s="852">
        <f t="shared" si="1"/>
        <v>29.609189000000697</v>
      </c>
      <c r="H75" s="853">
        <f t="shared" si="0"/>
        <v>104.21256561761069</v>
      </c>
      <c r="I75" s="854">
        <f>'01CH'!D75</f>
        <v>732.44250000000011</v>
      </c>
      <c r="J75" s="852">
        <f t="shared" si="5"/>
        <v>29.564689000000726</v>
      </c>
      <c r="K75" s="625">
        <f>I75/H75*100</f>
        <v>702.8351098154194</v>
      </c>
      <c r="L75" s="379">
        <f t="shared" si="8"/>
        <v>104.20623450296978</v>
      </c>
    </row>
  </sheetData>
  <mergeCells count="16">
    <mergeCell ref="L5:L6"/>
    <mergeCell ref="A1:B1"/>
    <mergeCell ref="G3:H3"/>
    <mergeCell ref="A4:A6"/>
    <mergeCell ref="B4:B6"/>
    <mergeCell ref="C4:C6"/>
    <mergeCell ref="D4:D6"/>
    <mergeCell ref="F4:H4"/>
    <mergeCell ref="E4:E6"/>
    <mergeCell ref="A2:J2"/>
    <mergeCell ref="F5:F6"/>
    <mergeCell ref="G5:H5"/>
    <mergeCell ref="J3:K3"/>
    <mergeCell ref="I5:I6"/>
    <mergeCell ref="J5:K5"/>
    <mergeCell ref="I4:L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76"/>
  <sheetViews>
    <sheetView workbookViewId="0">
      <selection activeCell="G13" sqref="G13"/>
    </sheetView>
  </sheetViews>
  <sheetFormatPr defaultRowHeight="13.2"/>
  <cols>
    <col min="1" max="1" width="5.44140625" style="399" customWidth="1"/>
    <col min="2" max="2" width="40.6640625" style="376" customWidth="1"/>
    <col min="3" max="3" width="5.6640625" style="47" customWidth="1"/>
    <col min="4" max="4" width="13.44140625" style="635" customWidth="1"/>
    <col min="5" max="5" width="9.88671875" style="47" bestFit="1" customWidth="1"/>
    <col min="6" max="6" width="12.33203125" style="399" customWidth="1"/>
    <col min="7" max="7" width="10.5546875" style="47" customWidth="1"/>
    <col min="8" max="8" width="11.5546875" style="399" customWidth="1"/>
    <col min="9" max="9" width="13" style="47" customWidth="1"/>
    <col min="10" max="246" width="9.109375" style="47"/>
    <col min="247" max="247" width="5.44140625" style="47" customWidth="1"/>
    <col min="248" max="248" width="37.44140625" style="47" bestFit="1" customWidth="1"/>
    <col min="249" max="249" width="6.44140625" style="47" customWidth="1"/>
    <col min="250" max="250" width="9.88671875" style="47" customWidth="1"/>
    <col min="251" max="251" width="8.88671875" style="47" customWidth="1"/>
    <col min="252" max="252" width="10.44140625" style="47" customWidth="1"/>
    <col min="253" max="253" width="11.33203125" style="47" customWidth="1"/>
    <col min="254" max="502" width="9.109375" style="47"/>
    <col min="503" max="503" width="5.44140625" style="47" customWidth="1"/>
    <col min="504" max="504" width="37.44140625" style="47" bestFit="1" customWidth="1"/>
    <col min="505" max="505" width="6.44140625" style="47" customWidth="1"/>
    <col min="506" max="506" width="9.88671875" style="47" customWidth="1"/>
    <col min="507" max="507" width="8.88671875" style="47" customWidth="1"/>
    <col min="508" max="508" width="10.44140625" style="47" customWidth="1"/>
    <col min="509" max="509" width="11.33203125" style="47" customWidth="1"/>
    <col min="510" max="758" width="9.109375" style="47"/>
    <col min="759" max="759" width="5.44140625" style="47" customWidth="1"/>
    <col min="760" max="760" width="37.44140625" style="47" bestFit="1" customWidth="1"/>
    <col min="761" max="761" width="6.44140625" style="47" customWidth="1"/>
    <col min="762" max="762" width="9.88671875" style="47" customWidth="1"/>
    <col min="763" max="763" width="8.88671875" style="47" customWidth="1"/>
    <col min="764" max="764" width="10.44140625" style="47" customWidth="1"/>
    <col min="765" max="765" width="11.33203125" style="47" customWidth="1"/>
    <col min="766" max="1014" width="9.109375" style="47"/>
    <col min="1015" max="1015" width="5.44140625" style="47" customWidth="1"/>
    <col min="1016" max="1016" width="37.44140625" style="47" bestFit="1" customWidth="1"/>
    <col min="1017" max="1017" width="6.44140625" style="47" customWidth="1"/>
    <col min="1018" max="1018" width="9.88671875" style="47" customWidth="1"/>
    <col min="1019" max="1019" width="8.88671875" style="47" customWidth="1"/>
    <col min="1020" max="1020" width="10.44140625" style="47" customWidth="1"/>
    <col min="1021" max="1021" width="11.33203125" style="47" customWidth="1"/>
    <col min="1022" max="1270" width="9.109375" style="47"/>
    <col min="1271" max="1271" width="5.44140625" style="47" customWidth="1"/>
    <col min="1272" max="1272" width="37.44140625" style="47" bestFit="1" customWidth="1"/>
    <col min="1273" max="1273" width="6.44140625" style="47" customWidth="1"/>
    <col min="1274" max="1274" width="9.88671875" style="47" customWidth="1"/>
    <col min="1275" max="1275" width="8.88671875" style="47" customWidth="1"/>
    <col min="1276" max="1276" width="10.44140625" style="47" customWidth="1"/>
    <col min="1277" max="1277" width="11.33203125" style="47" customWidth="1"/>
    <col min="1278" max="1526" width="9.109375" style="47"/>
    <col min="1527" max="1527" width="5.44140625" style="47" customWidth="1"/>
    <col min="1528" max="1528" width="37.44140625" style="47" bestFit="1" customWidth="1"/>
    <col min="1529" max="1529" width="6.44140625" style="47" customWidth="1"/>
    <col min="1530" max="1530" width="9.88671875" style="47" customWidth="1"/>
    <col min="1531" max="1531" width="8.88671875" style="47" customWidth="1"/>
    <col min="1532" max="1532" width="10.44140625" style="47" customWidth="1"/>
    <col min="1533" max="1533" width="11.33203125" style="47" customWidth="1"/>
    <col min="1534" max="1782" width="9.109375" style="47"/>
    <col min="1783" max="1783" width="5.44140625" style="47" customWidth="1"/>
    <col min="1784" max="1784" width="37.44140625" style="47" bestFit="1" customWidth="1"/>
    <col min="1785" max="1785" width="6.44140625" style="47" customWidth="1"/>
    <col min="1786" max="1786" width="9.88671875" style="47" customWidth="1"/>
    <col min="1787" max="1787" width="8.88671875" style="47" customWidth="1"/>
    <col min="1788" max="1788" width="10.44140625" style="47" customWidth="1"/>
    <col min="1789" max="1789" width="11.33203125" style="47" customWidth="1"/>
    <col min="1790" max="2038" width="9.109375" style="47"/>
    <col min="2039" max="2039" width="5.44140625" style="47" customWidth="1"/>
    <col min="2040" max="2040" width="37.44140625" style="47" bestFit="1" customWidth="1"/>
    <col min="2041" max="2041" width="6.44140625" style="47" customWidth="1"/>
    <col min="2042" max="2042" width="9.88671875" style="47" customWidth="1"/>
    <col min="2043" max="2043" width="8.88671875" style="47" customWidth="1"/>
    <col min="2044" max="2044" width="10.44140625" style="47" customWidth="1"/>
    <col min="2045" max="2045" width="11.33203125" style="47" customWidth="1"/>
    <col min="2046" max="2294" width="9.109375" style="47"/>
    <col min="2295" max="2295" width="5.44140625" style="47" customWidth="1"/>
    <col min="2296" max="2296" width="37.44140625" style="47" bestFit="1" customWidth="1"/>
    <col min="2297" max="2297" width="6.44140625" style="47" customWidth="1"/>
    <col min="2298" max="2298" width="9.88671875" style="47" customWidth="1"/>
    <col min="2299" max="2299" width="8.88671875" style="47" customWidth="1"/>
    <col min="2300" max="2300" width="10.44140625" style="47" customWidth="1"/>
    <col min="2301" max="2301" width="11.33203125" style="47" customWidth="1"/>
    <col min="2302" max="2550" width="9.109375" style="47"/>
    <col min="2551" max="2551" width="5.44140625" style="47" customWidth="1"/>
    <col min="2552" max="2552" width="37.44140625" style="47" bestFit="1" customWidth="1"/>
    <col min="2553" max="2553" width="6.44140625" style="47" customWidth="1"/>
    <col min="2554" max="2554" width="9.88671875" style="47" customWidth="1"/>
    <col min="2555" max="2555" width="8.88671875" style="47" customWidth="1"/>
    <col min="2556" max="2556" width="10.44140625" style="47" customWidth="1"/>
    <col min="2557" max="2557" width="11.33203125" style="47" customWidth="1"/>
    <col min="2558" max="2806" width="9.109375" style="47"/>
    <col min="2807" max="2807" width="5.44140625" style="47" customWidth="1"/>
    <col min="2808" max="2808" width="37.44140625" style="47" bestFit="1" customWidth="1"/>
    <col min="2809" max="2809" width="6.44140625" style="47" customWidth="1"/>
    <col min="2810" max="2810" width="9.88671875" style="47" customWidth="1"/>
    <col min="2811" max="2811" width="8.88671875" style="47" customWidth="1"/>
    <col min="2812" max="2812" width="10.44140625" style="47" customWidth="1"/>
    <col min="2813" max="2813" width="11.33203125" style="47" customWidth="1"/>
    <col min="2814" max="3062" width="9.109375" style="47"/>
    <col min="3063" max="3063" width="5.44140625" style="47" customWidth="1"/>
    <col min="3064" max="3064" width="37.44140625" style="47" bestFit="1" customWidth="1"/>
    <col min="3065" max="3065" width="6.44140625" style="47" customWidth="1"/>
    <col min="3066" max="3066" width="9.88671875" style="47" customWidth="1"/>
    <col min="3067" max="3067" width="8.88671875" style="47" customWidth="1"/>
    <col min="3068" max="3068" width="10.44140625" style="47" customWidth="1"/>
    <col min="3069" max="3069" width="11.33203125" style="47" customWidth="1"/>
    <col min="3070" max="3318" width="9.109375" style="47"/>
    <col min="3319" max="3319" width="5.44140625" style="47" customWidth="1"/>
    <col min="3320" max="3320" width="37.44140625" style="47" bestFit="1" customWidth="1"/>
    <col min="3321" max="3321" width="6.44140625" style="47" customWidth="1"/>
    <col min="3322" max="3322" width="9.88671875" style="47" customWidth="1"/>
    <col min="3323" max="3323" width="8.88671875" style="47" customWidth="1"/>
    <col min="3324" max="3324" width="10.44140625" style="47" customWidth="1"/>
    <col min="3325" max="3325" width="11.33203125" style="47" customWidth="1"/>
    <col min="3326" max="3574" width="9.109375" style="47"/>
    <col min="3575" max="3575" width="5.44140625" style="47" customWidth="1"/>
    <col min="3576" max="3576" width="37.44140625" style="47" bestFit="1" customWidth="1"/>
    <col min="3577" max="3577" width="6.44140625" style="47" customWidth="1"/>
    <col min="3578" max="3578" width="9.88671875" style="47" customWidth="1"/>
    <col min="3579" max="3579" width="8.88671875" style="47" customWidth="1"/>
    <col min="3580" max="3580" width="10.44140625" style="47" customWidth="1"/>
    <col min="3581" max="3581" width="11.33203125" style="47" customWidth="1"/>
    <col min="3582" max="3830" width="9.109375" style="47"/>
    <col min="3831" max="3831" width="5.44140625" style="47" customWidth="1"/>
    <col min="3832" max="3832" width="37.44140625" style="47" bestFit="1" customWidth="1"/>
    <col min="3833" max="3833" width="6.44140625" style="47" customWidth="1"/>
    <col min="3834" max="3834" width="9.88671875" style="47" customWidth="1"/>
    <col min="3835" max="3835" width="8.88671875" style="47" customWidth="1"/>
    <col min="3836" max="3836" width="10.44140625" style="47" customWidth="1"/>
    <col min="3837" max="3837" width="11.33203125" style="47" customWidth="1"/>
    <col min="3838" max="4086" width="9.109375" style="47"/>
    <col min="4087" max="4087" width="5.44140625" style="47" customWidth="1"/>
    <col min="4088" max="4088" width="37.44140625" style="47" bestFit="1" customWidth="1"/>
    <col min="4089" max="4089" width="6.44140625" style="47" customWidth="1"/>
    <col min="4090" max="4090" width="9.88671875" style="47" customWidth="1"/>
    <col min="4091" max="4091" width="8.88671875" style="47" customWidth="1"/>
    <col min="4092" max="4092" width="10.44140625" style="47" customWidth="1"/>
    <col min="4093" max="4093" width="11.33203125" style="47" customWidth="1"/>
    <col min="4094" max="4342" width="9.109375" style="47"/>
    <col min="4343" max="4343" width="5.44140625" style="47" customWidth="1"/>
    <col min="4344" max="4344" width="37.44140625" style="47" bestFit="1" customWidth="1"/>
    <col min="4345" max="4345" width="6.44140625" style="47" customWidth="1"/>
    <col min="4346" max="4346" width="9.88671875" style="47" customWidth="1"/>
    <col min="4347" max="4347" width="8.88671875" style="47" customWidth="1"/>
    <col min="4348" max="4348" width="10.44140625" style="47" customWidth="1"/>
    <col min="4349" max="4349" width="11.33203125" style="47" customWidth="1"/>
    <col min="4350" max="4598" width="9.109375" style="47"/>
    <col min="4599" max="4599" width="5.44140625" style="47" customWidth="1"/>
    <col min="4600" max="4600" width="37.44140625" style="47" bestFit="1" customWidth="1"/>
    <col min="4601" max="4601" width="6.44140625" style="47" customWidth="1"/>
    <col min="4602" max="4602" width="9.88671875" style="47" customWidth="1"/>
    <col min="4603" max="4603" width="8.88671875" style="47" customWidth="1"/>
    <col min="4604" max="4604" width="10.44140625" style="47" customWidth="1"/>
    <col min="4605" max="4605" width="11.33203125" style="47" customWidth="1"/>
    <col min="4606" max="4854" width="9.109375" style="47"/>
    <col min="4855" max="4855" width="5.44140625" style="47" customWidth="1"/>
    <col min="4856" max="4856" width="37.44140625" style="47" bestFit="1" customWidth="1"/>
    <col min="4857" max="4857" width="6.44140625" style="47" customWidth="1"/>
    <col min="4858" max="4858" width="9.88671875" style="47" customWidth="1"/>
    <col min="4859" max="4859" width="8.88671875" style="47" customWidth="1"/>
    <col min="4860" max="4860" width="10.44140625" style="47" customWidth="1"/>
    <col min="4861" max="4861" width="11.33203125" style="47" customWidth="1"/>
    <col min="4862" max="5110" width="9.109375" style="47"/>
    <col min="5111" max="5111" width="5.44140625" style="47" customWidth="1"/>
    <col min="5112" max="5112" width="37.44140625" style="47" bestFit="1" customWidth="1"/>
    <col min="5113" max="5113" width="6.44140625" style="47" customWidth="1"/>
    <col min="5114" max="5114" width="9.88671875" style="47" customWidth="1"/>
    <col min="5115" max="5115" width="8.88671875" style="47" customWidth="1"/>
    <col min="5116" max="5116" width="10.44140625" style="47" customWidth="1"/>
    <col min="5117" max="5117" width="11.33203125" style="47" customWidth="1"/>
    <col min="5118" max="5366" width="9.109375" style="47"/>
    <col min="5367" max="5367" width="5.44140625" style="47" customWidth="1"/>
    <col min="5368" max="5368" width="37.44140625" style="47" bestFit="1" customWidth="1"/>
    <col min="5369" max="5369" width="6.44140625" style="47" customWidth="1"/>
    <col min="5370" max="5370" width="9.88671875" style="47" customWidth="1"/>
    <col min="5371" max="5371" width="8.88671875" style="47" customWidth="1"/>
    <col min="5372" max="5372" width="10.44140625" style="47" customWidth="1"/>
    <col min="5373" max="5373" width="11.33203125" style="47" customWidth="1"/>
    <col min="5374" max="5622" width="9.109375" style="47"/>
    <col min="5623" max="5623" width="5.44140625" style="47" customWidth="1"/>
    <col min="5624" max="5624" width="37.44140625" style="47" bestFit="1" customWidth="1"/>
    <col min="5625" max="5625" width="6.44140625" style="47" customWidth="1"/>
    <col min="5626" max="5626" width="9.88671875" style="47" customWidth="1"/>
    <col min="5627" max="5627" width="8.88671875" style="47" customWidth="1"/>
    <col min="5628" max="5628" width="10.44140625" style="47" customWidth="1"/>
    <col min="5629" max="5629" width="11.33203125" style="47" customWidth="1"/>
    <col min="5630" max="5878" width="9.109375" style="47"/>
    <col min="5879" max="5879" width="5.44140625" style="47" customWidth="1"/>
    <col min="5880" max="5880" width="37.44140625" style="47" bestFit="1" customWidth="1"/>
    <col min="5881" max="5881" width="6.44140625" style="47" customWidth="1"/>
    <col min="5882" max="5882" width="9.88671875" style="47" customWidth="1"/>
    <col min="5883" max="5883" width="8.88671875" style="47" customWidth="1"/>
    <col min="5884" max="5884" width="10.44140625" style="47" customWidth="1"/>
    <col min="5885" max="5885" width="11.33203125" style="47" customWidth="1"/>
    <col min="5886" max="6134" width="9.109375" style="47"/>
    <col min="6135" max="6135" width="5.44140625" style="47" customWidth="1"/>
    <col min="6136" max="6136" width="37.44140625" style="47" bestFit="1" customWidth="1"/>
    <col min="6137" max="6137" width="6.44140625" style="47" customWidth="1"/>
    <col min="6138" max="6138" width="9.88671875" style="47" customWidth="1"/>
    <col min="6139" max="6139" width="8.88671875" style="47" customWidth="1"/>
    <col min="6140" max="6140" width="10.44140625" style="47" customWidth="1"/>
    <col min="6141" max="6141" width="11.33203125" style="47" customWidth="1"/>
    <col min="6142" max="6390" width="9.109375" style="47"/>
    <col min="6391" max="6391" width="5.44140625" style="47" customWidth="1"/>
    <col min="6392" max="6392" width="37.44140625" style="47" bestFit="1" customWidth="1"/>
    <col min="6393" max="6393" width="6.44140625" style="47" customWidth="1"/>
    <col min="6394" max="6394" width="9.88671875" style="47" customWidth="1"/>
    <col min="6395" max="6395" width="8.88671875" style="47" customWidth="1"/>
    <col min="6396" max="6396" width="10.44140625" style="47" customWidth="1"/>
    <col min="6397" max="6397" width="11.33203125" style="47" customWidth="1"/>
    <col min="6398" max="6646" width="9.109375" style="47"/>
    <col min="6647" max="6647" width="5.44140625" style="47" customWidth="1"/>
    <col min="6648" max="6648" width="37.44140625" style="47" bestFit="1" customWidth="1"/>
    <col min="6649" max="6649" width="6.44140625" style="47" customWidth="1"/>
    <col min="6650" max="6650" width="9.88671875" style="47" customWidth="1"/>
    <col min="6651" max="6651" width="8.88671875" style="47" customWidth="1"/>
    <col min="6652" max="6652" width="10.44140625" style="47" customWidth="1"/>
    <col min="6653" max="6653" width="11.33203125" style="47" customWidth="1"/>
    <col min="6654" max="6902" width="9.109375" style="47"/>
    <col min="6903" max="6903" width="5.44140625" style="47" customWidth="1"/>
    <col min="6904" max="6904" width="37.44140625" style="47" bestFit="1" customWidth="1"/>
    <col min="6905" max="6905" width="6.44140625" style="47" customWidth="1"/>
    <col min="6906" max="6906" width="9.88671875" style="47" customWidth="1"/>
    <col min="6907" max="6907" width="8.88671875" style="47" customWidth="1"/>
    <col min="6908" max="6908" width="10.44140625" style="47" customWidth="1"/>
    <col min="6909" max="6909" width="11.33203125" style="47" customWidth="1"/>
    <col min="6910" max="7158" width="9.109375" style="47"/>
    <col min="7159" max="7159" width="5.44140625" style="47" customWidth="1"/>
    <col min="7160" max="7160" width="37.44140625" style="47" bestFit="1" customWidth="1"/>
    <col min="7161" max="7161" width="6.44140625" style="47" customWidth="1"/>
    <col min="7162" max="7162" width="9.88671875" style="47" customWidth="1"/>
    <col min="7163" max="7163" width="8.88671875" style="47" customWidth="1"/>
    <col min="7164" max="7164" width="10.44140625" style="47" customWidth="1"/>
    <col min="7165" max="7165" width="11.33203125" style="47" customWidth="1"/>
    <col min="7166" max="7414" width="9.109375" style="47"/>
    <col min="7415" max="7415" width="5.44140625" style="47" customWidth="1"/>
    <col min="7416" max="7416" width="37.44140625" style="47" bestFit="1" customWidth="1"/>
    <col min="7417" max="7417" width="6.44140625" style="47" customWidth="1"/>
    <col min="7418" max="7418" width="9.88671875" style="47" customWidth="1"/>
    <col min="7419" max="7419" width="8.88671875" style="47" customWidth="1"/>
    <col min="7420" max="7420" width="10.44140625" style="47" customWidth="1"/>
    <col min="7421" max="7421" width="11.33203125" style="47" customWidth="1"/>
    <col min="7422" max="7670" width="9.109375" style="47"/>
    <col min="7671" max="7671" width="5.44140625" style="47" customWidth="1"/>
    <col min="7672" max="7672" width="37.44140625" style="47" bestFit="1" customWidth="1"/>
    <col min="7673" max="7673" width="6.44140625" style="47" customWidth="1"/>
    <col min="7674" max="7674" width="9.88671875" style="47" customWidth="1"/>
    <col min="7675" max="7675" width="8.88671875" style="47" customWidth="1"/>
    <col min="7676" max="7676" width="10.44140625" style="47" customWidth="1"/>
    <col min="7677" max="7677" width="11.33203125" style="47" customWidth="1"/>
    <col min="7678" max="7926" width="9.109375" style="47"/>
    <col min="7927" max="7927" width="5.44140625" style="47" customWidth="1"/>
    <col min="7928" max="7928" width="37.44140625" style="47" bestFit="1" customWidth="1"/>
    <col min="7929" max="7929" width="6.44140625" style="47" customWidth="1"/>
    <col min="7930" max="7930" width="9.88671875" style="47" customWidth="1"/>
    <col min="7931" max="7931" width="8.88671875" style="47" customWidth="1"/>
    <col min="7932" max="7932" width="10.44140625" style="47" customWidth="1"/>
    <col min="7933" max="7933" width="11.33203125" style="47" customWidth="1"/>
    <col min="7934" max="8182" width="9.109375" style="47"/>
    <col min="8183" max="8183" width="5.44140625" style="47" customWidth="1"/>
    <col min="8184" max="8184" width="37.44140625" style="47" bestFit="1" customWidth="1"/>
    <col min="8185" max="8185" width="6.44140625" style="47" customWidth="1"/>
    <col min="8186" max="8186" width="9.88671875" style="47" customWidth="1"/>
    <col min="8187" max="8187" width="8.88671875" style="47" customWidth="1"/>
    <col min="8188" max="8188" width="10.44140625" style="47" customWidth="1"/>
    <col min="8189" max="8189" width="11.33203125" style="47" customWidth="1"/>
    <col min="8190" max="8438" width="9.109375" style="47"/>
    <col min="8439" max="8439" width="5.44140625" style="47" customWidth="1"/>
    <col min="8440" max="8440" width="37.44140625" style="47" bestFit="1" customWidth="1"/>
    <col min="8441" max="8441" width="6.44140625" style="47" customWidth="1"/>
    <col min="8442" max="8442" width="9.88671875" style="47" customWidth="1"/>
    <col min="8443" max="8443" width="8.88671875" style="47" customWidth="1"/>
    <col min="8444" max="8444" width="10.44140625" style="47" customWidth="1"/>
    <col min="8445" max="8445" width="11.33203125" style="47" customWidth="1"/>
    <col min="8446" max="8694" width="9.109375" style="47"/>
    <col min="8695" max="8695" width="5.44140625" style="47" customWidth="1"/>
    <col min="8696" max="8696" width="37.44140625" style="47" bestFit="1" customWidth="1"/>
    <col min="8697" max="8697" width="6.44140625" style="47" customWidth="1"/>
    <col min="8698" max="8698" width="9.88671875" style="47" customWidth="1"/>
    <col min="8699" max="8699" width="8.88671875" style="47" customWidth="1"/>
    <col min="8700" max="8700" width="10.44140625" style="47" customWidth="1"/>
    <col min="8701" max="8701" width="11.33203125" style="47" customWidth="1"/>
    <col min="8702" max="8950" width="9.109375" style="47"/>
    <col min="8951" max="8951" width="5.44140625" style="47" customWidth="1"/>
    <col min="8952" max="8952" width="37.44140625" style="47" bestFit="1" customWidth="1"/>
    <col min="8953" max="8953" width="6.44140625" style="47" customWidth="1"/>
    <col min="8954" max="8954" width="9.88671875" style="47" customWidth="1"/>
    <col min="8955" max="8955" width="8.88671875" style="47" customWidth="1"/>
    <col min="8956" max="8956" width="10.44140625" style="47" customWidth="1"/>
    <col min="8957" max="8957" width="11.33203125" style="47" customWidth="1"/>
    <col min="8958" max="9206" width="9.109375" style="47"/>
    <col min="9207" max="9207" width="5.44140625" style="47" customWidth="1"/>
    <col min="9208" max="9208" width="37.44140625" style="47" bestFit="1" customWidth="1"/>
    <col min="9209" max="9209" width="6.44140625" style="47" customWidth="1"/>
    <col min="9210" max="9210" width="9.88671875" style="47" customWidth="1"/>
    <col min="9211" max="9211" width="8.88671875" style="47" customWidth="1"/>
    <col min="9212" max="9212" width="10.44140625" style="47" customWidth="1"/>
    <col min="9213" max="9213" width="11.33203125" style="47" customWidth="1"/>
    <col min="9214" max="9462" width="9.109375" style="47"/>
    <col min="9463" max="9463" width="5.44140625" style="47" customWidth="1"/>
    <col min="9464" max="9464" width="37.44140625" style="47" bestFit="1" customWidth="1"/>
    <col min="9465" max="9465" width="6.44140625" style="47" customWidth="1"/>
    <col min="9466" max="9466" width="9.88671875" style="47" customWidth="1"/>
    <col min="9467" max="9467" width="8.88671875" style="47" customWidth="1"/>
    <col min="9468" max="9468" width="10.44140625" style="47" customWidth="1"/>
    <col min="9469" max="9469" width="11.33203125" style="47" customWidth="1"/>
    <col min="9470" max="9718" width="9.109375" style="47"/>
    <col min="9719" max="9719" width="5.44140625" style="47" customWidth="1"/>
    <col min="9720" max="9720" width="37.44140625" style="47" bestFit="1" customWidth="1"/>
    <col min="9721" max="9721" width="6.44140625" style="47" customWidth="1"/>
    <col min="9722" max="9722" width="9.88671875" style="47" customWidth="1"/>
    <col min="9723" max="9723" width="8.88671875" style="47" customWidth="1"/>
    <col min="9724" max="9724" width="10.44140625" style="47" customWidth="1"/>
    <col min="9725" max="9725" width="11.33203125" style="47" customWidth="1"/>
    <col min="9726" max="9974" width="9.109375" style="47"/>
    <col min="9975" max="9975" width="5.44140625" style="47" customWidth="1"/>
    <col min="9976" max="9976" width="37.44140625" style="47" bestFit="1" customWidth="1"/>
    <col min="9977" max="9977" width="6.44140625" style="47" customWidth="1"/>
    <col min="9978" max="9978" width="9.88671875" style="47" customWidth="1"/>
    <col min="9979" max="9979" width="8.88671875" style="47" customWidth="1"/>
    <col min="9980" max="9980" width="10.44140625" style="47" customWidth="1"/>
    <col min="9981" max="9981" width="11.33203125" style="47" customWidth="1"/>
    <col min="9982" max="10230" width="9.109375" style="47"/>
    <col min="10231" max="10231" width="5.44140625" style="47" customWidth="1"/>
    <col min="10232" max="10232" width="37.44140625" style="47" bestFit="1" customWidth="1"/>
    <col min="10233" max="10233" width="6.44140625" style="47" customWidth="1"/>
    <col min="10234" max="10234" width="9.88671875" style="47" customWidth="1"/>
    <col min="10235" max="10235" width="8.88671875" style="47" customWidth="1"/>
    <col min="10236" max="10236" width="10.44140625" style="47" customWidth="1"/>
    <col min="10237" max="10237" width="11.33203125" style="47" customWidth="1"/>
    <col min="10238" max="10486" width="9.109375" style="47"/>
    <col min="10487" max="10487" width="5.44140625" style="47" customWidth="1"/>
    <col min="10488" max="10488" width="37.44140625" style="47" bestFit="1" customWidth="1"/>
    <col min="10489" max="10489" width="6.44140625" style="47" customWidth="1"/>
    <col min="10490" max="10490" width="9.88671875" style="47" customWidth="1"/>
    <col min="10491" max="10491" width="8.88671875" style="47" customWidth="1"/>
    <col min="10492" max="10492" width="10.44140625" style="47" customWidth="1"/>
    <col min="10493" max="10493" width="11.33203125" style="47" customWidth="1"/>
    <col min="10494" max="10742" width="9.109375" style="47"/>
    <col min="10743" max="10743" width="5.44140625" style="47" customWidth="1"/>
    <col min="10744" max="10744" width="37.44140625" style="47" bestFit="1" customWidth="1"/>
    <col min="10745" max="10745" width="6.44140625" style="47" customWidth="1"/>
    <col min="10746" max="10746" width="9.88671875" style="47" customWidth="1"/>
    <col min="10747" max="10747" width="8.88671875" style="47" customWidth="1"/>
    <col min="10748" max="10748" width="10.44140625" style="47" customWidth="1"/>
    <col min="10749" max="10749" width="11.33203125" style="47" customWidth="1"/>
    <col min="10750" max="10998" width="9.109375" style="47"/>
    <col min="10999" max="10999" width="5.44140625" style="47" customWidth="1"/>
    <col min="11000" max="11000" width="37.44140625" style="47" bestFit="1" customWidth="1"/>
    <col min="11001" max="11001" width="6.44140625" style="47" customWidth="1"/>
    <col min="11002" max="11002" width="9.88671875" style="47" customWidth="1"/>
    <col min="11003" max="11003" width="8.88671875" style="47" customWidth="1"/>
    <col min="11004" max="11004" width="10.44140625" style="47" customWidth="1"/>
    <col min="11005" max="11005" width="11.33203125" style="47" customWidth="1"/>
    <col min="11006" max="11254" width="9.109375" style="47"/>
    <col min="11255" max="11255" width="5.44140625" style="47" customWidth="1"/>
    <col min="11256" max="11256" width="37.44140625" style="47" bestFit="1" customWidth="1"/>
    <col min="11257" max="11257" width="6.44140625" style="47" customWidth="1"/>
    <col min="11258" max="11258" width="9.88671875" style="47" customWidth="1"/>
    <col min="11259" max="11259" width="8.88671875" style="47" customWidth="1"/>
    <col min="11260" max="11260" width="10.44140625" style="47" customWidth="1"/>
    <col min="11261" max="11261" width="11.33203125" style="47" customWidth="1"/>
    <col min="11262" max="11510" width="9.109375" style="47"/>
    <col min="11511" max="11511" width="5.44140625" style="47" customWidth="1"/>
    <col min="11512" max="11512" width="37.44140625" style="47" bestFit="1" customWidth="1"/>
    <col min="11513" max="11513" width="6.44140625" style="47" customWidth="1"/>
    <col min="11514" max="11514" width="9.88671875" style="47" customWidth="1"/>
    <col min="11515" max="11515" width="8.88671875" style="47" customWidth="1"/>
    <col min="11516" max="11516" width="10.44140625" style="47" customWidth="1"/>
    <col min="11517" max="11517" width="11.33203125" style="47" customWidth="1"/>
    <col min="11518" max="11766" width="9.109375" style="47"/>
    <col min="11767" max="11767" width="5.44140625" style="47" customWidth="1"/>
    <col min="11768" max="11768" width="37.44140625" style="47" bestFit="1" customWidth="1"/>
    <col min="11769" max="11769" width="6.44140625" style="47" customWidth="1"/>
    <col min="11770" max="11770" width="9.88671875" style="47" customWidth="1"/>
    <col min="11771" max="11771" width="8.88671875" style="47" customWidth="1"/>
    <col min="11772" max="11772" width="10.44140625" style="47" customWidth="1"/>
    <col min="11773" max="11773" width="11.33203125" style="47" customWidth="1"/>
    <col min="11774" max="12022" width="9.109375" style="47"/>
    <col min="12023" max="12023" width="5.44140625" style="47" customWidth="1"/>
    <col min="12024" max="12024" width="37.44140625" style="47" bestFit="1" customWidth="1"/>
    <col min="12025" max="12025" width="6.44140625" style="47" customWidth="1"/>
    <col min="12026" max="12026" width="9.88671875" style="47" customWidth="1"/>
    <col min="12027" max="12027" width="8.88671875" style="47" customWidth="1"/>
    <col min="12028" max="12028" width="10.44140625" style="47" customWidth="1"/>
    <col min="12029" max="12029" width="11.33203125" style="47" customWidth="1"/>
    <col min="12030" max="12278" width="9.109375" style="47"/>
    <col min="12279" max="12279" width="5.44140625" style="47" customWidth="1"/>
    <col min="12280" max="12280" width="37.44140625" style="47" bestFit="1" customWidth="1"/>
    <col min="12281" max="12281" width="6.44140625" style="47" customWidth="1"/>
    <col min="12282" max="12282" width="9.88671875" style="47" customWidth="1"/>
    <col min="12283" max="12283" width="8.88671875" style="47" customWidth="1"/>
    <col min="12284" max="12284" width="10.44140625" style="47" customWidth="1"/>
    <col min="12285" max="12285" width="11.33203125" style="47" customWidth="1"/>
    <col min="12286" max="12534" width="9.109375" style="47"/>
    <col min="12535" max="12535" width="5.44140625" style="47" customWidth="1"/>
    <col min="12536" max="12536" width="37.44140625" style="47" bestFit="1" customWidth="1"/>
    <col min="12537" max="12537" width="6.44140625" style="47" customWidth="1"/>
    <col min="12538" max="12538" width="9.88671875" style="47" customWidth="1"/>
    <col min="12539" max="12539" width="8.88671875" style="47" customWidth="1"/>
    <col min="12540" max="12540" width="10.44140625" style="47" customWidth="1"/>
    <col min="12541" max="12541" width="11.33203125" style="47" customWidth="1"/>
    <col min="12542" max="12790" width="9.109375" style="47"/>
    <col min="12791" max="12791" width="5.44140625" style="47" customWidth="1"/>
    <col min="12792" max="12792" width="37.44140625" style="47" bestFit="1" customWidth="1"/>
    <col min="12793" max="12793" width="6.44140625" style="47" customWidth="1"/>
    <col min="12794" max="12794" width="9.88671875" style="47" customWidth="1"/>
    <col min="12795" max="12795" width="8.88671875" style="47" customWidth="1"/>
    <col min="12796" max="12796" width="10.44140625" style="47" customWidth="1"/>
    <col min="12797" max="12797" width="11.33203125" style="47" customWidth="1"/>
    <col min="12798" max="13046" width="9.109375" style="47"/>
    <col min="13047" max="13047" width="5.44140625" style="47" customWidth="1"/>
    <col min="13048" max="13048" width="37.44140625" style="47" bestFit="1" customWidth="1"/>
    <col min="13049" max="13049" width="6.44140625" style="47" customWidth="1"/>
    <col min="13050" max="13050" width="9.88671875" style="47" customWidth="1"/>
    <col min="13051" max="13051" width="8.88671875" style="47" customWidth="1"/>
    <col min="13052" max="13052" width="10.44140625" style="47" customWidth="1"/>
    <col min="13053" max="13053" width="11.33203125" style="47" customWidth="1"/>
    <col min="13054" max="13302" width="9.109375" style="47"/>
    <col min="13303" max="13303" width="5.44140625" style="47" customWidth="1"/>
    <col min="13304" max="13304" width="37.44140625" style="47" bestFit="1" customWidth="1"/>
    <col min="13305" max="13305" width="6.44140625" style="47" customWidth="1"/>
    <col min="13306" max="13306" width="9.88671875" style="47" customWidth="1"/>
    <col min="13307" max="13307" width="8.88671875" style="47" customWidth="1"/>
    <col min="13308" max="13308" width="10.44140625" style="47" customWidth="1"/>
    <col min="13309" max="13309" width="11.33203125" style="47" customWidth="1"/>
    <col min="13310" max="13558" width="9.109375" style="47"/>
    <col min="13559" max="13559" width="5.44140625" style="47" customWidth="1"/>
    <col min="13560" max="13560" width="37.44140625" style="47" bestFit="1" customWidth="1"/>
    <col min="13561" max="13561" width="6.44140625" style="47" customWidth="1"/>
    <col min="13562" max="13562" width="9.88671875" style="47" customWidth="1"/>
    <col min="13563" max="13563" width="8.88671875" style="47" customWidth="1"/>
    <col min="13564" max="13564" width="10.44140625" style="47" customWidth="1"/>
    <col min="13565" max="13565" width="11.33203125" style="47" customWidth="1"/>
    <col min="13566" max="13814" width="9.109375" style="47"/>
    <col min="13815" max="13815" width="5.44140625" style="47" customWidth="1"/>
    <col min="13816" max="13816" width="37.44140625" style="47" bestFit="1" customWidth="1"/>
    <col min="13817" max="13817" width="6.44140625" style="47" customWidth="1"/>
    <col min="13818" max="13818" width="9.88671875" style="47" customWidth="1"/>
    <col min="13819" max="13819" width="8.88671875" style="47" customWidth="1"/>
    <col min="13820" max="13820" width="10.44140625" style="47" customWidth="1"/>
    <col min="13821" max="13821" width="11.33203125" style="47" customWidth="1"/>
    <col min="13822" max="14070" width="9.109375" style="47"/>
    <col min="14071" max="14071" width="5.44140625" style="47" customWidth="1"/>
    <col min="14072" max="14072" width="37.44140625" style="47" bestFit="1" customWidth="1"/>
    <col min="14073" max="14073" width="6.44140625" style="47" customWidth="1"/>
    <col min="14074" max="14074" width="9.88671875" style="47" customWidth="1"/>
    <col min="14075" max="14075" width="8.88671875" style="47" customWidth="1"/>
    <col min="14076" max="14076" width="10.44140625" style="47" customWidth="1"/>
    <col min="14077" max="14077" width="11.33203125" style="47" customWidth="1"/>
    <col min="14078" max="14326" width="9.109375" style="47"/>
    <col min="14327" max="14327" width="5.44140625" style="47" customWidth="1"/>
    <col min="14328" max="14328" width="37.44140625" style="47" bestFit="1" customWidth="1"/>
    <col min="14329" max="14329" width="6.44140625" style="47" customWidth="1"/>
    <col min="14330" max="14330" width="9.88671875" style="47" customWidth="1"/>
    <col min="14331" max="14331" width="8.88671875" style="47" customWidth="1"/>
    <col min="14332" max="14332" width="10.44140625" style="47" customWidth="1"/>
    <col min="14333" max="14333" width="11.33203125" style="47" customWidth="1"/>
    <col min="14334" max="14582" width="9.109375" style="47"/>
    <col min="14583" max="14583" width="5.44140625" style="47" customWidth="1"/>
    <col min="14584" max="14584" width="37.44140625" style="47" bestFit="1" customWidth="1"/>
    <col min="14585" max="14585" width="6.44140625" style="47" customWidth="1"/>
    <col min="14586" max="14586" width="9.88671875" style="47" customWidth="1"/>
    <col min="14587" max="14587" width="8.88671875" style="47" customWidth="1"/>
    <col min="14588" max="14588" width="10.44140625" style="47" customWidth="1"/>
    <col min="14589" max="14589" width="11.33203125" style="47" customWidth="1"/>
    <col min="14590" max="14838" width="9.109375" style="47"/>
    <col min="14839" max="14839" width="5.44140625" style="47" customWidth="1"/>
    <col min="14840" max="14840" width="37.44140625" style="47" bestFit="1" customWidth="1"/>
    <col min="14841" max="14841" width="6.44140625" style="47" customWidth="1"/>
    <col min="14842" max="14842" width="9.88671875" style="47" customWidth="1"/>
    <col min="14843" max="14843" width="8.88671875" style="47" customWidth="1"/>
    <col min="14844" max="14844" width="10.44140625" style="47" customWidth="1"/>
    <col min="14845" max="14845" width="11.33203125" style="47" customWidth="1"/>
    <col min="14846" max="15094" width="9.109375" style="47"/>
    <col min="15095" max="15095" width="5.44140625" style="47" customWidth="1"/>
    <col min="15096" max="15096" width="37.44140625" style="47" bestFit="1" customWidth="1"/>
    <col min="15097" max="15097" width="6.44140625" style="47" customWidth="1"/>
    <col min="15098" max="15098" width="9.88671875" style="47" customWidth="1"/>
    <col min="15099" max="15099" width="8.88671875" style="47" customWidth="1"/>
    <col min="15100" max="15100" width="10.44140625" style="47" customWidth="1"/>
    <col min="15101" max="15101" width="11.33203125" style="47" customWidth="1"/>
    <col min="15102" max="15350" width="9.109375" style="47"/>
    <col min="15351" max="15351" width="5.44140625" style="47" customWidth="1"/>
    <col min="15352" max="15352" width="37.44140625" style="47" bestFit="1" customWidth="1"/>
    <col min="15353" max="15353" width="6.44140625" style="47" customWidth="1"/>
    <col min="15354" max="15354" width="9.88671875" style="47" customWidth="1"/>
    <col min="15355" max="15355" width="8.88671875" style="47" customWidth="1"/>
    <col min="15356" max="15356" width="10.44140625" style="47" customWidth="1"/>
    <col min="15357" max="15357" width="11.33203125" style="47" customWidth="1"/>
    <col min="15358" max="15606" width="9.109375" style="47"/>
    <col min="15607" max="15607" width="5.44140625" style="47" customWidth="1"/>
    <col min="15608" max="15608" width="37.44140625" style="47" bestFit="1" customWidth="1"/>
    <col min="15609" max="15609" width="6.44140625" style="47" customWidth="1"/>
    <col min="15610" max="15610" width="9.88671875" style="47" customWidth="1"/>
    <col min="15611" max="15611" width="8.88671875" style="47" customWidth="1"/>
    <col min="15612" max="15612" width="10.44140625" style="47" customWidth="1"/>
    <col min="15613" max="15613" width="11.33203125" style="47" customWidth="1"/>
    <col min="15614" max="15862" width="9.109375" style="47"/>
    <col min="15863" max="15863" width="5.44140625" style="47" customWidth="1"/>
    <col min="15864" max="15864" width="37.44140625" style="47" bestFit="1" customWidth="1"/>
    <col min="15865" max="15865" width="6.44140625" style="47" customWidth="1"/>
    <col min="15866" max="15866" width="9.88671875" style="47" customWidth="1"/>
    <col min="15867" max="15867" width="8.88671875" style="47" customWidth="1"/>
    <col min="15868" max="15868" width="10.44140625" style="47" customWidth="1"/>
    <col min="15869" max="15869" width="11.33203125" style="47" customWidth="1"/>
    <col min="15870" max="16118" width="9.109375" style="47"/>
    <col min="16119" max="16119" width="5.44140625" style="47" customWidth="1"/>
    <col min="16120" max="16120" width="37.44140625" style="47" bestFit="1" customWidth="1"/>
    <col min="16121" max="16121" width="6.44140625" style="47" customWidth="1"/>
    <col min="16122" max="16122" width="9.88671875" style="47" customWidth="1"/>
    <col min="16123" max="16123" width="8.88671875" style="47" customWidth="1"/>
    <col min="16124" max="16124" width="10.44140625" style="47" customWidth="1"/>
    <col min="16125" max="16125" width="11.33203125" style="47" customWidth="1"/>
    <col min="16126" max="16384" width="9.109375" style="47"/>
  </cols>
  <sheetData>
    <row r="1" spans="1:9" ht="15" customHeight="1">
      <c r="A1" s="917"/>
      <c r="B1" s="917"/>
      <c r="C1" s="614"/>
      <c r="D1" s="615"/>
      <c r="E1" s="374"/>
      <c r="F1" s="617"/>
      <c r="G1" s="374"/>
      <c r="H1" s="617"/>
    </row>
    <row r="2" spans="1:9" ht="15" customHeight="1">
      <c r="A2" s="918" t="s">
        <v>703</v>
      </c>
      <c r="B2" s="918"/>
      <c r="C2" s="918"/>
      <c r="D2" s="918"/>
      <c r="E2" s="918"/>
      <c r="F2" s="918"/>
      <c r="G2" s="918"/>
      <c r="H2" s="918"/>
      <c r="I2" s="918"/>
    </row>
    <row r="3" spans="1:9" ht="15" customHeight="1">
      <c r="A3" s="988"/>
      <c r="B3" s="988"/>
      <c r="C3" s="988"/>
      <c r="D3" s="988"/>
      <c r="E3" s="988"/>
      <c r="F3" s="988"/>
      <c r="G3" s="988"/>
      <c r="H3" s="988"/>
      <c r="I3" s="988"/>
    </row>
    <row r="4" spans="1:9">
      <c r="A4" s="375"/>
      <c r="B4" s="375"/>
      <c r="C4" s="618"/>
      <c r="D4" s="619"/>
      <c r="E4" s="376"/>
      <c r="F4" s="989" t="s">
        <v>1</v>
      </c>
      <c r="G4" s="989"/>
      <c r="H4" s="989"/>
      <c r="I4" s="989"/>
    </row>
    <row r="5" spans="1:9" ht="25.5" customHeight="1">
      <c r="A5" s="920" t="s">
        <v>2</v>
      </c>
      <c r="B5" s="915" t="s">
        <v>559</v>
      </c>
      <c r="C5" s="915" t="s">
        <v>4</v>
      </c>
      <c r="D5" s="915" t="s">
        <v>539</v>
      </c>
      <c r="E5" s="915" t="s">
        <v>202</v>
      </c>
      <c r="F5" s="915"/>
      <c r="G5" s="985" t="s">
        <v>671</v>
      </c>
      <c r="H5" s="986"/>
      <c r="I5" s="987"/>
    </row>
    <row r="6" spans="1:9" ht="15" customHeight="1">
      <c r="A6" s="920"/>
      <c r="B6" s="915"/>
      <c r="C6" s="915"/>
      <c r="D6" s="915"/>
      <c r="E6" s="915" t="s">
        <v>516</v>
      </c>
      <c r="F6" s="901" t="s">
        <v>195</v>
      </c>
      <c r="G6" s="915" t="s">
        <v>516</v>
      </c>
      <c r="H6" s="901" t="s">
        <v>195</v>
      </c>
      <c r="I6" s="975" t="s">
        <v>196</v>
      </c>
    </row>
    <row r="7" spans="1:9" ht="39.6">
      <c r="A7" s="920"/>
      <c r="B7" s="915"/>
      <c r="C7" s="915"/>
      <c r="D7" s="915"/>
      <c r="E7" s="915"/>
      <c r="F7" s="902" t="s">
        <v>615</v>
      </c>
      <c r="G7" s="915"/>
      <c r="H7" s="902" t="s">
        <v>615</v>
      </c>
      <c r="I7" s="976"/>
    </row>
    <row r="8" spans="1:9" ht="18" customHeight="1">
      <c r="A8" s="9" t="s">
        <v>197</v>
      </c>
      <c r="B8" s="9">
        <v>-2</v>
      </c>
      <c r="C8" s="9">
        <v>-3</v>
      </c>
      <c r="D8" s="9">
        <v>-4</v>
      </c>
      <c r="E8" s="9">
        <v>-5</v>
      </c>
      <c r="F8" s="903" t="s">
        <v>198</v>
      </c>
      <c r="G8" s="904">
        <v>-7</v>
      </c>
      <c r="H8" s="903" t="s">
        <v>554</v>
      </c>
      <c r="I8" s="622" t="s">
        <v>704</v>
      </c>
    </row>
    <row r="9" spans="1:9" s="380" customFormat="1" ht="13.8">
      <c r="A9" s="208"/>
      <c r="B9" s="378" t="s">
        <v>17</v>
      </c>
      <c r="C9" s="208"/>
      <c r="D9" s="48">
        <v>101671.33237999998</v>
      </c>
      <c r="E9" s="624">
        <v>101671.34609999998</v>
      </c>
      <c r="F9" s="623">
        <v>1.3720000002649613E-2</v>
      </c>
      <c r="G9" s="624">
        <v>101671.34610000002</v>
      </c>
      <c r="H9" s="623">
        <v>1.3720000046305358E-2</v>
      </c>
      <c r="I9" s="379"/>
    </row>
    <row r="10" spans="1:9" s="380" customFormat="1" ht="15" customHeight="1">
      <c r="A10" s="208" t="s">
        <v>18</v>
      </c>
      <c r="B10" s="378" t="s">
        <v>19</v>
      </c>
      <c r="C10" s="433" t="s">
        <v>20</v>
      </c>
      <c r="D10" s="623">
        <v>93883.171784999984</v>
      </c>
      <c r="E10" s="624">
        <v>96800.351799999989</v>
      </c>
      <c r="F10" s="623">
        <v>2917.1800150000054</v>
      </c>
      <c r="G10" s="624">
        <v>96785.686800000025</v>
      </c>
      <c r="H10" s="623">
        <v>2902.5150150000409</v>
      </c>
      <c r="I10" s="379">
        <v>103.09162436655529</v>
      </c>
    </row>
    <row r="11" spans="1:9" s="387" customFormat="1" ht="15" customHeight="1">
      <c r="A11" s="216"/>
      <c r="B11" s="209" t="s">
        <v>567</v>
      </c>
      <c r="C11" s="210"/>
      <c r="D11" s="385"/>
      <c r="E11" s="395"/>
      <c r="F11" s="385"/>
      <c r="G11" s="395"/>
      <c r="H11" s="385"/>
      <c r="I11" s="383"/>
    </row>
    <row r="12" spans="1:9" ht="15" customHeight="1">
      <c r="A12" s="217" t="s">
        <v>21</v>
      </c>
      <c r="B12" s="211" t="s">
        <v>22</v>
      </c>
      <c r="C12" s="206" t="s">
        <v>23</v>
      </c>
      <c r="D12" s="390">
        <v>3540.3716960000006</v>
      </c>
      <c r="E12" s="391">
        <v>4175.6454999999996</v>
      </c>
      <c r="F12" s="390">
        <v>635.27380399999902</v>
      </c>
      <c r="G12" s="391">
        <v>4175.200249999999</v>
      </c>
      <c r="H12" s="390">
        <v>634.82855399999835</v>
      </c>
      <c r="I12" s="383">
        <v>117.93112725189967</v>
      </c>
    </row>
    <row r="13" spans="1:9" s="79" customFormat="1">
      <c r="A13" s="215"/>
      <c r="B13" s="393" t="s">
        <v>568</v>
      </c>
      <c r="C13" s="213" t="s">
        <v>25</v>
      </c>
      <c r="D13" s="389">
        <v>2125.9700979999998</v>
      </c>
      <c r="E13" s="391">
        <v>2644.1610000000001</v>
      </c>
      <c r="F13" s="390">
        <v>518.19090200000028</v>
      </c>
      <c r="G13" s="391">
        <v>2643.9357499999996</v>
      </c>
      <c r="H13" s="390">
        <v>517.96565199999986</v>
      </c>
      <c r="I13" s="383">
        <v>124.36373176119808</v>
      </c>
    </row>
    <row r="14" spans="1:9" s="79" customFormat="1" hidden="1">
      <c r="A14" s="215"/>
      <c r="B14" s="212" t="s">
        <v>26</v>
      </c>
      <c r="C14" s="213" t="s">
        <v>27</v>
      </c>
      <c r="D14" s="389">
        <v>1413.2130810000006</v>
      </c>
      <c r="E14" s="391">
        <v>1530.2944999999997</v>
      </c>
      <c r="F14" s="390">
        <v>117.08141899999919</v>
      </c>
      <c r="G14" s="391">
        <v>1530.0744999999999</v>
      </c>
      <c r="H14" s="390">
        <v>116.86141899999939</v>
      </c>
      <c r="I14" s="383">
        <v>108.26920020562699</v>
      </c>
    </row>
    <row r="15" spans="1:9" s="79" customFormat="1" hidden="1">
      <c r="A15" s="215"/>
      <c r="B15" s="214" t="s">
        <v>28</v>
      </c>
      <c r="C15" s="213" t="s">
        <v>29</v>
      </c>
      <c r="D15" s="389">
        <v>1.188517</v>
      </c>
      <c r="E15" s="391">
        <v>1.19</v>
      </c>
      <c r="F15" s="390">
        <v>1.4829999999999011E-3</v>
      </c>
      <c r="G15" s="391">
        <v>1.19</v>
      </c>
      <c r="H15" s="390">
        <v>1.4829999999999011E-3</v>
      </c>
      <c r="I15" s="383">
        <v>100.12477734857809</v>
      </c>
    </row>
    <row r="16" spans="1:9" s="79" customFormat="1">
      <c r="A16" s="217" t="s">
        <v>30</v>
      </c>
      <c r="B16" s="207" t="s">
        <v>31</v>
      </c>
      <c r="C16" s="206" t="s">
        <v>32</v>
      </c>
      <c r="D16" s="389">
        <v>4265.285033000001</v>
      </c>
      <c r="E16" s="391">
        <v>4923.1209999999992</v>
      </c>
      <c r="F16" s="390">
        <v>657.83596699999816</v>
      </c>
      <c r="G16" s="391">
        <v>4918.6290099999997</v>
      </c>
      <c r="H16" s="390">
        <v>653.34397699999863</v>
      </c>
      <c r="I16" s="383">
        <v>115.31770964765904</v>
      </c>
    </row>
    <row r="17" spans="1:9">
      <c r="A17" s="217" t="s">
        <v>33</v>
      </c>
      <c r="B17" s="207" t="s">
        <v>34</v>
      </c>
      <c r="C17" s="206" t="s">
        <v>35</v>
      </c>
      <c r="D17" s="389">
        <v>1833.0270549999816</v>
      </c>
      <c r="E17" s="391">
        <v>1424.963</v>
      </c>
      <c r="F17" s="390">
        <v>-408.06405499998164</v>
      </c>
      <c r="G17" s="391">
        <v>1424.7775599999998</v>
      </c>
      <c r="H17" s="390">
        <v>-408.24949499998183</v>
      </c>
      <c r="I17" s="383">
        <v>77.728124967583426</v>
      </c>
    </row>
    <row r="18" spans="1:9">
      <c r="A18" s="217" t="s">
        <v>36</v>
      </c>
      <c r="B18" s="211" t="s">
        <v>37</v>
      </c>
      <c r="C18" s="206" t="s">
        <v>38</v>
      </c>
      <c r="D18" s="390">
        <v>12454.800000000001</v>
      </c>
      <c r="E18" s="391">
        <v>16169.0748</v>
      </c>
      <c r="F18" s="390">
        <v>3714.2747999999992</v>
      </c>
      <c r="G18" s="391">
        <v>16169.074800000002</v>
      </c>
      <c r="H18" s="390">
        <v>3714.2748000000011</v>
      </c>
      <c r="I18" s="383">
        <v>129.82203487811927</v>
      </c>
    </row>
    <row r="19" spans="1:9" s="79" customFormat="1" ht="14.25" hidden="1" customHeight="1">
      <c r="A19" s="215"/>
      <c r="B19" s="388" t="s">
        <v>569</v>
      </c>
      <c r="C19" s="213" t="s">
        <v>40</v>
      </c>
      <c r="D19" s="389">
        <v>7809.2800000000016</v>
      </c>
      <c r="E19" s="391">
        <v>12378.1574</v>
      </c>
      <c r="F19" s="390">
        <v>4568.8773999999985</v>
      </c>
      <c r="G19" s="391">
        <v>12378.1574</v>
      </c>
      <c r="H19" s="390">
        <v>4568.8773999999985</v>
      </c>
      <c r="I19" s="383">
        <v>158.50574444763151</v>
      </c>
    </row>
    <row r="20" spans="1:9" s="79" customFormat="1" hidden="1">
      <c r="A20" s="215"/>
      <c r="B20" s="214" t="s">
        <v>41</v>
      </c>
      <c r="C20" s="213" t="s">
        <v>42</v>
      </c>
      <c r="D20" s="389">
        <v>1299.7579019999985</v>
      </c>
      <c r="E20" s="391">
        <v>789.75500000000011</v>
      </c>
      <c r="F20" s="390">
        <v>-510.00290199999836</v>
      </c>
      <c r="G20" s="391">
        <v>789.75500000000011</v>
      </c>
      <c r="H20" s="390">
        <v>-510.00290199999836</v>
      </c>
      <c r="I20" s="383">
        <v>60.761700220076911</v>
      </c>
    </row>
    <row r="21" spans="1:9" s="79" customFormat="1" hidden="1">
      <c r="A21" s="215"/>
      <c r="B21" s="214" t="s">
        <v>43</v>
      </c>
      <c r="C21" s="213" t="s">
        <v>44</v>
      </c>
      <c r="D21" s="389">
        <v>3345.7620980000002</v>
      </c>
      <c r="E21" s="391">
        <v>3001.1623999999993</v>
      </c>
      <c r="F21" s="390">
        <v>-344.5996980000009</v>
      </c>
      <c r="G21" s="391">
        <v>3001.1623999999993</v>
      </c>
      <c r="H21" s="390">
        <v>-344.5996980000009</v>
      </c>
      <c r="I21" s="383">
        <v>89.700412405114136</v>
      </c>
    </row>
    <row r="22" spans="1:9">
      <c r="A22" s="217" t="s">
        <v>45</v>
      </c>
      <c r="B22" s="211" t="s">
        <v>46</v>
      </c>
      <c r="C22" s="206" t="s">
        <v>47</v>
      </c>
      <c r="D22" s="390">
        <v>0</v>
      </c>
      <c r="E22" s="391">
        <v>0</v>
      </c>
      <c r="F22" s="623">
        <v>0</v>
      </c>
      <c r="G22" s="391">
        <v>0</v>
      </c>
      <c r="H22" s="390">
        <v>0</v>
      </c>
      <c r="I22" s="383"/>
    </row>
    <row r="23" spans="1:9" s="79" customFormat="1" hidden="1">
      <c r="A23" s="215"/>
      <c r="B23" s="214" t="s">
        <v>48</v>
      </c>
      <c r="C23" s="213" t="s">
        <v>49</v>
      </c>
      <c r="D23" s="389">
        <v>0</v>
      </c>
      <c r="E23" s="391">
        <v>0</v>
      </c>
      <c r="F23" s="623">
        <v>0</v>
      </c>
      <c r="G23" s="391">
        <v>0</v>
      </c>
      <c r="H23" s="390">
        <v>0</v>
      </c>
      <c r="I23" s="383" t="e">
        <v>#DIV/0!</v>
      </c>
    </row>
    <row r="24" spans="1:9" s="387" customFormat="1" ht="13.8" hidden="1">
      <c r="A24" s="215"/>
      <c r="B24" s="214" t="s">
        <v>50</v>
      </c>
      <c r="C24" s="213" t="s">
        <v>51</v>
      </c>
      <c r="D24" s="389">
        <v>0</v>
      </c>
      <c r="E24" s="391">
        <v>0</v>
      </c>
      <c r="F24" s="623">
        <v>0</v>
      </c>
      <c r="G24" s="391">
        <v>0</v>
      </c>
      <c r="H24" s="390">
        <v>0</v>
      </c>
      <c r="I24" s="383" t="e">
        <v>#DIV/0!</v>
      </c>
    </row>
    <row r="25" spans="1:9" s="79" customFormat="1" hidden="1">
      <c r="A25" s="215"/>
      <c r="B25" s="214" t="s">
        <v>52</v>
      </c>
      <c r="C25" s="213" t="s">
        <v>53</v>
      </c>
      <c r="D25" s="212">
        <v>0</v>
      </c>
      <c r="E25" s="391">
        <v>0</v>
      </c>
      <c r="F25" s="623">
        <v>0</v>
      </c>
      <c r="G25" s="391">
        <v>0</v>
      </c>
      <c r="H25" s="390">
        <v>0</v>
      </c>
      <c r="I25" s="383" t="e">
        <v>#DIV/0!</v>
      </c>
    </row>
    <row r="26" spans="1:9">
      <c r="A26" s="217" t="s">
        <v>54</v>
      </c>
      <c r="B26" s="211" t="s">
        <v>55</v>
      </c>
      <c r="C26" s="206" t="s">
        <v>56</v>
      </c>
      <c r="D26" s="211">
        <v>70931.63</v>
      </c>
      <c r="E26" s="391">
        <v>69876.826499999996</v>
      </c>
      <c r="F26" s="390">
        <v>-1054.8035000000091</v>
      </c>
      <c r="G26" s="391">
        <v>69867.284180000017</v>
      </c>
      <c r="H26" s="390">
        <v>-1064.3458199999877</v>
      </c>
      <c r="I26" s="383">
        <v>98.499476439495353</v>
      </c>
    </row>
    <row r="27" spans="1:9" s="79" customFormat="1" ht="15" customHeight="1">
      <c r="A27" s="215"/>
      <c r="B27" s="388" t="s">
        <v>570</v>
      </c>
      <c r="C27" s="213" t="s">
        <v>58</v>
      </c>
      <c r="D27" s="628">
        <v>45041.03</v>
      </c>
      <c r="E27" s="391">
        <v>42415.115000000005</v>
      </c>
      <c r="F27" s="390">
        <v>-2625.9149999999936</v>
      </c>
      <c r="G27" s="391">
        <v>42409.922000000006</v>
      </c>
      <c r="H27" s="390">
        <v>-2631.1079999999929</v>
      </c>
      <c r="I27" s="383">
        <v>94.158419556568774</v>
      </c>
    </row>
    <row r="28" spans="1:9" s="79" customFormat="1" hidden="1">
      <c r="A28" s="215"/>
      <c r="B28" s="214" t="s">
        <v>59</v>
      </c>
      <c r="C28" s="213" t="s">
        <v>60</v>
      </c>
      <c r="D28" s="628">
        <v>4336.4663409999948</v>
      </c>
      <c r="E28" s="391">
        <v>3554.2649999999994</v>
      </c>
      <c r="F28" s="390">
        <v>-782.20134099999541</v>
      </c>
      <c r="G28" s="391">
        <v>3553.8195799999994</v>
      </c>
      <c r="H28" s="390">
        <v>-782.64676099999542</v>
      </c>
      <c r="I28" s="383">
        <v>81.951969657868574</v>
      </c>
    </row>
    <row r="29" spans="1:9" s="79" customFormat="1" hidden="1">
      <c r="A29" s="215"/>
      <c r="B29" s="214" t="s">
        <v>61</v>
      </c>
      <c r="C29" s="213" t="s">
        <v>62</v>
      </c>
      <c r="D29" s="212">
        <v>21554.133659000021</v>
      </c>
      <c r="E29" s="391">
        <v>23907.446499999998</v>
      </c>
      <c r="F29" s="390">
        <v>2353.3128409999772</v>
      </c>
      <c r="G29" s="391">
        <v>23903.542600000001</v>
      </c>
      <c r="H29" s="390">
        <v>2349.4089409999797</v>
      </c>
      <c r="I29" s="383">
        <v>110.9000388425214</v>
      </c>
    </row>
    <row r="30" spans="1:9" ht="15" customHeight="1">
      <c r="A30" s="217" t="s">
        <v>63</v>
      </c>
      <c r="B30" s="207" t="s">
        <v>428</v>
      </c>
      <c r="C30" s="206" t="s">
        <v>65</v>
      </c>
      <c r="D30" s="391">
        <v>191.85054499999998</v>
      </c>
      <c r="E30" s="391">
        <v>219.26299999999995</v>
      </c>
      <c r="F30" s="390">
        <v>27.412454999999966</v>
      </c>
      <c r="G30" s="391">
        <v>219.26299999999995</v>
      </c>
      <c r="H30" s="390">
        <v>27.412454999999966</v>
      </c>
      <c r="I30" s="383">
        <v>114.2884425999415</v>
      </c>
    </row>
    <row r="31" spans="1:9" ht="15" customHeight="1">
      <c r="A31" s="217" t="s">
        <v>66</v>
      </c>
      <c r="B31" s="207" t="s">
        <v>67</v>
      </c>
      <c r="C31" s="206" t="s">
        <v>68</v>
      </c>
      <c r="D31" s="211">
        <v>0</v>
      </c>
      <c r="E31" s="391">
        <v>0</v>
      </c>
      <c r="F31" s="390">
        <v>0</v>
      </c>
      <c r="G31" s="391">
        <v>0</v>
      </c>
      <c r="H31" s="390">
        <v>0</v>
      </c>
      <c r="I31" s="383"/>
    </row>
    <row r="32" spans="1:9" ht="15" customHeight="1">
      <c r="A32" s="217" t="s">
        <v>69</v>
      </c>
      <c r="B32" s="207" t="s">
        <v>70</v>
      </c>
      <c r="C32" s="206" t="s">
        <v>71</v>
      </c>
      <c r="D32" s="211">
        <v>666.20745599999759</v>
      </c>
      <c r="E32" s="391">
        <v>11.458</v>
      </c>
      <c r="F32" s="390">
        <v>-654.74945599999762</v>
      </c>
      <c r="G32" s="391">
        <v>11.458</v>
      </c>
      <c r="H32" s="390">
        <v>-654.74945599999762</v>
      </c>
      <c r="I32" s="383">
        <v>1.7198846840885615</v>
      </c>
    </row>
    <row r="33" spans="1:9" s="380" customFormat="1" ht="15" customHeight="1">
      <c r="A33" s="208" t="s">
        <v>72</v>
      </c>
      <c r="B33" s="633" t="s">
        <v>73</v>
      </c>
      <c r="C33" s="433" t="s">
        <v>74</v>
      </c>
      <c r="D33" s="623">
        <v>7085.2827840000018</v>
      </c>
      <c r="E33" s="624">
        <v>4138.5073000000011</v>
      </c>
      <c r="F33" s="623">
        <v>-2946.7754840000007</v>
      </c>
      <c r="G33" s="624">
        <v>4153.2168000000001</v>
      </c>
      <c r="H33" s="623">
        <v>-2932.0659840000017</v>
      </c>
      <c r="I33" s="379">
        <v>58.617516429673088</v>
      </c>
    </row>
    <row r="34" spans="1:9" s="387" customFormat="1" ht="13.8">
      <c r="A34" s="216"/>
      <c r="B34" s="209" t="s">
        <v>567</v>
      </c>
      <c r="C34" s="210"/>
      <c r="D34" s="385"/>
      <c r="E34" s="395"/>
      <c r="F34" s="385"/>
      <c r="G34" s="395"/>
      <c r="H34" s="390">
        <v>0</v>
      </c>
      <c r="I34" s="383"/>
    </row>
    <row r="35" spans="1:9" ht="14.25" customHeight="1">
      <c r="A35" s="217" t="s">
        <v>76</v>
      </c>
      <c r="B35" s="207" t="s">
        <v>77</v>
      </c>
      <c r="C35" s="206" t="s">
        <v>78</v>
      </c>
      <c r="D35" s="211">
        <v>265.91466200000002</v>
      </c>
      <c r="E35" s="391">
        <v>121.89579999999999</v>
      </c>
      <c r="F35" s="390">
        <v>-144.01886200000001</v>
      </c>
      <c r="G35" s="391">
        <v>123.97880000000005</v>
      </c>
      <c r="H35" s="390">
        <v>-141.93586199999999</v>
      </c>
      <c r="I35" s="383">
        <v>46.623529168166009</v>
      </c>
    </row>
    <row r="36" spans="1:9" ht="14.25" customHeight="1">
      <c r="A36" s="217" t="s">
        <v>79</v>
      </c>
      <c r="B36" s="207" t="s">
        <v>80</v>
      </c>
      <c r="C36" s="206" t="s">
        <v>81</v>
      </c>
      <c r="D36" s="211">
        <v>10.593792000000002</v>
      </c>
      <c r="E36" s="391">
        <v>0.85000000000000009</v>
      </c>
      <c r="F36" s="390">
        <v>-9.7437920000000027</v>
      </c>
      <c r="G36" s="391">
        <v>0.85000000000000009</v>
      </c>
      <c r="H36" s="390">
        <v>-9.7437920000000027</v>
      </c>
      <c r="I36" s="383">
        <v>8.0235670098110283</v>
      </c>
    </row>
    <row r="37" spans="1:9" ht="14.25" customHeight="1">
      <c r="A37" s="217" t="s">
        <v>82</v>
      </c>
      <c r="B37" s="207" t="s">
        <v>83</v>
      </c>
      <c r="C37" s="206" t="s">
        <v>84</v>
      </c>
      <c r="D37" s="211">
        <v>0</v>
      </c>
      <c r="E37" s="391">
        <v>0</v>
      </c>
      <c r="F37" s="390">
        <v>0</v>
      </c>
      <c r="G37" s="391">
        <v>0</v>
      </c>
      <c r="H37" s="390">
        <v>0</v>
      </c>
      <c r="I37" s="383"/>
    </row>
    <row r="38" spans="1:9" ht="14.25" hidden="1" customHeight="1">
      <c r="A38" s="217"/>
      <c r="B38" s="211" t="s">
        <v>86</v>
      </c>
      <c r="C38" s="206" t="s">
        <v>87</v>
      </c>
      <c r="D38" s="211">
        <v>0</v>
      </c>
      <c r="E38" s="391">
        <v>0</v>
      </c>
      <c r="F38" s="390">
        <v>0</v>
      </c>
      <c r="G38" s="391">
        <v>0</v>
      </c>
      <c r="H38" s="390">
        <v>0</v>
      </c>
      <c r="I38" s="383" t="e">
        <v>#DIV/0!</v>
      </c>
    </row>
    <row r="39" spans="1:9" ht="14.25" customHeight="1">
      <c r="A39" s="217" t="s">
        <v>85</v>
      </c>
      <c r="B39" s="207" t="s">
        <v>88</v>
      </c>
      <c r="C39" s="206" t="s">
        <v>89</v>
      </c>
      <c r="D39" s="211">
        <v>305</v>
      </c>
      <c r="E39" s="391">
        <v>0</v>
      </c>
      <c r="F39" s="390">
        <v>-305</v>
      </c>
      <c r="G39" s="391">
        <v>0</v>
      </c>
      <c r="H39" s="390">
        <v>-305</v>
      </c>
      <c r="I39" s="383">
        <v>0</v>
      </c>
    </row>
    <row r="40" spans="1:9" ht="14.25" customHeight="1">
      <c r="A40" s="217" t="s">
        <v>90</v>
      </c>
      <c r="B40" s="207" t="s">
        <v>91</v>
      </c>
      <c r="C40" s="206" t="s">
        <v>92</v>
      </c>
      <c r="D40" s="211">
        <v>451.55783899999994</v>
      </c>
      <c r="E40" s="391">
        <v>19.175999999999995</v>
      </c>
      <c r="F40" s="390">
        <v>-432.38183899999996</v>
      </c>
      <c r="G40" s="391">
        <v>19.175999999999995</v>
      </c>
      <c r="H40" s="390">
        <v>-432.38183899999996</v>
      </c>
      <c r="I40" s="383">
        <v>4.2466320687658348</v>
      </c>
    </row>
    <row r="41" spans="1:9" ht="14.25" customHeight="1">
      <c r="A41" s="217" t="s">
        <v>93</v>
      </c>
      <c r="B41" s="396" t="s">
        <v>94</v>
      </c>
      <c r="C41" s="206" t="s">
        <v>95</v>
      </c>
      <c r="D41" s="211">
        <v>181.17215899999999</v>
      </c>
      <c r="E41" s="391">
        <v>16.047000000000001</v>
      </c>
      <c r="F41" s="390">
        <v>-165.125159</v>
      </c>
      <c r="G41" s="391">
        <v>16.620699999999999</v>
      </c>
      <c r="H41" s="390">
        <v>-164.55145899999999</v>
      </c>
      <c r="I41" s="383">
        <v>9.1739813069181348</v>
      </c>
    </row>
    <row r="42" spans="1:9" ht="14.25" customHeight="1">
      <c r="A42" s="217" t="s">
        <v>96</v>
      </c>
      <c r="B42" s="207" t="s">
        <v>97</v>
      </c>
      <c r="C42" s="206" t="s">
        <v>98</v>
      </c>
      <c r="D42" s="211">
        <v>3.2216000000000002E-2</v>
      </c>
      <c r="E42" s="391">
        <v>0.03</v>
      </c>
      <c r="F42" s="390">
        <v>-2.2160000000000027E-3</v>
      </c>
      <c r="G42" s="391">
        <v>0.03</v>
      </c>
      <c r="H42" s="390">
        <v>-2.2160000000000027E-3</v>
      </c>
      <c r="I42" s="383">
        <v>93.121430345170097</v>
      </c>
    </row>
    <row r="43" spans="1:9" s="380" customFormat="1" ht="14.25" customHeight="1">
      <c r="A43" s="217" t="s">
        <v>99</v>
      </c>
      <c r="B43" s="397" t="s">
        <v>100</v>
      </c>
      <c r="C43" s="206" t="s">
        <v>101</v>
      </c>
      <c r="D43" s="211">
        <v>231.45057200000002</v>
      </c>
      <c r="E43" s="391">
        <v>1.516</v>
      </c>
      <c r="F43" s="390">
        <v>-229.93457200000003</v>
      </c>
      <c r="G43" s="391">
        <v>11.955999999999573</v>
      </c>
      <c r="H43" s="390">
        <v>-219.49457200000046</v>
      </c>
      <c r="I43" s="383">
        <v>5.1656817681140019</v>
      </c>
    </row>
    <row r="44" spans="1:9" ht="26.4">
      <c r="A44" s="217" t="s">
        <v>102</v>
      </c>
      <c r="B44" s="396" t="s">
        <v>103</v>
      </c>
      <c r="C44" s="206" t="s">
        <v>104</v>
      </c>
      <c r="D44" s="211">
        <v>2932.3189810000013</v>
      </c>
      <c r="E44" s="391">
        <v>1746.9630000000004</v>
      </c>
      <c r="F44" s="390">
        <v>-1185.3559810000008</v>
      </c>
      <c r="G44" s="391">
        <v>1747.5630000000003</v>
      </c>
      <c r="H44" s="390">
        <v>-1184.7559810000009</v>
      </c>
      <c r="I44" s="383">
        <v>59.596619989958711</v>
      </c>
    </row>
    <row r="45" spans="1:9" s="79" customFormat="1" ht="14.25" customHeight="1">
      <c r="A45" s="629" t="s">
        <v>571</v>
      </c>
      <c r="B45" s="214" t="s">
        <v>567</v>
      </c>
      <c r="C45" s="213"/>
      <c r="D45" s="212"/>
      <c r="E45" s="394"/>
      <c r="F45" s="389"/>
      <c r="G45" s="391">
        <v>0</v>
      </c>
      <c r="H45" s="390">
        <v>0</v>
      </c>
      <c r="I45" s="383"/>
    </row>
    <row r="46" spans="1:9" ht="14.25" customHeight="1">
      <c r="A46" s="631" t="s">
        <v>571</v>
      </c>
      <c r="B46" s="396" t="s">
        <v>106</v>
      </c>
      <c r="C46" s="206" t="s">
        <v>107</v>
      </c>
      <c r="D46" s="211">
        <v>2008.1704280000017</v>
      </c>
      <c r="E46" s="391">
        <v>1376.3730000000003</v>
      </c>
      <c r="F46" s="390">
        <v>-631.79742800000145</v>
      </c>
      <c r="G46" s="391">
        <v>1376.9730000000002</v>
      </c>
      <c r="H46" s="390">
        <v>-631.19742800000154</v>
      </c>
      <c r="I46" s="383">
        <v>68.568532869561764</v>
      </c>
    </row>
    <row r="47" spans="1:9" ht="14.25" customHeight="1">
      <c r="A47" s="631" t="s">
        <v>571</v>
      </c>
      <c r="B47" s="396" t="s">
        <v>108</v>
      </c>
      <c r="C47" s="206" t="s">
        <v>109</v>
      </c>
      <c r="D47" s="211">
        <v>188.04468700000004</v>
      </c>
      <c r="E47" s="391">
        <v>79.580000000000013</v>
      </c>
      <c r="F47" s="390">
        <v>-108.46468700000003</v>
      </c>
      <c r="G47" s="391">
        <v>79.580000000000013</v>
      </c>
      <c r="H47" s="390">
        <v>-108.46468700000003</v>
      </c>
      <c r="I47" s="383">
        <v>42.319727969767101</v>
      </c>
    </row>
    <row r="48" spans="1:9" ht="14.25" customHeight="1">
      <c r="A48" s="631" t="s">
        <v>571</v>
      </c>
      <c r="B48" s="396" t="s">
        <v>110</v>
      </c>
      <c r="C48" s="206" t="s">
        <v>111</v>
      </c>
      <c r="D48" s="211">
        <v>10.941335999999998</v>
      </c>
      <c r="E48" s="391">
        <v>0.9710000000000002</v>
      </c>
      <c r="F48" s="390">
        <v>-9.9703359999999979</v>
      </c>
      <c r="G48" s="391">
        <v>0.9710000000000002</v>
      </c>
      <c r="H48" s="390">
        <v>-9.9703359999999979</v>
      </c>
      <c r="I48" s="383">
        <v>8.8746017853761217</v>
      </c>
    </row>
    <row r="49" spans="1:9" ht="14.25" customHeight="1">
      <c r="A49" s="631" t="s">
        <v>571</v>
      </c>
      <c r="B49" s="396" t="s">
        <v>112</v>
      </c>
      <c r="C49" s="206" t="s">
        <v>113</v>
      </c>
      <c r="D49" s="211">
        <v>24.203895000000006</v>
      </c>
      <c r="E49" s="391">
        <v>3.5000000000000009</v>
      </c>
      <c r="F49" s="390">
        <v>-20.703895000000006</v>
      </c>
      <c r="G49" s="391">
        <v>3.5000000000000009</v>
      </c>
      <c r="H49" s="390">
        <v>-20.703895000000006</v>
      </c>
      <c r="I49" s="383">
        <v>14.460482496722118</v>
      </c>
    </row>
    <row r="50" spans="1:9" ht="14.25" customHeight="1">
      <c r="A50" s="631" t="s">
        <v>571</v>
      </c>
      <c r="B50" s="396" t="s">
        <v>114</v>
      </c>
      <c r="C50" s="206" t="s">
        <v>115</v>
      </c>
      <c r="D50" s="211">
        <v>61.421563999999989</v>
      </c>
      <c r="E50" s="391">
        <v>34.896000000000001</v>
      </c>
      <c r="F50" s="390">
        <v>-26.525563999999989</v>
      </c>
      <c r="G50" s="391">
        <v>34.896000000000001</v>
      </c>
      <c r="H50" s="390">
        <v>-26.525563999999989</v>
      </c>
      <c r="I50" s="383">
        <v>56.813922875685819</v>
      </c>
    </row>
    <row r="51" spans="1:9" ht="14.25" customHeight="1">
      <c r="A51" s="631" t="s">
        <v>571</v>
      </c>
      <c r="B51" s="396" t="s">
        <v>116</v>
      </c>
      <c r="C51" s="206" t="s">
        <v>117</v>
      </c>
      <c r="D51" s="211">
        <v>35.939056999999998</v>
      </c>
      <c r="E51" s="391">
        <v>7.1870000000000003</v>
      </c>
      <c r="F51" s="390">
        <v>-28.752056999999997</v>
      </c>
      <c r="G51" s="391">
        <v>7.1870000000000003</v>
      </c>
      <c r="H51" s="390">
        <v>-28.752056999999997</v>
      </c>
      <c r="I51" s="383">
        <v>19.997742289120165</v>
      </c>
    </row>
    <row r="52" spans="1:9" ht="14.25" customHeight="1">
      <c r="A52" s="631" t="s">
        <v>571</v>
      </c>
      <c r="B52" s="396" t="s">
        <v>118</v>
      </c>
      <c r="C52" s="206" t="s">
        <v>119</v>
      </c>
      <c r="D52" s="211">
        <v>362.22855799999996</v>
      </c>
      <c r="E52" s="391">
        <v>114.333</v>
      </c>
      <c r="F52" s="390">
        <v>-247.89555799999997</v>
      </c>
      <c r="G52" s="391">
        <v>114.333</v>
      </c>
      <c r="H52" s="390">
        <v>-247.89555799999997</v>
      </c>
      <c r="I52" s="383">
        <v>31.563773058445605</v>
      </c>
    </row>
    <row r="53" spans="1:9" ht="14.25" customHeight="1">
      <c r="A53" s="631" t="s">
        <v>571</v>
      </c>
      <c r="B53" s="396" t="s">
        <v>120</v>
      </c>
      <c r="C53" s="206" t="s">
        <v>121</v>
      </c>
      <c r="D53" s="211">
        <v>2.4777220000000004</v>
      </c>
      <c r="E53" s="391">
        <v>0.35399999999999998</v>
      </c>
      <c r="F53" s="390">
        <v>-2.1237220000000003</v>
      </c>
      <c r="G53" s="391">
        <v>0.35399999999999998</v>
      </c>
      <c r="H53" s="390">
        <v>-2.1237220000000003</v>
      </c>
      <c r="I53" s="383">
        <v>14.287317140502442</v>
      </c>
    </row>
    <row r="54" spans="1:9" ht="14.25" customHeight="1">
      <c r="A54" s="631" t="s">
        <v>571</v>
      </c>
      <c r="B54" s="396" t="s">
        <v>122</v>
      </c>
      <c r="C54" s="206" t="s">
        <v>123</v>
      </c>
      <c r="D54" s="211"/>
      <c r="E54" s="391">
        <v>0</v>
      </c>
      <c r="F54" s="390"/>
      <c r="G54" s="391">
        <v>0</v>
      </c>
      <c r="H54" s="390">
        <v>0</v>
      </c>
      <c r="I54" s="383"/>
    </row>
    <row r="55" spans="1:9" ht="14.25" customHeight="1">
      <c r="A55" s="631" t="s">
        <v>571</v>
      </c>
      <c r="B55" s="207" t="s">
        <v>124</v>
      </c>
      <c r="C55" s="206" t="s">
        <v>125</v>
      </c>
      <c r="D55" s="211">
        <v>11.618525999999999</v>
      </c>
      <c r="E55" s="391">
        <v>0.28600000000000003</v>
      </c>
      <c r="F55" s="390">
        <v>-11.332526</v>
      </c>
      <c r="G55" s="391">
        <v>0.28600000000000003</v>
      </c>
      <c r="H55" s="390">
        <v>-11.332526</v>
      </c>
      <c r="I55" s="383">
        <v>2.4615859189022777</v>
      </c>
    </row>
    <row r="56" spans="1:9" ht="14.25" customHeight="1">
      <c r="A56" s="631" t="s">
        <v>571</v>
      </c>
      <c r="B56" s="398" t="s">
        <v>126</v>
      </c>
      <c r="C56" s="206" t="s">
        <v>127</v>
      </c>
      <c r="D56" s="211">
        <v>72.397941000000003</v>
      </c>
      <c r="E56" s="391">
        <v>50.579000000000001</v>
      </c>
      <c r="F56" s="390">
        <v>-21.818941000000002</v>
      </c>
      <c r="G56" s="391">
        <v>50.579000000000001</v>
      </c>
      <c r="H56" s="390">
        <v>-21.818941000000002</v>
      </c>
      <c r="I56" s="383">
        <v>69.862484072578795</v>
      </c>
    </row>
    <row r="57" spans="1:9" ht="14.25" customHeight="1">
      <c r="A57" s="631" t="s">
        <v>571</v>
      </c>
      <c r="B57" s="397" t="s">
        <v>128</v>
      </c>
      <c r="C57" s="206" t="s">
        <v>129</v>
      </c>
      <c r="D57" s="211">
        <v>0.68459199999999998</v>
      </c>
      <c r="E57" s="391">
        <v>0.68400000000000005</v>
      </c>
      <c r="F57" s="390">
        <v>-5.9199999999992592E-4</v>
      </c>
      <c r="G57" s="391">
        <v>0.68400000000000005</v>
      </c>
      <c r="H57" s="390">
        <v>-5.9199999999992592E-4</v>
      </c>
      <c r="I57" s="383">
        <v>99.913525136139498</v>
      </c>
    </row>
    <row r="58" spans="1:9">
      <c r="A58" s="631" t="s">
        <v>571</v>
      </c>
      <c r="B58" s="397" t="s">
        <v>130</v>
      </c>
      <c r="C58" s="206" t="s">
        <v>131</v>
      </c>
      <c r="D58" s="211">
        <v>134.21465599999999</v>
      </c>
      <c r="E58" s="391">
        <v>76.237999999999985</v>
      </c>
      <c r="F58" s="390">
        <v>-57.976656000000006</v>
      </c>
      <c r="G58" s="391">
        <v>76.237999999999985</v>
      </c>
      <c r="H58" s="390">
        <v>-57.976656000000006</v>
      </c>
      <c r="I58" s="383">
        <v>56.803036473155352</v>
      </c>
    </row>
    <row r="59" spans="1:9" ht="14.25" customHeight="1">
      <c r="A59" s="631" t="s">
        <v>571</v>
      </c>
      <c r="B59" s="396" t="s">
        <v>305</v>
      </c>
      <c r="C59" s="206" t="s">
        <v>133</v>
      </c>
      <c r="D59" s="211">
        <v>0</v>
      </c>
      <c r="E59" s="391">
        <v>0</v>
      </c>
      <c r="F59" s="390">
        <v>0</v>
      </c>
      <c r="G59" s="391">
        <v>0</v>
      </c>
      <c r="H59" s="390">
        <v>0</v>
      </c>
      <c r="I59" s="383"/>
    </row>
    <row r="60" spans="1:9" ht="14.25" customHeight="1">
      <c r="A60" s="631" t="s">
        <v>571</v>
      </c>
      <c r="B60" s="396" t="s">
        <v>134</v>
      </c>
      <c r="C60" s="206" t="s">
        <v>135</v>
      </c>
      <c r="D60" s="211">
        <v>4.1461319999999997</v>
      </c>
      <c r="E60" s="391">
        <v>0.15</v>
      </c>
      <c r="F60" s="390">
        <v>-3.9961319999999998</v>
      </c>
      <c r="G60" s="391">
        <v>0.15</v>
      </c>
      <c r="H60" s="390">
        <v>-3.9961319999999998</v>
      </c>
      <c r="I60" s="383">
        <v>3.6178298230736505</v>
      </c>
    </row>
    <row r="61" spans="1:9" ht="14.25" customHeight="1">
      <c r="A61" s="631" t="s">
        <v>571</v>
      </c>
      <c r="B61" s="396" t="s">
        <v>136</v>
      </c>
      <c r="C61" s="206" t="s">
        <v>137</v>
      </c>
      <c r="D61" s="211">
        <v>15.829886999999998</v>
      </c>
      <c r="E61" s="391">
        <v>1.8320000000000001</v>
      </c>
      <c r="F61" s="390">
        <v>-13.997886999999997</v>
      </c>
      <c r="G61" s="391">
        <v>1.8320000000000001</v>
      </c>
      <c r="H61" s="390">
        <v>-13.997886999999997</v>
      </c>
      <c r="I61" s="383">
        <v>11.57304534138494</v>
      </c>
    </row>
    <row r="62" spans="1:9" ht="14.25" customHeight="1">
      <c r="A62" s="217" t="s">
        <v>138</v>
      </c>
      <c r="B62" s="207" t="s">
        <v>139</v>
      </c>
      <c r="C62" s="206" t="s">
        <v>140</v>
      </c>
      <c r="D62" s="211">
        <v>0</v>
      </c>
      <c r="E62" s="391">
        <v>0</v>
      </c>
      <c r="F62" s="390">
        <v>0</v>
      </c>
      <c r="G62" s="391">
        <v>0</v>
      </c>
      <c r="H62" s="390">
        <v>0</v>
      </c>
      <c r="I62" s="383"/>
    </row>
    <row r="63" spans="1:9" s="380" customFormat="1" ht="14.25" customHeight="1">
      <c r="A63" s="217" t="s">
        <v>141</v>
      </c>
      <c r="B63" s="397" t="s">
        <v>142</v>
      </c>
      <c r="C63" s="206" t="s">
        <v>143</v>
      </c>
      <c r="D63" s="211">
        <v>31.928956999999997</v>
      </c>
      <c r="E63" s="391">
        <v>9.9400000000000013</v>
      </c>
      <c r="F63" s="390">
        <v>-21.988956999999996</v>
      </c>
      <c r="G63" s="391">
        <v>10.440000000000001</v>
      </c>
      <c r="H63" s="390">
        <v>-21.488956999999996</v>
      </c>
      <c r="I63" s="383">
        <v>32.697591719015442</v>
      </c>
    </row>
    <row r="64" spans="1:9" s="380" customFormat="1" ht="14.25" customHeight="1">
      <c r="A64" s="217" t="s">
        <v>144</v>
      </c>
      <c r="B64" s="397" t="s">
        <v>145</v>
      </c>
      <c r="C64" s="206" t="s">
        <v>146</v>
      </c>
      <c r="D64" s="211">
        <v>53.723285999999995</v>
      </c>
      <c r="E64" s="391">
        <v>0.12</v>
      </c>
      <c r="F64" s="390">
        <v>-53.603285999999997</v>
      </c>
      <c r="G64" s="391">
        <v>0.12</v>
      </c>
      <c r="H64" s="390">
        <v>-53.603285999999997</v>
      </c>
      <c r="I64" s="383">
        <v>0.22336682830607196</v>
      </c>
    </row>
    <row r="65" spans="1:9" ht="14.25" customHeight="1">
      <c r="A65" s="217" t="s">
        <v>147</v>
      </c>
      <c r="B65" s="398" t="s">
        <v>148</v>
      </c>
      <c r="C65" s="206" t="s">
        <v>149</v>
      </c>
      <c r="D65" s="211">
        <v>1002.0784770000001</v>
      </c>
      <c r="E65" s="391">
        <v>656.78500000000008</v>
      </c>
      <c r="F65" s="390">
        <v>-345.29347700000005</v>
      </c>
      <c r="G65" s="391">
        <v>657.21830000000011</v>
      </c>
      <c r="H65" s="390">
        <v>-344.86017700000002</v>
      </c>
      <c r="I65" s="383">
        <v>65.585512021729613</v>
      </c>
    </row>
    <row r="66" spans="1:9" ht="14.25" customHeight="1">
      <c r="A66" s="217" t="s">
        <v>150</v>
      </c>
      <c r="B66" s="397" t="s">
        <v>151</v>
      </c>
      <c r="C66" s="206" t="s">
        <v>152</v>
      </c>
      <c r="D66" s="211">
        <v>152.34864700000003</v>
      </c>
      <c r="E66" s="391">
        <v>21.995000000000001</v>
      </c>
      <c r="F66" s="390">
        <v>-130.35364700000002</v>
      </c>
      <c r="G66" s="391">
        <v>22.03</v>
      </c>
      <c r="H66" s="390">
        <v>-130.31864700000003</v>
      </c>
      <c r="I66" s="383">
        <v>14.460253132408848</v>
      </c>
    </row>
    <row r="67" spans="1:9" ht="14.25" customHeight="1">
      <c r="A67" s="217" t="s">
        <v>153</v>
      </c>
      <c r="B67" s="397" t="s">
        <v>154</v>
      </c>
      <c r="C67" s="206" t="s">
        <v>155</v>
      </c>
      <c r="D67" s="211">
        <v>29.159091000000004</v>
      </c>
      <c r="E67" s="391">
        <v>11.047000000000001</v>
      </c>
      <c r="F67" s="390">
        <v>-18.112091000000003</v>
      </c>
      <c r="G67" s="391">
        <v>11.047000000000001</v>
      </c>
      <c r="H67" s="390">
        <v>-18.112091000000003</v>
      </c>
      <c r="I67" s="383">
        <v>37.885268782898613</v>
      </c>
    </row>
    <row r="68" spans="1:9" ht="14.25" customHeight="1">
      <c r="A68" s="217" t="s">
        <v>156</v>
      </c>
      <c r="B68" s="397" t="s">
        <v>157</v>
      </c>
      <c r="C68" s="206" t="s">
        <v>158</v>
      </c>
      <c r="D68" s="211">
        <v>4.0133929999999998</v>
      </c>
      <c r="E68" s="391">
        <v>1.2989999999999999</v>
      </c>
      <c r="F68" s="390">
        <v>-2.7143929999999998</v>
      </c>
      <c r="G68" s="391">
        <v>1.2989999999999999</v>
      </c>
      <c r="H68" s="390">
        <v>-2.7143929999999998</v>
      </c>
      <c r="I68" s="383">
        <v>32.366628436338033</v>
      </c>
    </row>
    <row r="69" spans="1:9" ht="14.25" customHeight="1">
      <c r="A69" s="217" t="s">
        <v>159</v>
      </c>
      <c r="B69" s="397" t="s">
        <v>160</v>
      </c>
      <c r="C69" s="206" t="s">
        <v>181</v>
      </c>
      <c r="D69" s="211">
        <v>0</v>
      </c>
      <c r="E69" s="391">
        <v>0</v>
      </c>
      <c r="F69" s="390">
        <v>0</v>
      </c>
      <c r="G69" s="391">
        <v>0</v>
      </c>
      <c r="H69" s="390">
        <v>0</v>
      </c>
      <c r="I69" s="383"/>
    </row>
    <row r="70" spans="1:9" s="380" customFormat="1" ht="14.25" customHeight="1">
      <c r="A70" s="217" t="s">
        <v>161</v>
      </c>
      <c r="B70" s="397" t="s">
        <v>162</v>
      </c>
      <c r="C70" s="206" t="s">
        <v>163</v>
      </c>
      <c r="D70" s="211">
        <v>9.3989870000000018</v>
      </c>
      <c r="E70" s="391">
        <v>6.3930000000000007</v>
      </c>
      <c r="F70" s="390">
        <v>-3.0059870000000011</v>
      </c>
      <c r="G70" s="391">
        <v>6.4375</v>
      </c>
      <c r="H70" s="390">
        <v>-2.9614870000000018</v>
      </c>
      <c r="I70" s="383">
        <v>68.491423597032309</v>
      </c>
    </row>
    <row r="71" spans="1:9" ht="14.25" customHeight="1">
      <c r="A71" s="217" t="s">
        <v>164</v>
      </c>
      <c r="B71" s="397" t="s">
        <v>165</v>
      </c>
      <c r="C71" s="206" t="s">
        <v>166</v>
      </c>
      <c r="D71" s="211">
        <v>1239.9818310000003</v>
      </c>
      <c r="E71" s="391">
        <v>1425.6425000000002</v>
      </c>
      <c r="F71" s="390">
        <v>185.66066899999987</v>
      </c>
      <c r="G71" s="391">
        <v>1425.6425000000002</v>
      </c>
      <c r="H71" s="390">
        <v>185.66066899999987</v>
      </c>
      <c r="I71" s="383">
        <v>114.97285398530973</v>
      </c>
    </row>
    <row r="72" spans="1:9" ht="14.25" customHeight="1">
      <c r="A72" s="217" t="s">
        <v>167</v>
      </c>
      <c r="B72" s="397" t="s">
        <v>168</v>
      </c>
      <c r="C72" s="206" t="s">
        <v>169</v>
      </c>
      <c r="D72" s="211">
        <v>79.337339999999998</v>
      </c>
      <c r="E72" s="391">
        <v>79.317999999999998</v>
      </c>
      <c r="F72" s="390">
        <v>-1.9339999999999691E-2</v>
      </c>
      <c r="G72" s="391">
        <v>79.317999999999998</v>
      </c>
      <c r="H72" s="390">
        <v>-1.9339999999999691E-2</v>
      </c>
      <c r="I72" s="383">
        <v>99.975623079876385</v>
      </c>
    </row>
    <row r="73" spans="1:9" ht="14.25" customHeight="1">
      <c r="A73" s="217" t="s">
        <v>170</v>
      </c>
      <c r="B73" s="397" t="s">
        <v>171</v>
      </c>
      <c r="C73" s="206" t="s">
        <v>172</v>
      </c>
      <c r="D73" s="211">
        <v>91.225707</v>
      </c>
      <c r="E73" s="391">
        <v>19.23</v>
      </c>
      <c r="F73" s="390">
        <v>-71.995706999999996</v>
      </c>
      <c r="G73" s="391">
        <v>19.23</v>
      </c>
      <c r="H73" s="390">
        <v>-71.995706999999996</v>
      </c>
      <c r="I73" s="383">
        <v>21.079584507906308</v>
      </c>
    </row>
    <row r="74" spans="1:9" ht="14.25" customHeight="1">
      <c r="A74" s="217" t="s">
        <v>173</v>
      </c>
      <c r="B74" s="397" t="s">
        <v>174</v>
      </c>
      <c r="C74" s="206" t="s">
        <v>175</v>
      </c>
      <c r="D74" s="211">
        <v>0.29684699999999997</v>
      </c>
      <c r="E74" s="391">
        <v>0.26</v>
      </c>
      <c r="F74" s="390">
        <v>-3.6846999999999963E-2</v>
      </c>
      <c r="G74" s="391">
        <v>0.26</v>
      </c>
      <c r="H74" s="390">
        <v>-3.6846999999999963E-2</v>
      </c>
      <c r="I74" s="383">
        <v>87.587208225112619</v>
      </c>
    </row>
    <row r="75" spans="1:9">
      <c r="A75" s="217" t="s">
        <v>176</v>
      </c>
      <c r="B75" s="397" t="s">
        <v>177</v>
      </c>
      <c r="C75" s="206" t="s">
        <v>178</v>
      </c>
      <c r="D75" s="211">
        <v>13.75</v>
      </c>
      <c r="E75" s="391">
        <v>0</v>
      </c>
      <c r="F75" s="390">
        <v>-13.75</v>
      </c>
      <c r="G75" s="391">
        <v>0</v>
      </c>
      <c r="H75" s="390">
        <v>-13.75</v>
      </c>
      <c r="I75" s="383">
        <v>0</v>
      </c>
    </row>
    <row r="76" spans="1:9" s="380" customFormat="1" ht="14.25" customHeight="1">
      <c r="A76" s="632">
        <v>3</v>
      </c>
      <c r="B76" s="633" t="s">
        <v>179</v>
      </c>
      <c r="C76" s="433" t="s">
        <v>180</v>
      </c>
      <c r="D76" s="634">
        <v>702.87781099999938</v>
      </c>
      <c r="E76" s="624">
        <v>732.48700000000008</v>
      </c>
      <c r="F76" s="623">
        <v>29.609189000000697</v>
      </c>
      <c r="G76" s="624">
        <v>732.44250000000011</v>
      </c>
      <c r="H76" s="623">
        <v>29.564689000000726</v>
      </c>
      <c r="I76" s="379">
        <v>104.20623450296978</v>
      </c>
    </row>
  </sheetData>
  <mergeCells count="13">
    <mergeCell ref="E6:E7"/>
    <mergeCell ref="G6:G7"/>
    <mergeCell ref="I6:I7"/>
    <mergeCell ref="A1:B1"/>
    <mergeCell ref="A2:I2"/>
    <mergeCell ref="A3:I3"/>
    <mergeCell ref="F4:I4"/>
    <mergeCell ref="A5:A7"/>
    <mergeCell ref="B5:B7"/>
    <mergeCell ref="C5:C7"/>
    <mergeCell ref="D5:D7"/>
    <mergeCell ref="E5:F5"/>
    <mergeCell ref="G5:I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D95"/>
  <sheetViews>
    <sheetView showZeros="0" zoomScaleNormal="100" workbookViewId="0">
      <selection activeCell="E11" sqref="E11"/>
    </sheetView>
  </sheetViews>
  <sheetFormatPr defaultColWidth="7.44140625" defaultRowHeight="14.4"/>
  <cols>
    <col min="1" max="1" width="4.88671875" style="509" customWidth="1"/>
    <col min="2" max="2" width="49.5546875" style="590" customWidth="1"/>
    <col min="3" max="3" width="7.109375" style="509" customWidth="1"/>
    <col min="4" max="4" width="11.5546875" style="509" customWidth="1"/>
    <col min="5" max="5" width="9.6640625" style="509" customWidth="1"/>
    <col min="6" max="6" width="12.33203125" style="674" customWidth="1"/>
    <col min="7" max="7" width="14.109375" style="687" customWidth="1"/>
    <col min="8" max="8" width="11.33203125" style="674" customWidth="1"/>
    <col min="9" max="9" width="10.6640625" style="674" customWidth="1"/>
    <col min="10" max="187" width="6.88671875" style="489" customWidth="1"/>
    <col min="188" max="188" width="4.88671875" style="489" customWidth="1"/>
    <col min="189" max="189" width="37.5546875" style="489" bestFit="1" customWidth="1"/>
    <col min="190" max="190" width="5.44140625" style="489" customWidth="1"/>
    <col min="191" max="191" width="9.88671875" style="489" customWidth="1"/>
    <col min="192" max="192" width="12.44140625" style="489" customWidth="1"/>
    <col min="193" max="193" width="7.5546875" style="489" customWidth="1"/>
    <col min="194" max="194" width="6.44140625" style="489" customWidth="1"/>
    <col min="195" max="195" width="8.44140625" style="489" customWidth="1"/>
    <col min="196" max="206" width="7.44140625" style="489"/>
    <col min="207" max="207" width="8.5546875" style="489" customWidth="1"/>
    <col min="208" max="218" width="7.44140625" style="489"/>
    <col min="219" max="247" width="7.44140625" style="606"/>
    <col min="248" max="248" width="4.88671875" style="606" customWidth="1"/>
    <col min="249" max="249" width="38.44140625" style="606" customWidth="1"/>
    <col min="250" max="250" width="6.5546875" style="606" customWidth="1"/>
    <col min="251" max="252" width="11.5546875" style="606" customWidth="1"/>
    <col min="253" max="253" width="15" style="606" customWidth="1"/>
    <col min="254" max="254" width="11.5546875" style="606" customWidth="1"/>
    <col min="255" max="255" width="27.5546875" style="606" bestFit="1" customWidth="1"/>
    <col min="256" max="443" width="6.88671875" style="606" customWidth="1"/>
    <col min="444" max="444" width="4.88671875" style="606" customWidth="1"/>
    <col min="445" max="445" width="37.5546875" style="606" bestFit="1" customWidth="1"/>
    <col min="446" max="446" width="5.44140625" style="606" customWidth="1"/>
    <col min="447" max="447" width="9.88671875" style="606" customWidth="1"/>
    <col min="448" max="448" width="12.44140625" style="606" customWidth="1"/>
    <col min="449" max="449" width="7.5546875" style="606" customWidth="1"/>
    <col min="450" max="450" width="6.44140625" style="606" customWidth="1"/>
    <col min="451" max="451" width="8.44140625" style="606" customWidth="1"/>
    <col min="452" max="462" width="7.44140625" style="606"/>
    <col min="463" max="463" width="8.5546875" style="606" customWidth="1"/>
    <col min="464" max="503" width="7.44140625" style="606"/>
    <col min="504" max="504" width="4.88671875" style="606" customWidth="1"/>
    <col min="505" max="505" width="38.44140625" style="606" customWidth="1"/>
    <col min="506" max="506" width="6.5546875" style="606" customWidth="1"/>
    <col min="507" max="508" width="11.5546875" style="606" customWidth="1"/>
    <col min="509" max="509" width="15" style="606" customWidth="1"/>
    <col min="510" max="510" width="11.5546875" style="606" customWidth="1"/>
    <col min="511" max="511" width="27.5546875" style="606" bestFit="1" customWidth="1"/>
    <col min="512" max="699" width="6.88671875" style="606" customWidth="1"/>
    <col min="700" max="700" width="4.88671875" style="606" customWidth="1"/>
    <col min="701" max="701" width="37.5546875" style="606" bestFit="1" customWidth="1"/>
    <col min="702" max="702" width="5.44140625" style="606" customWidth="1"/>
    <col min="703" max="703" width="9.88671875" style="606" customWidth="1"/>
    <col min="704" max="704" width="12.44140625" style="606" customWidth="1"/>
    <col min="705" max="705" width="7.5546875" style="606" customWidth="1"/>
    <col min="706" max="706" width="6.44140625" style="606" customWidth="1"/>
    <col min="707" max="707" width="8.44140625" style="606" customWidth="1"/>
    <col min="708" max="718" width="7.44140625" style="606"/>
    <col min="719" max="719" width="8.5546875" style="606" customWidth="1"/>
    <col min="720" max="759" width="7.44140625" style="606"/>
    <col min="760" max="760" width="4.88671875" style="606" customWidth="1"/>
    <col min="761" max="761" width="38.44140625" style="606" customWidth="1"/>
    <col min="762" max="762" width="6.5546875" style="606" customWidth="1"/>
    <col min="763" max="764" width="11.5546875" style="606" customWidth="1"/>
    <col min="765" max="765" width="15" style="606" customWidth="1"/>
    <col min="766" max="766" width="11.5546875" style="606" customWidth="1"/>
    <col min="767" max="767" width="27.5546875" style="606" bestFit="1" customWidth="1"/>
    <col min="768" max="955" width="6.88671875" style="606" customWidth="1"/>
    <col min="956" max="956" width="4.88671875" style="606" customWidth="1"/>
    <col min="957" max="957" width="37.5546875" style="606" bestFit="1" customWidth="1"/>
    <col min="958" max="958" width="5.44140625" style="606" customWidth="1"/>
    <col min="959" max="959" width="9.88671875" style="606" customWidth="1"/>
    <col min="960" max="960" width="12.44140625" style="606" customWidth="1"/>
    <col min="961" max="961" width="7.5546875" style="606" customWidth="1"/>
    <col min="962" max="962" width="6.44140625" style="606" customWidth="1"/>
    <col min="963" max="963" width="8.44140625" style="606" customWidth="1"/>
    <col min="964" max="974" width="7.44140625" style="606"/>
    <col min="975" max="975" width="8.5546875" style="606" customWidth="1"/>
    <col min="976" max="1015" width="7.44140625" style="606"/>
    <col min="1016" max="1016" width="4.88671875" style="606" customWidth="1"/>
    <col min="1017" max="1017" width="38.44140625" style="606" customWidth="1"/>
    <col min="1018" max="1018" width="6.5546875" style="606" customWidth="1"/>
    <col min="1019" max="1020" width="11.5546875" style="606" customWidth="1"/>
    <col min="1021" max="1021" width="15" style="606" customWidth="1"/>
    <col min="1022" max="1022" width="11.5546875" style="606" customWidth="1"/>
    <col min="1023" max="1023" width="27.5546875" style="606" bestFit="1" customWidth="1"/>
    <col min="1024" max="1211" width="6.88671875" style="606" customWidth="1"/>
    <col min="1212" max="1212" width="4.88671875" style="606" customWidth="1"/>
    <col min="1213" max="1213" width="37.5546875" style="606" bestFit="1" customWidth="1"/>
    <col min="1214" max="1214" width="5.44140625" style="606" customWidth="1"/>
    <col min="1215" max="1215" width="9.88671875" style="606" customWidth="1"/>
    <col min="1216" max="1216" width="12.44140625" style="606" customWidth="1"/>
    <col min="1217" max="1217" width="7.5546875" style="606" customWidth="1"/>
    <col min="1218" max="1218" width="6.44140625" style="606" customWidth="1"/>
    <col min="1219" max="1219" width="8.44140625" style="606" customWidth="1"/>
    <col min="1220" max="1230" width="7.44140625" style="606"/>
    <col min="1231" max="1231" width="8.5546875" style="606" customWidth="1"/>
    <col min="1232" max="1271" width="7.44140625" style="606"/>
    <col min="1272" max="1272" width="4.88671875" style="606" customWidth="1"/>
    <col min="1273" max="1273" width="38.44140625" style="606" customWidth="1"/>
    <col min="1274" max="1274" width="6.5546875" style="606" customWidth="1"/>
    <col min="1275" max="1276" width="11.5546875" style="606" customWidth="1"/>
    <col min="1277" max="1277" width="15" style="606" customWidth="1"/>
    <col min="1278" max="1278" width="11.5546875" style="606" customWidth="1"/>
    <col min="1279" max="1279" width="27.5546875" style="606" bestFit="1" customWidth="1"/>
    <col min="1280" max="1467" width="6.88671875" style="606" customWidth="1"/>
    <col min="1468" max="1468" width="4.88671875" style="606" customWidth="1"/>
    <col min="1469" max="1469" width="37.5546875" style="606" bestFit="1" customWidth="1"/>
    <col min="1470" max="1470" width="5.44140625" style="606" customWidth="1"/>
    <col min="1471" max="1471" width="9.88671875" style="606" customWidth="1"/>
    <col min="1472" max="1472" width="12.44140625" style="606" customWidth="1"/>
    <col min="1473" max="1473" width="7.5546875" style="606" customWidth="1"/>
    <col min="1474" max="1474" width="6.44140625" style="606" customWidth="1"/>
    <col min="1475" max="1475" width="8.44140625" style="606" customWidth="1"/>
    <col min="1476" max="1486" width="7.44140625" style="606"/>
    <col min="1487" max="1487" width="8.5546875" style="606" customWidth="1"/>
    <col min="1488" max="1527" width="7.44140625" style="606"/>
    <col min="1528" max="1528" width="4.88671875" style="606" customWidth="1"/>
    <col min="1529" max="1529" width="38.44140625" style="606" customWidth="1"/>
    <col min="1530" max="1530" width="6.5546875" style="606" customWidth="1"/>
    <col min="1531" max="1532" width="11.5546875" style="606" customWidth="1"/>
    <col min="1533" max="1533" width="15" style="606" customWidth="1"/>
    <col min="1534" max="1534" width="11.5546875" style="606" customWidth="1"/>
    <col min="1535" max="1535" width="27.5546875" style="606" bestFit="1" customWidth="1"/>
    <col min="1536" max="1723" width="6.88671875" style="606" customWidth="1"/>
    <col min="1724" max="1724" width="4.88671875" style="606" customWidth="1"/>
    <col min="1725" max="1725" width="37.5546875" style="606" bestFit="1" customWidth="1"/>
    <col min="1726" max="1726" width="5.44140625" style="606" customWidth="1"/>
    <col min="1727" max="1727" width="9.88671875" style="606" customWidth="1"/>
    <col min="1728" max="1728" width="12.44140625" style="606" customWidth="1"/>
    <col min="1729" max="1729" width="7.5546875" style="606" customWidth="1"/>
    <col min="1730" max="1730" width="6.44140625" style="606" customWidth="1"/>
    <col min="1731" max="1731" width="8.44140625" style="606" customWidth="1"/>
    <col min="1732" max="1742" width="7.44140625" style="606"/>
    <col min="1743" max="1743" width="8.5546875" style="606" customWidth="1"/>
    <col min="1744" max="1783" width="7.44140625" style="606"/>
    <col min="1784" max="1784" width="4.88671875" style="606" customWidth="1"/>
    <col min="1785" max="1785" width="38.44140625" style="606" customWidth="1"/>
    <col min="1786" max="1786" width="6.5546875" style="606" customWidth="1"/>
    <col min="1787" max="1788" width="11.5546875" style="606" customWidth="1"/>
    <col min="1789" max="1789" width="15" style="606" customWidth="1"/>
    <col min="1790" max="1790" width="11.5546875" style="606" customWidth="1"/>
    <col min="1791" max="1791" width="27.5546875" style="606" bestFit="1" customWidth="1"/>
    <col min="1792" max="1979" width="6.88671875" style="606" customWidth="1"/>
    <col min="1980" max="1980" width="4.88671875" style="606" customWidth="1"/>
    <col min="1981" max="1981" width="37.5546875" style="606" bestFit="1" customWidth="1"/>
    <col min="1982" max="1982" width="5.44140625" style="606" customWidth="1"/>
    <col min="1983" max="1983" width="9.88671875" style="606" customWidth="1"/>
    <col min="1984" max="1984" width="12.44140625" style="606" customWidth="1"/>
    <col min="1985" max="1985" width="7.5546875" style="606" customWidth="1"/>
    <col min="1986" max="1986" width="6.44140625" style="606" customWidth="1"/>
    <col min="1987" max="1987" width="8.44140625" style="606" customWidth="1"/>
    <col min="1988" max="1998" width="7.44140625" style="606"/>
    <col min="1999" max="1999" width="8.5546875" style="606" customWidth="1"/>
    <col min="2000" max="2039" width="7.44140625" style="606"/>
    <col min="2040" max="2040" width="4.88671875" style="606" customWidth="1"/>
    <col min="2041" max="2041" width="38.44140625" style="606" customWidth="1"/>
    <col min="2042" max="2042" width="6.5546875" style="606" customWidth="1"/>
    <col min="2043" max="2044" width="11.5546875" style="606" customWidth="1"/>
    <col min="2045" max="2045" width="15" style="606" customWidth="1"/>
    <col min="2046" max="2046" width="11.5546875" style="606" customWidth="1"/>
    <col min="2047" max="2047" width="27.5546875" style="606" bestFit="1" customWidth="1"/>
    <col min="2048" max="2235" width="6.88671875" style="606" customWidth="1"/>
    <col min="2236" max="2236" width="4.88671875" style="606" customWidth="1"/>
    <col min="2237" max="2237" width="37.5546875" style="606" bestFit="1" customWidth="1"/>
    <col min="2238" max="2238" width="5.44140625" style="606" customWidth="1"/>
    <col min="2239" max="2239" width="9.88671875" style="606" customWidth="1"/>
    <col min="2240" max="2240" width="12.44140625" style="606" customWidth="1"/>
    <col min="2241" max="2241" width="7.5546875" style="606" customWidth="1"/>
    <col min="2242" max="2242" width="6.44140625" style="606" customWidth="1"/>
    <col min="2243" max="2243" width="8.44140625" style="606" customWidth="1"/>
    <col min="2244" max="2254" width="7.44140625" style="606"/>
    <col min="2255" max="2255" width="8.5546875" style="606" customWidth="1"/>
    <col min="2256" max="2295" width="7.44140625" style="606"/>
    <col min="2296" max="2296" width="4.88671875" style="606" customWidth="1"/>
    <col min="2297" max="2297" width="38.44140625" style="606" customWidth="1"/>
    <col min="2298" max="2298" width="6.5546875" style="606" customWidth="1"/>
    <col min="2299" max="2300" width="11.5546875" style="606" customWidth="1"/>
    <col min="2301" max="2301" width="15" style="606" customWidth="1"/>
    <col min="2302" max="2302" width="11.5546875" style="606" customWidth="1"/>
    <col min="2303" max="2303" width="27.5546875" style="606" bestFit="1" customWidth="1"/>
    <col min="2304" max="2491" width="6.88671875" style="606" customWidth="1"/>
    <col min="2492" max="2492" width="4.88671875" style="606" customWidth="1"/>
    <col min="2493" max="2493" width="37.5546875" style="606" bestFit="1" customWidth="1"/>
    <col min="2494" max="2494" width="5.44140625" style="606" customWidth="1"/>
    <col min="2495" max="2495" width="9.88671875" style="606" customWidth="1"/>
    <col min="2496" max="2496" width="12.44140625" style="606" customWidth="1"/>
    <col min="2497" max="2497" width="7.5546875" style="606" customWidth="1"/>
    <col min="2498" max="2498" width="6.44140625" style="606" customWidth="1"/>
    <col min="2499" max="2499" width="8.44140625" style="606" customWidth="1"/>
    <col min="2500" max="2510" width="7.44140625" style="606"/>
    <col min="2511" max="2511" width="8.5546875" style="606" customWidth="1"/>
    <col min="2512" max="2551" width="7.44140625" style="606"/>
    <col min="2552" max="2552" width="4.88671875" style="606" customWidth="1"/>
    <col min="2553" max="2553" width="38.44140625" style="606" customWidth="1"/>
    <col min="2554" max="2554" width="6.5546875" style="606" customWidth="1"/>
    <col min="2555" max="2556" width="11.5546875" style="606" customWidth="1"/>
    <col min="2557" max="2557" width="15" style="606" customWidth="1"/>
    <col min="2558" max="2558" width="11.5546875" style="606" customWidth="1"/>
    <col min="2559" max="2559" width="27.5546875" style="606" bestFit="1" customWidth="1"/>
    <col min="2560" max="2747" width="6.88671875" style="606" customWidth="1"/>
    <col min="2748" max="2748" width="4.88671875" style="606" customWidth="1"/>
    <col min="2749" max="2749" width="37.5546875" style="606" bestFit="1" customWidth="1"/>
    <col min="2750" max="2750" width="5.44140625" style="606" customWidth="1"/>
    <col min="2751" max="2751" width="9.88671875" style="606" customWidth="1"/>
    <col min="2752" max="2752" width="12.44140625" style="606" customWidth="1"/>
    <col min="2753" max="2753" width="7.5546875" style="606" customWidth="1"/>
    <col min="2754" max="2754" width="6.44140625" style="606" customWidth="1"/>
    <col min="2755" max="2755" width="8.44140625" style="606" customWidth="1"/>
    <col min="2756" max="2766" width="7.44140625" style="606"/>
    <col min="2767" max="2767" width="8.5546875" style="606" customWidth="1"/>
    <col min="2768" max="2807" width="7.44140625" style="606"/>
    <col min="2808" max="2808" width="4.88671875" style="606" customWidth="1"/>
    <col min="2809" max="2809" width="38.44140625" style="606" customWidth="1"/>
    <col min="2810" max="2810" width="6.5546875" style="606" customWidth="1"/>
    <col min="2811" max="2812" width="11.5546875" style="606" customWidth="1"/>
    <col min="2813" max="2813" width="15" style="606" customWidth="1"/>
    <col min="2814" max="2814" width="11.5546875" style="606" customWidth="1"/>
    <col min="2815" max="2815" width="27.5546875" style="606" bestFit="1" customWidth="1"/>
    <col min="2816" max="3003" width="6.88671875" style="606" customWidth="1"/>
    <col min="3004" max="3004" width="4.88671875" style="606" customWidth="1"/>
    <col min="3005" max="3005" width="37.5546875" style="606" bestFit="1" customWidth="1"/>
    <col min="3006" max="3006" width="5.44140625" style="606" customWidth="1"/>
    <col min="3007" max="3007" width="9.88671875" style="606" customWidth="1"/>
    <col min="3008" max="3008" width="12.44140625" style="606" customWidth="1"/>
    <col min="3009" max="3009" width="7.5546875" style="606" customWidth="1"/>
    <col min="3010" max="3010" width="6.44140625" style="606" customWidth="1"/>
    <col min="3011" max="3011" width="8.44140625" style="606" customWidth="1"/>
    <col min="3012" max="3022" width="7.44140625" style="606"/>
    <col min="3023" max="3023" width="8.5546875" style="606" customWidth="1"/>
    <col min="3024" max="3063" width="7.44140625" style="606"/>
    <col min="3064" max="3064" width="4.88671875" style="606" customWidth="1"/>
    <col min="3065" max="3065" width="38.44140625" style="606" customWidth="1"/>
    <col min="3066" max="3066" width="6.5546875" style="606" customWidth="1"/>
    <col min="3067" max="3068" width="11.5546875" style="606" customWidth="1"/>
    <col min="3069" max="3069" width="15" style="606" customWidth="1"/>
    <col min="3070" max="3070" width="11.5546875" style="606" customWidth="1"/>
    <col min="3071" max="3071" width="27.5546875" style="606" bestFit="1" customWidth="1"/>
    <col min="3072" max="3259" width="6.88671875" style="606" customWidth="1"/>
    <col min="3260" max="3260" width="4.88671875" style="606" customWidth="1"/>
    <col min="3261" max="3261" width="37.5546875" style="606" bestFit="1" customWidth="1"/>
    <col min="3262" max="3262" width="5.44140625" style="606" customWidth="1"/>
    <col min="3263" max="3263" width="9.88671875" style="606" customWidth="1"/>
    <col min="3264" max="3264" width="12.44140625" style="606" customWidth="1"/>
    <col min="3265" max="3265" width="7.5546875" style="606" customWidth="1"/>
    <col min="3266" max="3266" width="6.44140625" style="606" customWidth="1"/>
    <col min="3267" max="3267" width="8.44140625" style="606" customWidth="1"/>
    <col min="3268" max="3278" width="7.44140625" style="606"/>
    <col min="3279" max="3279" width="8.5546875" style="606" customWidth="1"/>
    <col min="3280" max="3319" width="7.44140625" style="606"/>
    <col min="3320" max="3320" width="4.88671875" style="606" customWidth="1"/>
    <col min="3321" max="3321" width="38.44140625" style="606" customWidth="1"/>
    <col min="3322" max="3322" width="6.5546875" style="606" customWidth="1"/>
    <col min="3323" max="3324" width="11.5546875" style="606" customWidth="1"/>
    <col min="3325" max="3325" width="15" style="606" customWidth="1"/>
    <col min="3326" max="3326" width="11.5546875" style="606" customWidth="1"/>
    <col min="3327" max="3327" width="27.5546875" style="606" bestFit="1" customWidth="1"/>
    <col min="3328" max="3515" width="6.88671875" style="606" customWidth="1"/>
    <col min="3516" max="3516" width="4.88671875" style="606" customWidth="1"/>
    <col min="3517" max="3517" width="37.5546875" style="606" bestFit="1" customWidth="1"/>
    <col min="3518" max="3518" width="5.44140625" style="606" customWidth="1"/>
    <col min="3519" max="3519" width="9.88671875" style="606" customWidth="1"/>
    <col min="3520" max="3520" width="12.44140625" style="606" customWidth="1"/>
    <col min="3521" max="3521" width="7.5546875" style="606" customWidth="1"/>
    <col min="3522" max="3522" width="6.44140625" style="606" customWidth="1"/>
    <col min="3523" max="3523" width="8.44140625" style="606" customWidth="1"/>
    <col min="3524" max="3534" width="7.44140625" style="606"/>
    <col min="3535" max="3535" width="8.5546875" style="606" customWidth="1"/>
    <col min="3536" max="3575" width="7.44140625" style="606"/>
    <col min="3576" max="3576" width="4.88671875" style="606" customWidth="1"/>
    <col min="3577" max="3577" width="38.44140625" style="606" customWidth="1"/>
    <col min="3578" max="3578" width="6.5546875" style="606" customWidth="1"/>
    <col min="3579" max="3580" width="11.5546875" style="606" customWidth="1"/>
    <col min="3581" max="3581" width="15" style="606" customWidth="1"/>
    <col min="3582" max="3582" width="11.5546875" style="606" customWidth="1"/>
    <col min="3583" max="3583" width="27.5546875" style="606" bestFit="1" customWidth="1"/>
    <col min="3584" max="3771" width="6.88671875" style="606" customWidth="1"/>
    <col min="3772" max="3772" width="4.88671875" style="606" customWidth="1"/>
    <col min="3773" max="3773" width="37.5546875" style="606" bestFit="1" customWidth="1"/>
    <col min="3774" max="3774" width="5.44140625" style="606" customWidth="1"/>
    <col min="3775" max="3775" width="9.88671875" style="606" customWidth="1"/>
    <col min="3776" max="3776" width="12.44140625" style="606" customWidth="1"/>
    <col min="3777" max="3777" width="7.5546875" style="606" customWidth="1"/>
    <col min="3778" max="3778" width="6.44140625" style="606" customWidth="1"/>
    <col min="3779" max="3779" width="8.44140625" style="606" customWidth="1"/>
    <col min="3780" max="3790" width="7.44140625" style="606"/>
    <col min="3791" max="3791" width="8.5546875" style="606" customWidth="1"/>
    <col min="3792" max="3831" width="7.44140625" style="606"/>
    <col min="3832" max="3832" width="4.88671875" style="606" customWidth="1"/>
    <col min="3833" max="3833" width="38.44140625" style="606" customWidth="1"/>
    <col min="3834" max="3834" width="6.5546875" style="606" customWidth="1"/>
    <col min="3835" max="3836" width="11.5546875" style="606" customWidth="1"/>
    <col min="3837" max="3837" width="15" style="606" customWidth="1"/>
    <col min="3838" max="3838" width="11.5546875" style="606" customWidth="1"/>
    <col min="3839" max="3839" width="27.5546875" style="606" bestFit="1" customWidth="1"/>
    <col min="3840" max="4027" width="6.88671875" style="606" customWidth="1"/>
    <col min="4028" max="4028" width="4.88671875" style="606" customWidth="1"/>
    <col min="4029" max="4029" width="37.5546875" style="606" bestFit="1" customWidth="1"/>
    <col min="4030" max="4030" width="5.44140625" style="606" customWidth="1"/>
    <col min="4031" max="4031" width="9.88671875" style="606" customWidth="1"/>
    <col min="4032" max="4032" width="12.44140625" style="606" customWidth="1"/>
    <col min="4033" max="4033" width="7.5546875" style="606" customWidth="1"/>
    <col min="4034" max="4034" width="6.44140625" style="606" customWidth="1"/>
    <col min="4035" max="4035" width="8.44140625" style="606" customWidth="1"/>
    <col min="4036" max="4046" width="7.44140625" style="606"/>
    <col min="4047" max="4047" width="8.5546875" style="606" customWidth="1"/>
    <col min="4048" max="4087" width="7.44140625" style="606"/>
    <col min="4088" max="4088" width="4.88671875" style="606" customWidth="1"/>
    <col min="4089" max="4089" width="38.44140625" style="606" customWidth="1"/>
    <col min="4090" max="4090" width="6.5546875" style="606" customWidth="1"/>
    <col min="4091" max="4092" width="11.5546875" style="606" customWidth="1"/>
    <col min="4093" max="4093" width="15" style="606" customWidth="1"/>
    <col min="4094" max="4094" width="11.5546875" style="606" customWidth="1"/>
    <col min="4095" max="4095" width="27.5546875" style="606" bestFit="1" customWidth="1"/>
    <col min="4096" max="4283" width="6.88671875" style="606" customWidth="1"/>
    <col min="4284" max="4284" width="4.88671875" style="606" customWidth="1"/>
    <col min="4285" max="4285" width="37.5546875" style="606" bestFit="1" customWidth="1"/>
    <col min="4286" max="4286" width="5.44140625" style="606" customWidth="1"/>
    <col min="4287" max="4287" width="9.88671875" style="606" customWidth="1"/>
    <col min="4288" max="4288" width="12.44140625" style="606" customWidth="1"/>
    <col min="4289" max="4289" width="7.5546875" style="606" customWidth="1"/>
    <col min="4290" max="4290" width="6.44140625" style="606" customWidth="1"/>
    <col min="4291" max="4291" width="8.44140625" style="606" customWidth="1"/>
    <col min="4292" max="4302" width="7.44140625" style="606"/>
    <col min="4303" max="4303" width="8.5546875" style="606" customWidth="1"/>
    <col min="4304" max="4343" width="7.44140625" style="606"/>
    <col min="4344" max="4344" width="4.88671875" style="606" customWidth="1"/>
    <col min="4345" max="4345" width="38.44140625" style="606" customWidth="1"/>
    <col min="4346" max="4346" width="6.5546875" style="606" customWidth="1"/>
    <col min="4347" max="4348" width="11.5546875" style="606" customWidth="1"/>
    <col min="4349" max="4349" width="15" style="606" customWidth="1"/>
    <col min="4350" max="4350" width="11.5546875" style="606" customWidth="1"/>
    <col min="4351" max="4351" width="27.5546875" style="606" bestFit="1" customWidth="1"/>
    <col min="4352" max="4539" width="6.88671875" style="606" customWidth="1"/>
    <col min="4540" max="4540" width="4.88671875" style="606" customWidth="1"/>
    <col min="4541" max="4541" width="37.5546875" style="606" bestFit="1" customWidth="1"/>
    <col min="4542" max="4542" width="5.44140625" style="606" customWidth="1"/>
    <col min="4543" max="4543" width="9.88671875" style="606" customWidth="1"/>
    <col min="4544" max="4544" width="12.44140625" style="606" customWidth="1"/>
    <col min="4545" max="4545" width="7.5546875" style="606" customWidth="1"/>
    <col min="4546" max="4546" width="6.44140625" style="606" customWidth="1"/>
    <col min="4547" max="4547" width="8.44140625" style="606" customWidth="1"/>
    <col min="4548" max="4558" width="7.44140625" style="606"/>
    <col min="4559" max="4559" width="8.5546875" style="606" customWidth="1"/>
    <col min="4560" max="4599" width="7.44140625" style="606"/>
    <col min="4600" max="4600" width="4.88671875" style="606" customWidth="1"/>
    <col min="4601" max="4601" width="38.44140625" style="606" customWidth="1"/>
    <col min="4602" max="4602" width="6.5546875" style="606" customWidth="1"/>
    <col min="4603" max="4604" width="11.5546875" style="606" customWidth="1"/>
    <col min="4605" max="4605" width="15" style="606" customWidth="1"/>
    <col min="4606" max="4606" width="11.5546875" style="606" customWidth="1"/>
    <col min="4607" max="4607" width="27.5546875" style="606" bestFit="1" customWidth="1"/>
    <col min="4608" max="4795" width="6.88671875" style="606" customWidth="1"/>
    <col min="4796" max="4796" width="4.88671875" style="606" customWidth="1"/>
    <col min="4797" max="4797" width="37.5546875" style="606" bestFit="1" customWidth="1"/>
    <col min="4798" max="4798" width="5.44140625" style="606" customWidth="1"/>
    <col min="4799" max="4799" width="9.88671875" style="606" customWidth="1"/>
    <col min="4800" max="4800" width="12.44140625" style="606" customWidth="1"/>
    <col min="4801" max="4801" width="7.5546875" style="606" customWidth="1"/>
    <col min="4802" max="4802" width="6.44140625" style="606" customWidth="1"/>
    <col min="4803" max="4803" width="8.44140625" style="606" customWidth="1"/>
    <col min="4804" max="4814" width="7.44140625" style="606"/>
    <col min="4815" max="4815" width="8.5546875" style="606" customWidth="1"/>
    <col min="4816" max="4855" width="7.44140625" style="606"/>
    <col min="4856" max="4856" width="4.88671875" style="606" customWidth="1"/>
    <col min="4857" max="4857" width="38.44140625" style="606" customWidth="1"/>
    <col min="4858" max="4858" width="6.5546875" style="606" customWidth="1"/>
    <col min="4859" max="4860" width="11.5546875" style="606" customWidth="1"/>
    <col min="4861" max="4861" width="15" style="606" customWidth="1"/>
    <col min="4862" max="4862" width="11.5546875" style="606" customWidth="1"/>
    <col min="4863" max="4863" width="27.5546875" style="606" bestFit="1" customWidth="1"/>
    <col min="4864" max="5051" width="6.88671875" style="606" customWidth="1"/>
    <col min="5052" max="5052" width="4.88671875" style="606" customWidth="1"/>
    <col min="5053" max="5053" width="37.5546875" style="606" bestFit="1" customWidth="1"/>
    <col min="5054" max="5054" width="5.44140625" style="606" customWidth="1"/>
    <col min="5055" max="5055" width="9.88671875" style="606" customWidth="1"/>
    <col min="5056" max="5056" width="12.44140625" style="606" customWidth="1"/>
    <col min="5057" max="5057" width="7.5546875" style="606" customWidth="1"/>
    <col min="5058" max="5058" width="6.44140625" style="606" customWidth="1"/>
    <col min="5059" max="5059" width="8.44140625" style="606" customWidth="1"/>
    <col min="5060" max="5070" width="7.44140625" style="606"/>
    <col min="5071" max="5071" width="8.5546875" style="606" customWidth="1"/>
    <col min="5072" max="5111" width="7.44140625" style="606"/>
    <col min="5112" max="5112" width="4.88671875" style="606" customWidth="1"/>
    <col min="5113" max="5113" width="38.44140625" style="606" customWidth="1"/>
    <col min="5114" max="5114" width="6.5546875" style="606" customWidth="1"/>
    <col min="5115" max="5116" width="11.5546875" style="606" customWidth="1"/>
    <col min="5117" max="5117" width="15" style="606" customWidth="1"/>
    <col min="5118" max="5118" width="11.5546875" style="606" customWidth="1"/>
    <col min="5119" max="5119" width="27.5546875" style="606" bestFit="1" customWidth="1"/>
    <col min="5120" max="5307" width="6.88671875" style="606" customWidth="1"/>
    <col min="5308" max="5308" width="4.88671875" style="606" customWidth="1"/>
    <col min="5309" max="5309" width="37.5546875" style="606" bestFit="1" customWidth="1"/>
    <col min="5310" max="5310" width="5.44140625" style="606" customWidth="1"/>
    <col min="5311" max="5311" width="9.88671875" style="606" customWidth="1"/>
    <col min="5312" max="5312" width="12.44140625" style="606" customWidth="1"/>
    <col min="5313" max="5313" width="7.5546875" style="606" customWidth="1"/>
    <col min="5314" max="5314" width="6.44140625" style="606" customWidth="1"/>
    <col min="5315" max="5315" width="8.44140625" style="606" customWidth="1"/>
    <col min="5316" max="5326" width="7.44140625" style="606"/>
    <col min="5327" max="5327" width="8.5546875" style="606" customWidth="1"/>
    <col min="5328" max="5367" width="7.44140625" style="606"/>
    <col min="5368" max="5368" width="4.88671875" style="606" customWidth="1"/>
    <col min="5369" max="5369" width="38.44140625" style="606" customWidth="1"/>
    <col min="5370" max="5370" width="6.5546875" style="606" customWidth="1"/>
    <col min="5371" max="5372" width="11.5546875" style="606" customWidth="1"/>
    <col min="5373" max="5373" width="15" style="606" customWidth="1"/>
    <col min="5374" max="5374" width="11.5546875" style="606" customWidth="1"/>
    <col min="5375" max="5375" width="27.5546875" style="606" bestFit="1" customWidth="1"/>
    <col min="5376" max="5563" width="6.88671875" style="606" customWidth="1"/>
    <col min="5564" max="5564" width="4.88671875" style="606" customWidth="1"/>
    <col min="5565" max="5565" width="37.5546875" style="606" bestFit="1" customWidth="1"/>
    <col min="5566" max="5566" width="5.44140625" style="606" customWidth="1"/>
    <col min="5567" max="5567" width="9.88671875" style="606" customWidth="1"/>
    <col min="5568" max="5568" width="12.44140625" style="606" customWidth="1"/>
    <col min="5569" max="5569" width="7.5546875" style="606" customWidth="1"/>
    <col min="5570" max="5570" width="6.44140625" style="606" customWidth="1"/>
    <col min="5571" max="5571" width="8.44140625" style="606" customWidth="1"/>
    <col min="5572" max="5582" width="7.44140625" style="606"/>
    <col min="5583" max="5583" width="8.5546875" style="606" customWidth="1"/>
    <col min="5584" max="5623" width="7.44140625" style="606"/>
    <col min="5624" max="5624" width="4.88671875" style="606" customWidth="1"/>
    <col min="5625" max="5625" width="38.44140625" style="606" customWidth="1"/>
    <col min="5626" max="5626" width="6.5546875" style="606" customWidth="1"/>
    <col min="5627" max="5628" width="11.5546875" style="606" customWidth="1"/>
    <col min="5629" max="5629" width="15" style="606" customWidth="1"/>
    <col min="5630" max="5630" width="11.5546875" style="606" customWidth="1"/>
    <col min="5631" max="5631" width="27.5546875" style="606" bestFit="1" customWidth="1"/>
    <col min="5632" max="5819" width="6.88671875" style="606" customWidth="1"/>
    <col min="5820" max="5820" width="4.88671875" style="606" customWidth="1"/>
    <col min="5821" max="5821" width="37.5546875" style="606" bestFit="1" customWidth="1"/>
    <col min="5822" max="5822" width="5.44140625" style="606" customWidth="1"/>
    <col min="5823" max="5823" width="9.88671875" style="606" customWidth="1"/>
    <col min="5824" max="5824" width="12.44140625" style="606" customWidth="1"/>
    <col min="5825" max="5825" width="7.5546875" style="606" customWidth="1"/>
    <col min="5826" max="5826" width="6.44140625" style="606" customWidth="1"/>
    <col min="5827" max="5827" width="8.44140625" style="606" customWidth="1"/>
    <col min="5828" max="5838" width="7.44140625" style="606"/>
    <col min="5839" max="5839" width="8.5546875" style="606" customWidth="1"/>
    <col min="5840" max="5879" width="7.44140625" style="606"/>
    <col min="5880" max="5880" width="4.88671875" style="606" customWidth="1"/>
    <col min="5881" max="5881" width="38.44140625" style="606" customWidth="1"/>
    <col min="5882" max="5882" width="6.5546875" style="606" customWidth="1"/>
    <col min="5883" max="5884" width="11.5546875" style="606" customWidth="1"/>
    <col min="5885" max="5885" width="15" style="606" customWidth="1"/>
    <col min="5886" max="5886" width="11.5546875" style="606" customWidth="1"/>
    <col min="5887" max="5887" width="27.5546875" style="606" bestFit="1" customWidth="1"/>
    <col min="5888" max="6075" width="6.88671875" style="606" customWidth="1"/>
    <col min="6076" max="6076" width="4.88671875" style="606" customWidth="1"/>
    <col min="6077" max="6077" width="37.5546875" style="606" bestFit="1" customWidth="1"/>
    <col min="6078" max="6078" width="5.44140625" style="606" customWidth="1"/>
    <col min="6079" max="6079" width="9.88671875" style="606" customWidth="1"/>
    <col min="6080" max="6080" width="12.44140625" style="606" customWidth="1"/>
    <col min="6081" max="6081" width="7.5546875" style="606" customWidth="1"/>
    <col min="6082" max="6082" width="6.44140625" style="606" customWidth="1"/>
    <col min="6083" max="6083" width="8.44140625" style="606" customWidth="1"/>
    <col min="6084" max="6094" width="7.44140625" style="606"/>
    <col min="6095" max="6095" width="8.5546875" style="606" customWidth="1"/>
    <col min="6096" max="6135" width="7.44140625" style="606"/>
    <col min="6136" max="6136" width="4.88671875" style="606" customWidth="1"/>
    <col min="6137" max="6137" width="38.44140625" style="606" customWidth="1"/>
    <col min="6138" max="6138" width="6.5546875" style="606" customWidth="1"/>
    <col min="6139" max="6140" width="11.5546875" style="606" customWidth="1"/>
    <col min="6141" max="6141" width="15" style="606" customWidth="1"/>
    <col min="6142" max="6142" width="11.5546875" style="606" customWidth="1"/>
    <col min="6143" max="6143" width="27.5546875" style="606" bestFit="1" customWidth="1"/>
    <col min="6144" max="6331" width="6.88671875" style="606" customWidth="1"/>
    <col min="6332" max="6332" width="4.88671875" style="606" customWidth="1"/>
    <col min="6333" max="6333" width="37.5546875" style="606" bestFit="1" customWidth="1"/>
    <col min="6334" max="6334" width="5.44140625" style="606" customWidth="1"/>
    <col min="6335" max="6335" width="9.88671875" style="606" customWidth="1"/>
    <col min="6336" max="6336" width="12.44140625" style="606" customWidth="1"/>
    <col min="6337" max="6337" width="7.5546875" style="606" customWidth="1"/>
    <col min="6338" max="6338" width="6.44140625" style="606" customWidth="1"/>
    <col min="6339" max="6339" width="8.44140625" style="606" customWidth="1"/>
    <col min="6340" max="6350" width="7.44140625" style="606"/>
    <col min="6351" max="6351" width="8.5546875" style="606" customWidth="1"/>
    <col min="6352" max="6391" width="7.44140625" style="606"/>
    <col min="6392" max="6392" width="4.88671875" style="606" customWidth="1"/>
    <col min="6393" max="6393" width="38.44140625" style="606" customWidth="1"/>
    <col min="6394" max="6394" width="6.5546875" style="606" customWidth="1"/>
    <col min="6395" max="6396" width="11.5546875" style="606" customWidth="1"/>
    <col min="6397" max="6397" width="15" style="606" customWidth="1"/>
    <col min="6398" max="6398" width="11.5546875" style="606" customWidth="1"/>
    <col min="6399" max="6399" width="27.5546875" style="606" bestFit="1" customWidth="1"/>
    <col min="6400" max="6587" width="6.88671875" style="606" customWidth="1"/>
    <col min="6588" max="6588" width="4.88671875" style="606" customWidth="1"/>
    <col min="6589" max="6589" width="37.5546875" style="606" bestFit="1" customWidth="1"/>
    <col min="6590" max="6590" width="5.44140625" style="606" customWidth="1"/>
    <col min="6591" max="6591" width="9.88671875" style="606" customWidth="1"/>
    <col min="6592" max="6592" width="12.44140625" style="606" customWidth="1"/>
    <col min="6593" max="6593" width="7.5546875" style="606" customWidth="1"/>
    <col min="6594" max="6594" width="6.44140625" style="606" customWidth="1"/>
    <col min="6595" max="6595" width="8.44140625" style="606" customWidth="1"/>
    <col min="6596" max="6606" width="7.44140625" style="606"/>
    <col min="6607" max="6607" width="8.5546875" style="606" customWidth="1"/>
    <col min="6608" max="6647" width="7.44140625" style="606"/>
    <col min="6648" max="6648" width="4.88671875" style="606" customWidth="1"/>
    <col min="6649" max="6649" width="38.44140625" style="606" customWidth="1"/>
    <col min="6650" max="6650" width="6.5546875" style="606" customWidth="1"/>
    <col min="6651" max="6652" width="11.5546875" style="606" customWidth="1"/>
    <col min="6653" max="6653" width="15" style="606" customWidth="1"/>
    <col min="6654" max="6654" width="11.5546875" style="606" customWidth="1"/>
    <col min="6655" max="6655" width="27.5546875" style="606" bestFit="1" customWidth="1"/>
    <col min="6656" max="6843" width="6.88671875" style="606" customWidth="1"/>
    <col min="6844" max="6844" width="4.88671875" style="606" customWidth="1"/>
    <col min="6845" max="6845" width="37.5546875" style="606" bestFit="1" customWidth="1"/>
    <col min="6846" max="6846" width="5.44140625" style="606" customWidth="1"/>
    <col min="6847" max="6847" width="9.88671875" style="606" customWidth="1"/>
    <col min="6848" max="6848" width="12.44140625" style="606" customWidth="1"/>
    <col min="6849" max="6849" width="7.5546875" style="606" customWidth="1"/>
    <col min="6850" max="6850" width="6.44140625" style="606" customWidth="1"/>
    <col min="6851" max="6851" width="8.44140625" style="606" customWidth="1"/>
    <col min="6852" max="6862" width="7.44140625" style="606"/>
    <col min="6863" max="6863" width="8.5546875" style="606" customWidth="1"/>
    <col min="6864" max="6903" width="7.44140625" style="606"/>
    <col min="6904" max="6904" width="4.88671875" style="606" customWidth="1"/>
    <col min="6905" max="6905" width="38.44140625" style="606" customWidth="1"/>
    <col min="6906" max="6906" width="6.5546875" style="606" customWidth="1"/>
    <col min="6907" max="6908" width="11.5546875" style="606" customWidth="1"/>
    <col min="6909" max="6909" width="15" style="606" customWidth="1"/>
    <col min="6910" max="6910" width="11.5546875" style="606" customWidth="1"/>
    <col min="6911" max="6911" width="27.5546875" style="606" bestFit="1" customWidth="1"/>
    <col min="6912" max="7099" width="6.88671875" style="606" customWidth="1"/>
    <col min="7100" max="7100" width="4.88671875" style="606" customWidth="1"/>
    <col min="7101" max="7101" width="37.5546875" style="606" bestFit="1" customWidth="1"/>
    <col min="7102" max="7102" width="5.44140625" style="606" customWidth="1"/>
    <col min="7103" max="7103" width="9.88671875" style="606" customWidth="1"/>
    <col min="7104" max="7104" width="12.44140625" style="606" customWidth="1"/>
    <col min="7105" max="7105" width="7.5546875" style="606" customWidth="1"/>
    <col min="7106" max="7106" width="6.44140625" style="606" customWidth="1"/>
    <col min="7107" max="7107" width="8.44140625" style="606" customWidth="1"/>
    <col min="7108" max="7118" width="7.44140625" style="606"/>
    <col min="7119" max="7119" width="8.5546875" style="606" customWidth="1"/>
    <col min="7120" max="7159" width="7.44140625" style="606"/>
    <col min="7160" max="7160" width="4.88671875" style="606" customWidth="1"/>
    <col min="7161" max="7161" width="38.44140625" style="606" customWidth="1"/>
    <col min="7162" max="7162" width="6.5546875" style="606" customWidth="1"/>
    <col min="7163" max="7164" width="11.5546875" style="606" customWidth="1"/>
    <col min="7165" max="7165" width="15" style="606" customWidth="1"/>
    <col min="7166" max="7166" width="11.5546875" style="606" customWidth="1"/>
    <col min="7167" max="7167" width="27.5546875" style="606" bestFit="1" customWidth="1"/>
    <col min="7168" max="7355" width="6.88671875" style="606" customWidth="1"/>
    <col min="7356" max="7356" width="4.88671875" style="606" customWidth="1"/>
    <col min="7357" max="7357" width="37.5546875" style="606" bestFit="1" customWidth="1"/>
    <col min="7358" max="7358" width="5.44140625" style="606" customWidth="1"/>
    <col min="7359" max="7359" width="9.88671875" style="606" customWidth="1"/>
    <col min="7360" max="7360" width="12.44140625" style="606" customWidth="1"/>
    <col min="7361" max="7361" width="7.5546875" style="606" customWidth="1"/>
    <col min="7362" max="7362" width="6.44140625" style="606" customWidth="1"/>
    <col min="7363" max="7363" width="8.44140625" style="606" customWidth="1"/>
    <col min="7364" max="7374" width="7.44140625" style="606"/>
    <col min="7375" max="7375" width="8.5546875" style="606" customWidth="1"/>
    <col min="7376" max="7415" width="7.44140625" style="606"/>
    <col min="7416" max="7416" width="4.88671875" style="606" customWidth="1"/>
    <col min="7417" max="7417" width="38.44140625" style="606" customWidth="1"/>
    <col min="7418" max="7418" width="6.5546875" style="606" customWidth="1"/>
    <col min="7419" max="7420" width="11.5546875" style="606" customWidth="1"/>
    <col min="7421" max="7421" width="15" style="606" customWidth="1"/>
    <col min="7422" max="7422" width="11.5546875" style="606" customWidth="1"/>
    <col min="7423" max="7423" width="27.5546875" style="606" bestFit="1" customWidth="1"/>
    <col min="7424" max="7611" width="6.88671875" style="606" customWidth="1"/>
    <col min="7612" max="7612" width="4.88671875" style="606" customWidth="1"/>
    <col min="7613" max="7613" width="37.5546875" style="606" bestFit="1" customWidth="1"/>
    <col min="7614" max="7614" width="5.44140625" style="606" customWidth="1"/>
    <col min="7615" max="7615" width="9.88671875" style="606" customWidth="1"/>
    <col min="7616" max="7616" width="12.44140625" style="606" customWidth="1"/>
    <col min="7617" max="7617" width="7.5546875" style="606" customWidth="1"/>
    <col min="7618" max="7618" width="6.44140625" style="606" customWidth="1"/>
    <col min="7619" max="7619" width="8.44140625" style="606" customWidth="1"/>
    <col min="7620" max="7630" width="7.44140625" style="606"/>
    <col min="7631" max="7631" width="8.5546875" style="606" customWidth="1"/>
    <col min="7632" max="7671" width="7.44140625" style="606"/>
    <col min="7672" max="7672" width="4.88671875" style="606" customWidth="1"/>
    <col min="7673" max="7673" width="38.44140625" style="606" customWidth="1"/>
    <col min="7674" max="7674" width="6.5546875" style="606" customWidth="1"/>
    <col min="7675" max="7676" width="11.5546875" style="606" customWidth="1"/>
    <col min="7677" max="7677" width="15" style="606" customWidth="1"/>
    <col min="7678" max="7678" width="11.5546875" style="606" customWidth="1"/>
    <col min="7679" max="7679" width="27.5546875" style="606" bestFit="1" customWidth="1"/>
    <col min="7680" max="7867" width="6.88671875" style="606" customWidth="1"/>
    <col min="7868" max="7868" width="4.88671875" style="606" customWidth="1"/>
    <col min="7869" max="7869" width="37.5546875" style="606" bestFit="1" customWidth="1"/>
    <col min="7870" max="7870" width="5.44140625" style="606" customWidth="1"/>
    <col min="7871" max="7871" width="9.88671875" style="606" customWidth="1"/>
    <col min="7872" max="7872" width="12.44140625" style="606" customWidth="1"/>
    <col min="7873" max="7873" width="7.5546875" style="606" customWidth="1"/>
    <col min="7874" max="7874" width="6.44140625" style="606" customWidth="1"/>
    <col min="7875" max="7875" width="8.44140625" style="606" customWidth="1"/>
    <col min="7876" max="7886" width="7.44140625" style="606"/>
    <col min="7887" max="7887" width="8.5546875" style="606" customWidth="1"/>
    <col min="7888" max="7927" width="7.44140625" style="606"/>
    <col min="7928" max="7928" width="4.88671875" style="606" customWidth="1"/>
    <col min="7929" max="7929" width="38.44140625" style="606" customWidth="1"/>
    <col min="7930" max="7930" width="6.5546875" style="606" customWidth="1"/>
    <col min="7931" max="7932" width="11.5546875" style="606" customWidth="1"/>
    <col min="7933" max="7933" width="15" style="606" customWidth="1"/>
    <col min="7934" max="7934" width="11.5546875" style="606" customWidth="1"/>
    <col min="7935" max="7935" width="27.5546875" style="606" bestFit="1" customWidth="1"/>
    <col min="7936" max="8123" width="6.88671875" style="606" customWidth="1"/>
    <col min="8124" max="8124" width="4.88671875" style="606" customWidth="1"/>
    <col min="8125" max="8125" width="37.5546875" style="606" bestFit="1" customWidth="1"/>
    <col min="8126" max="8126" width="5.44140625" style="606" customWidth="1"/>
    <col min="8127" max="8127" width="9.88671875" style="606" customWidth="1"/>
    <col min="8128" max="8128" width="12.44140625" style="606" customWidth="1"/>
    <col min="8129" max="8129" width="7.5546875" style="606" customWidth="1"/>
    <col min="8130" max="8130" width="6.44140625" style="606" customWidth="1"/>
    <col min="8131" max="8131" width="8.44140625" style="606" customWidth="1"/>
    <col min="8132" max="8142" width="7.44140625" style="606"/>
    <col min="8143" max="8143" width="8.5546875" style="606" customWidth="1"/>
    <col min="8144" max="8183" width="7.44140625" style="606"/>
    <col min="8184" max="8184" width="4.88671875" style="606" customWidth="1"/>
    <col min="8185" max="8185" width="38.44140625" style="606" customWidth="1"/>
    <col min="8186" max="8186" width="6.5546875" style="606" customWidth="1"/>
    <col min="8187" max="8188" width="11.5546875" style="606" customWidth="1"/>
    <col min="8189" max="8189" width="15" style="606" customWidth="1"/>
    <col min="8190" max="8190" width="11.5546875" style="606" customWidth="1"/>
    <col min="8191" max="8191" width="27.5546875" style="606" bestFit="1" customWidth="1"/>
    <col min="8192" max="8379" width="6.88671875" style="606" customWidth="1"/>
    <col min="8380" max="8380" width="4.88671875" style="606" customWidth="1"/>
    <col min="8381" max="8381" width="37.5546875" style="606" bestFit="1" customWidth="1"/>
    <col min="8382" max="8382" width="5.44140625" style="606" customWidth="1"/>
    <col min="8383" max="8383" width="9.88671875" style="606" customWidth="1"/>
    <col min="8384" max="8384" width="12.44140625" style="606" customWidth="1"/>
    <col min="8385" max="8385" width="7.5546875" style="606" customWidth="1"/>
    <col min="8386" max="8386" width="6.44140625" style="606" customWidth="1"/>
    <col min="8387" max="8387" width="8.44140625" style="606" customWidth="1"/>
    <col min="8388" max="8398" width="7.44140625" style="606"/>
    <col min="8399" max="8399" width="8.5546875" style="606" customWidth="1"/>
    <col min="8400" max="8439" width="7.44140625" style="606"/>
    <col min="8440" max="8440" width="4.88671875" style="606" customWidth="1"/>
    <col min="8441" max="8441" width="38.44140625" style="606" customWidth="1"/>
    <col min="8442" max="8442" width="6.5546875" style="606" customWidth="1"/>
    <col min="8443" max="8444" width="11.5546875" style="606" customWidth="1"/>
    <col min="8445" max="8445" width="15" style="606" customWidth="1"/>
    <col min="8446" max="8446" width="11.5546875" style="606" customWidth="1"/>
    <col min="8447" max="8447" width="27.5546875" style="606" bestFit="1" customWidth="1"/>
    <col min="8448" max="8635" width="6.88671875" style="606" customWidth="1"/>
    <col min="8636" max="8636" width="4.88671875" style="606" customWidth="1"/>
    <col min="8637" max="8637" width="37.5546875" style="606" bestFit="1" customWidth="1"/>
    <col min="8638" max="8638" width="5.44140625" style="606" customWidth="1"/>
    <col min="8639" max="8639" width="9.88671875" style="606" customWidth="1"/>
    <col min="8640" max="8640" width="12.44140625" style="606" customWidth="1"/>
    <col min="8641" max="8641" width="7.5546875" style="606" customWidth="1"/>
    <col min="8642" max="8642" width="6.44140625" style="606" customWidth="1"/>
    <col min="8643" max="8643" width="8.44140625" style="606" customWidth="1"/>
    <col min="8644" max="8654" width="7.44140625" style="606"/>
    <col min="8655" max="8655" width="8.5546875" style="606" customWidth="1"/>
    <col min="8656" max="8695" width="7.44140625" style="606"/>
    <col min="8696" max="8696" width="4.88671875" style="606" customWidth="1"/>
    <col min="8697" max="8697" width="38.44140625" style="606" customWidth="1"/>
    <col min="8698" max="8698" width="6.5546875" style="606" customWidth="1"/>
    <col min="8699" max="8700" width="11.5546875" style="606" customWidth="1"/>
    <col min="8701" max="8701" width="15" style="606" customWidth="1"/>
    <col min="8702" max="8702" width="11.5546875" style="606" customWidth="1"/>
    <col min="8703" max="8703" width="27.5546875" style="606" bestFit="1" customWidth="1"/>
    <col min="8704" max="8891" width="6.88671875" style="606" customWidth="1"/>
    <col min="8892" max="8892" width="4.88671875" style="606" customWidth="1"/>
    <col min="8893" max="8893" width="37.5546875" style="606" bestFit="1" customWidth="1"/>
    <col min="8894" max="8894" width="5.44140625" style="606" customWidth="1"/>
    <col min="8895" max="8895" width="9.88671875" style="606" customWidth="1"/>
    <col min="8896" max="8896" width="12.44140625" style="606" customWidth="1"/>
    <col min="8897" max="8897" width="7.5546875" style="606" customWidth="1"/>
    <col min="8898" max="8898" width="6.44140625" style="606" customWidth="1"/>
    <col min="8899" max="8899" width="8.44140625" style="606" customWidth="1"/>
    <col min="8900" max="8910" width="7.44140625" style="606"/>
    <col min="8911" max="8911" width="8.5546875" style="606" customWidth="1"/>
    <col min="8912" max="8951" width="7.44140625" style="606"/>
    <col min="8952" max="8952" width="4.88671875" style="606" customWidth="1"/>
    <col min="8953" max="8953" width="38.44140625" style="606" customWidth="1"/>
    <col min="8954" max="8954" width="6.5546875" style="606" customWidth="1"/>
    <col min="8955" max="8956" width="11.5546875" style="606" customWidth="1"/>
    <col min="8957" max="8957" width="15" style="606" customWidth="1"/>
    <col min="8958" max="8958" width="11.5546875" style="606" customWidth="1"/>
    <col min="8959" max="8959" width="27.5546875" style="606" bestFit="1" customWidth="1"/>
    <col min="8960" max="9147" width="6.88671875" style="606" customWidth="1"/>
    <col min="9148" max="9148" width="4.88671875" style="606" customWidth="1"/>
    <col min="9149" max="9149" width="37.5546875" style="606" bestFit="1" customWidth="1"/>
    <col min="9150" max="9150" width="5.44140625" style="606" customWidth="1"/>
    <col min="9151" max="9151" width="9.88671875" style="606" customWidth="1"/>
    <col min="9152" max="9152" width="12.44140625" style="606" customWidth="1"/>
    <col min="9153" max="9153" width="7.5546875" style="606" customWidth="1"/>
    <col min="9154" max="9154" width="6.44140625" style="606" customWidth="1"/>
    <col min="9155" max="9155" width="8.44140625" style="606" customWidth="1"/>
    <col min="9156" max="9166" width="7.44140625" style="606"/>
    <col min="9167" max="9167" width="8.5546875" style="606" customWidth="1"/>
    <col min="9168" max="9207" width="7.44140625" style="606"/>
    <col min="9208" max="9208" width="4.88671875" style="606" customWidth="1"/>
    <col min="9209" max="9209" width="38.44140625" style="606" customWidth="1"/>
    <col min="9210" max="9210" width="6.5546875" style="606" customWidth="1"/>
    <col min="9211" max="9212" width="11.5546875" style="606" customWidth="1"/>
    <col min="9213" max="9213" width="15" style="606" customWidth="1"/>
    <col min="9214" max="9214" width="11.5546875" style="606" customWidth="1"/>
    <col min="9215" max="9215" width="27.5546875" style="606" bestFit="1" customWidth="1"/>
    <col min="9216" max="9403" width="6.88671875" style="606" customWidth="1"/>
    <col min="9404" max="9404" width="4.88671875" style="606" customWidth="1"/>
    <col min="9405" max="9405" width="37.5546875" style="606" bestFit="1" customWidth="1"/>
    <col min="9406" max="9406" width="5.44140625" style="606" customWidth="1"/>
    <col min="9407" max="9407" width="9.88671875" style="606" customWidth="1"/>
    <col min="9408" max="9408" width="12.44140625" style="606" customWidth="1"/>
    <col min="9409" max="9409" width="7.5546875" style="606" customWidth="1"/>
    <col min="9410" max="9410" width="6.44140625" style="606" customWidth="1"/>
    <col min="9411" max="9411" width="8.44140625" style="606" customWidth="1"/>
    <col min="9412" max="9422" width="7.44140625" style="606"/>
    <col min="9423" max="9423" width="8.5546875" style="606" customWidth="1"/>
    <col min="9424" max="9463" width="7.44140625" style="606"/>
    <col min="9464" max="9464" width="4.88671875" style="606" customWidth="1"/>
    <col min="9465" max="9465" width="38.44140625" style="606" customWidth="1"/>
    <col min="9466" max="9466" width="6.5546875" style="606" customWidth="1"/>
    <col min="9467" max="9468" width="11.5546875" style="606" customWidth="1"/>
    <col min="9469" max="9469" width="15" style="606" customWidth="1"/>
    <col min="9470" max="9470" width="11.5546875" style="606" customWidth="1"/>
    <col min="9471" max="9471" width="27.5546875" style="606" bestFit="1" customWidth="1"/>
    <col min="9472" max="9659" width="6.88671875" style="606" customWidth="1"/>
    <col min="9660" max="9660" width="4.88671875" style="606" customWidth="1"/>
    <col min="9661" max="9661" width="37.5546875" style="606" bestFit="1" customWidth="1"/>
    <col min="9662" max="9662" width="5.44140625" style="606" customWidth="1"/>
    <col min="9663" max="9663" width="9.88671875" style="606" customWidth="1"/>
    <col min="9664" max="9664" width="12.44140625" style="606" customWidth="1"/>
    <col min="9665" max="9665" width="7.5546875" style="606" customWidth="1"/>
    <col min="9666" max="9666" width="6.44140625" style="606" customWidth="1"/>
    <col min="9667" max="9667" width="8.44140625" style="606" customWidth="1"/>
    <col min="9668" max="9678" width="7.44140625" style="606"/>
    <col min="9679" max="9679" width="8.5546875" style="606" customWidth="1"/>
    <col min="9680" max="9719" width="7.44140625" style="606"/>
    <col min="9720" max="9720" width="4.88671875" style="606" customWidth="1"/>
    <col min="9721" max="9721" width="38.44140625" style="606" customWidth="1"/>
    <col min="9722" max="9722" width="6.5546875" style="606" customWidth="1"/>
    <col min="9723" max="9724" width="11.5546875" style="606" customWidth="1"/>
    <col min="9725" max="9725" width="15" style="606" customWidth="1"/>
    <col min="9726" max="9726" width="11.5546875" style="606" customWidth="1"/>
    <col min="9727" max="9727" width="27.5546875" style="606" bestFit="1" customWidth="1"/>
    <col min="9728" max="9915" width="6.88671875" style="606" customWidth="1"/>
    <col min="9916" max="9916" width="4.88671875" style="606" customWidth="1"/>
    <col min="9917" max="9917" width="37.5546875" style="606" bestFit="1" customWidth="1"/>
    <col min="9918" max="9918" width="5.44140625" style="606" customWidth="1"/>
    <col min="9919" max="9919" width="9.88671875" style="606" customWidth="1"/>
    <col min="9920" max="9920" width="12.44140625" style="606" customWidth="1"/>
    <col min="9921" max="9921" width="7.5546875" style="606" customWidth="1"/>
    <col min="9922" max="9922" width="6.44140625" style="606" customWidth="1"/>
    <col min="9923" max="9923" width="8.44140625" style="606" customWidth="1"/>
    <col min="9924" max="9934" width="7.44140625" style="606"/>
    <col min="9935" max="9935" width="8.5546875" style="606" customWidth="1"/>
    <col min="9936" max="9975" width="7.44140625" style="606"/>
    <col min="9976" max="9976" width="4.88671875" style="606" customWidth="1"/>
    <col min="9977" max="9977" width="38.44140625" style="606" customWidth="1"/>
    <col min="9978" max="9978" width="6.5546875" style="606" customWidth="1"/>
    <col min="9979" max="9980" width="11.5546875" style="606" customWidth="1"/>
    <col min="9981" max="9981" width="15" style="606" customWidth="1"/>
    <col min="9982" max="9982" width="11.5546875" style="606" customWidth="1"/>
    <col min="9983" max="9983" width="27.5546875" style="606" bestFit="1" customWidth="1"/>
    <col min="9984" max="10171" width="6.88671875" style="606" customWidth="1"/>
    <col min="10172" max="10172" width="4.88671875" style="606" customWidth="1"/>
    <col min="10173" max="10173" width="37.5546875" style="606" bestFit="1" customWidth="1"/>
    <col min="10174" max="10174" width="5.44140625" style="606" customWidth="1"/>
    <col min="10175" max="10175" width="9.88671875" style="606" customWidth="1"/>
    <col min="10176" max="10176" width="12.44140625" style="606" customWidth="1"/>
    <col min="10177" max="10177" width="7.5546875" style="606" customWidth="1"/>
    <col min="10178" max="10178" width="6.44140625" style="606" customWidth="1"/>
    <col min="10179" max="10179" width="8.44140625" style="606" customWidth="1"/>
    <col min="10180" max="10190" width="7.44140625" style="606"/>
    <col min="10191" max="10191" width="8.5546875" style="606" customWidth="1"/>
    <col min="10192" max="10231" width="7.44140625" style="606"/>
    <col min="10232" max="10232" width="4.88671875" style="606" customWidth="1"/>
    <col min="10233" max="10233" width="38.44140625" style="606" customWidth="1"/>
    <col min="10234" max="10234" width="6.5546875" style="606" customWidth="1"/>
    <col min="10235" max="10236" width="11.5546875" style="606" customWidth="1"/>
    <col min="10237" max="10237" width="15" style="606" customWidth="1"/>
    <col min="10238" max="10238" width="11.5546875" style="606" customWidth="1"/>
    <col min="10239" max="10239" width="27.5546875" style="606" bestFit="1" customWidth="1"/>
    <col min="10240" max="10427" width="6.88671875" style="606" customWidth="1"/>
    <col min="10428" max="10428" width="4.88671875" style="606" customWidth="1"/>
    <col min="10429" max="10429" width="37.5546875" style="606" bestFit="1" customWidth="1"/>
    <col min="10430" max="10430" width="5.44140625" style="606" customWidth="1"/>
    <col min="10431" max="10431" width="9.88671875" style="606" customWidth="1"/>
    <col min="10432" max="10432" width="12.44140625" style="606" customWidth="1"/>
    <col min="10433" max="10433" width="7.5546875" style="606" customWidth="1"/>
    <col min="10434" max="10434" width="6.44140625" style="606" customWidth="1"/>
    <col min="10435" max="10435" width="8.44140625" style="606" customWidth="1"/>
    <col min="10436" max="10446" width="7.44140625" style="606"/>
    <col min="10447" max="10447" width="8.5546875" style="606" customWidth="1"/>
    <col min="10448" max="10487" width="7.44140625" style="606"/>
    <col min="10488" max="10488" width="4.88671875" style="606" customWidth="1"/>
    <col min="10489" max="10489" width="38.44140625" style="606" customWidth="1"/>
    <col min="10490" max="10490" width="6.5546875" style="606" customWidth="1"/>
    <col min="10491" max="10492" width="11.5546875" style="606" customWidth="1"/>
    <col min="10493" max="10493" width="15" style="606" customWidth="1"/>
    <col min="10494" max="10494" width="11.5546875" style="606" customWidth="1"/>
    <col min="10495" max="10495" width="27.5546875" style="606" bestFit="1" customWidth="1"/>
    <col min="10496" max="10683" width="6.88671875" style="606" customWidth="1"/>
    <col min="10684" max="10684" width="4.88671875" style="606" customWidth="1"/>
    <col min="10685" max="10685" width="37.5546875" style="606" bestFit="1" customWidth="1"/>
    <col min="10686" max="10686" width="5.44140625" style="606" customWidth="1"/>
    <col min="10687" max="10687" width="9.88671875" style="606" customWidth="1"/>
    <col min="10688" max="10688" width="12.44140625" style="606" customWidth="1"/>
    <col min="10689" max="10689" width="7.5546875" style="606" customWidth="1"/>
    <col min="10690" max="10690" width="6.44140625" style="606" customWidth="1"/>
    <col min="10691" max="10691" width="8.44140625" style="606" customWidth="1"/>
    <col min="10692" max="10702" width="7.44140625" style="606"/>
    <col min="10703" max="10703" width="8.5546875" style="606" customWidth="1"/>
    <col min="10704" max="10743" width="7.44140625" style="606"/>
    <col min="10744" max="10744" width="4.88671875" style="606" customWidth="1"/>
    <col min="10745" max="10745" width="38.44140625" style="606" customWidth="1"/>
    <col min="10746" max="10746" width="6.5546875" style="606" customWidth="1"/>
    <col min="10747" max="10748" width="11.5546875" style="606" customWidth="1"/>
    <col min="10749" max="10749" width="15" style="606" customWidth="1"/>
    <col min="10750" max="10750" width="11.5546875" style="606" customWidth="1"/>
    <col min="10751" max="10751" width="27.5546875" style="606" bestFit="1" customWidth="1"/>
    <col min="10752" max="10939" width="6.88671875" style="606" customWidth="1"/>
    <col min="10940" max="10940" width="4.88671875" style="606" customWidth="1"/>
    <col min="10941" max="10941" width="37.5546875" style="606" bestFit="1" customWidth="1"/>
    <col min="10942" max="10942" width="5.44140625" style="606" customWidth="1"/>
    <col min="10943" max="10943" width="9.88671875" style="606" customWidth="1"/>
    <col min="10944" max="10944" width="12.44140625" style="606" customWidth="1"/>
    <col min="10945" max="10945" width="7.5546875" style="606" customWidth="1"/>
    <col min="10946" max="10946" width="6.44140625" style="606" customWidth="1"/>
    <col min="10947" max="10947" width="8.44140625" style="606" customWidth="1"/>
    <col min="10948" max="10958" width="7.44140625" style="606"/>
    <col min="10959" max="10959" width="8.5546875" style="606" customWidth="1"/>
    <col min="10960" max="10999" width="7.44140625" style="606"/>
    <col min="11000" max="11000" width="4.88671875" style="606" customWidth="1"/>
    <col min="11001" max="11001" width="38.44140625" style="606" customWidth="1"/>
    <col min="11002" max="11002" width="6.5546875" style="606" customWidth="1"/>
    <col min="11003" max="11004" width="11.5546875" style="606" customWidth="1"/>
    <col min="11005" max="11005" width="15" style="606" customWidth="1"/>
    <col min="11006" max="11006" width="11.5546875" style="606" customWidth="1"/>
    <col min="11007" max="11007" width="27.5546875" style="606" bestFit="1" customWidth="1"/>
    <col min="11008" max="11195" width="6.88671875" style="606" customWidth="1"/>
    <col min="11196" max="11196" width="4.88671875" style="606" customWidth="1"/>
    <col min="11197" max="11197" width="37.5546875" style="606" bestFit="1" customWidth="1"/>
    <col min="11198" max="11198" width="5.44140625" style="606" customWidth="1"/>
    <col min="11199" max="11199" width="9.88671875" style="606" customWidth="1"/>
    <col min="11200" max="11200" width="12.44140625" style="606" customWidth="1"/>
    <col min="11201" max="11201" width="7.5546875" style="606" customWidth="1"/>
    <col min="11202" max="11202" width="6.44140625" style="606" customWidth="1"/>
    <col min="11203" max="11203" width="8.44140625" style="606" customWidth="1"/>
    <col min="11204" max="11214" width="7.44140625" style="606"/>
    <col min="11215" max="11215" width="8.5546875" style="606" customWidth="1"/>
    <col min="11216" max="11255" width="7.44140625" style="606"/>
    <col min="11256" max="11256" width="4.88671875" style="606" customWidth="1"/>
    <col min="11257" max="11257" width="38.44140625" style="606" customWidth="1"/>
    <col min="11258" max="11258" width="6.5546875" style="606" customWidth="1"/>
    <col min="11259" max="11260" width="11.5546875" style="606" customWidth="1"/>
    <col min="11261" max="11261" width="15" style="606" customWidth="1"/>
    <col min="11262" max="11262" width="11.5546875" style="606" customWidth="1"/>
    <col min="11263" max="11263" width="27.5546875" style="606" bestFit="1" customWidth="1"/>
    <col min="11264" max="11451" width="6.88671875" style="606" customWidth="1"/>
    <col min="11452" max="11452" width="4.88671875" style="606" customWidth="1"/>
    <col min="11453" max="11453" width="37.5546875" style="606" bestFit="1" customWidth="1"/>
    <col min="11454" max="11454" width="5.44140625" style="606" customWidth="1"/>
    <col min="11455" max="11455" width="9.88671875" style="606" customWidth="1"/>
    <col min="11456" max="11456" width="12.44140625" style="606" customWidth="1"/>
    <col min="11457" max="11457" width="7.5546875" style="606" customWidth="1"/>
    <col min="11458" max="11458" width="6.44140625" style="606" customWidth="1"/>
    <col min="11459" max="11459" width="8.44140625" style="606" customWidth="1"/>
    <col min="11460" max="11470" width="7.44140625" style="606"/>
    <col min="11471" max="11471" width="8.5546875" style="606" customWidth="1"/>
    <col min="11472" max="11511" width="7.44140625" style="606"/>
    <col min="11512" max="11512" width="4.88671875" style="606" customWidth="1"/>
    <col min="11513" max="11513" width="38.44140625" style="606" customWidth="1"/>
    <col min="11514" max="11514" width="6.5546875" style="606" customWidth="1"/>
    <col min="11515" max="11516" width="11.5546875" style="606" customWidth="1"/>
    <col min="11517" max="11517" width="15" style="606" customWidth="1"/>
    <col min="11518" max="11518" width="11.5546875" style="606" customWidth="1"/>
    <col min="11519" max="11519" width="27.5546875" style="606" bestFit="1" customWidth="1"/>
    <col min="11520" max="11707" width="6.88671875" style="606" customWidth="1"/>
    <col min="11708" max="11708" width="4.88671875" style="606" customWidth="1"/>
    <col min="11709" max="11709" width="37.5546875" style="606" bestFit="1" customWidth="1"/>
    <col min="11710" max="11710" width="5.44140625" style="606" customWidth="1"/>
    <col min="11711" max="11711" width="9.88671875" style="606" customWidth="1"/>
    <col min="11712" max="11712" width="12.44140625" style="606" customWidth="1"/>
    <col min="11713" max="11713" width="7.5546875" style="606" customWidth="1"/>
    <col min="11714" max="11714" width="6.44140625" style="606" customWidth="1"/>
    <col min="11715" max="11715" width="8.44140625" style="606" customWidth="1"/>
    <col min="11716" max="11726" width="7.44140625" style="606"/>
    <col min="11727" max="11727" width="8.5546875" style="606" customWidth="1"/>
    <col min="11728" max="11767" width="7.44140625" style="606"/>
    <col min="11768" max="11768" width="4.88671875" style="606" customWidth="1"/>
    <col min="11769" max="11769" width="38.44140625" style="606" customWidth="1"/>
    <col min="11770" max="11770" width="6.5546875" style="606" customWidth="1"/>
    <col min="11771" max="11772" width="11.5546875" style="606" customWidth="1"/>
    <col min="11773" max="11773" width="15" style="606" customWidth="1"/>
    <col min="11774" max="11774" width="11.5546875" style="606" customWidth="1"/>
    <col min="11775" max="11775" width="27.5546875" style="606" bestFit="1" customWidth="1"/>
    <col min="11776" max="11963" width="6.88671875" style="606" customWidth="1"/>
    <col min="11964" max="11964" width="4.88671875" style="606" customWidth="1"/>
    <col min="11965" max="11965" width="37.5546875" style="606" bestFit="1" customWidth="1"/>
    <col min="11966" max="11966" width="5.44140625" style="606" customWidth="1"/>
    <col min="11967" max="11967" width="9.88671875" style="606" customWidth="1"/>
    <col min="11968" max="11968" width="12.44140625" style="606" customWidth="1"/>
    <col min="11969" max="11969" width="7.5546875" style="606" customWidth="1"/>
    <col min="11970" max="11970" width="6.44140625" style="606" customWidth="1"/>
    <col min="11971" max="11971" width="8.44140625" style="606" customWidth="1"/>
    <col min="11972" max="11982" width="7.44140625" style="606"/>
    <col min="11983" max="11983" width="8.5546875" style="606" customWidth="1"/>
    <col min="11984" max="12023" width="7.44140625" style="606"/>
    <col min="12024" max="12024" width="4.88671875" style="606" customWidth="1"/>
    <col min="12025" max="12025" width="38.44140625" style="606" customWidth="1"/>
    <col min="12026" max="12026" width="6.5546875" style="606" customWidth="1"/>
    <col min="12027" max="12028" width="11.5546875" style="606" customWidth="1"/>
    <col min="12029" max="12029" width="15" style="606" customWidth="1"/>
    <col min="12030" max="12030" width="11.5546875" style="606" customWidth="1"/>
    <col min="12031" max="12031" width="27.5546875" style="606" bestFit="1" customWidth="1"/>
    <col min="12032" max="12219" width="6.88671875" style="606" customWidth="1"/>
    <col min="12220" max="12220" width="4.88671875" style="606" customWidth="1"/>
    <col min="12221" max="12221" width="37.5546875" style="606" bestFit="1" customWidth="1"/>
    <col min="12222" max="12222" width="5.44140625" style="606" customWidth="1"/>
    <col min="12223" max="12223" width="9.88671875" style="606" customWidth="1"/>
    <col min="12224" max="12224" width="12.44140625" style="606" customWidth="1"/>
    <col min="12225" max="12225" width="7.5546875" style="606" customWidth="1"/>
    <col min="12226" max="12226" width="6.44140625" style="606" customWidth="1"/>
    <col min="12227" max="12227" width="8.44140625" style="606" customWidth="1"/>
    <col min="12228" max="12238" width="7.44140625" style="606"/>
    <col min="12239" max="12239" width="8.5546875" style="606" customWidth="1"/>
    <col min="12240" max="12279" width="7.44140625" style="606"/>
    <col min="12280" max="12280" width="4.88671875" style="606" customWidth="1"/>
    <col min="12281" max="12281" width="38.44140625" style="606" customWidth="1"/>
    <col min="12282" max="12282" width="6.5546875" style="606" customWidth="1"/>
    <col min="12283" max="12284" width="11.5546875" style="606" customWidth="1"/>
    <col min="12285" max="12285" width="15" style="606" customWidth="1"/>
    <col min="12286" max="12286" width="11.5546875" style="606" customWidth="1"/>
    <col min="12287" max="12287" width="27.5546875" style="606" bestFit="1" customWidth="1"/>
    <col min="12288" max="12475" width="6.88671875" style="606" customWidth="1"/>
    <col min="12476" max="12476" width="4.88671875" style="606" customWidth="1"/>
    <col min="12477" max="12477" width="37.5546875" style="606" bestFit="1" customWidth="1"/>
    <col min="12478" max="12478" width="5.44140625" style="606" customWidth="1"/>
    <col min="12479" max="12479" width="9.88671875" style="606" customWidth="1"/>
    <col min="12480" max="12480" width="12.44140625" style="606" customWidth="1"/>
    <col min="12481" max="12481" width="7.5546875" style="606" customWidth="1"/>
    <col min="12482" max="12482" width="6.44140625" style="606" customWidth="1"/>
    <col min="12483" max="12483" width="8.44140625" style="606" customWidth="1"/>
    <col min="12484" max="12494" width="7.44140625" style="606"/>
    <col min="12495" max="12495" width="8.5546875" style="606" customWidth="1"/>
    <col min="12496" max="12535" width="7.44140625" style="606"/>
    <col min="12536" max="12536" width="4.88671875" style="606" customWidth="1"/>
    <col min="12537" max="12537" width="38.44140625" style="606" customWidth="1"/>
    <col min="12538" max="12538" width="6.5546875" style="606" customWidth="1"/>
    <col min="12539" max="12540" width="11.5546875" style="606" customWidth="1"/>
    <col min="12541" max="12541" width="15" style="606" customWidth="1"/>
    <col min="12542" max="12542" width="11.5546875" style="606" customWidth="1"/>
    <col min="12543" max="12543" width="27.5546875" style="606" bestFit="1" customWidth="1"/>
    <col min="12544" max="12731" width="6.88671875" style="606" customWidth="1"/>
    <col min="12732" max="12732" width="4.88671875" style="606" customWidth="1"/>
    <col min="12733" max="12733" width="37.5546875" style="606" bestFit="1" customWidth="1"/>
    <col min="12734" max="12734" width="5.44140625" style="606" customWidth="1"/>
    <col min="12735" max="12735" width="9.88671875" style="606" customWidth="1"/>
    <col min="12736" max="12736" width="12.44140625" style="606" customWidth="1"/>
    <col min="12737" max="12737" width="7.5546875" style="606" customWidth="1"/>
    <col min="12738" max="12738" width="6.44140625" style="606" customWidth="1"/>
    <col min="12739" max="12739" width="8.44140625" style="606" customWidth="1"/>
    <col min="12740" max="12750" width="7.44140625" style="606"/>
    <col min="12751" max="12751" width="8.5546875" style="606" customWidth="1"/>
    <col min="12752" max="12791" width="7.44140625" style="606"/>
    <col min="12792" max="12792" width="4.88671875" style="606" customWidth="1"/>
    <col min="12793" max="12793" width="38.44140625" style="606" customWidth="1"/>
    <col min="12794" max="12794" width="6.5546875" style="606" customWidth="1"/>
    <col min="12795" max="12796" width="11.5546875" style="606" customWidth="1"/>
    <col min="12797" max="12797" width="15" style="606" customWidth="1"/>
    <col min="12798" max="12798" width="11.5546875" style="606" customWidth="1"/>
    <col min="12799" max="12799" width="27.5546875" style="606" bestFit="1" customWidth="1"/>
    <col min="12800" max="12987" width="6.88671875" style="606" customWidth="1"/>
    <col min="12988" max="12988" width="4.88671875" style="606" customWidth="1"/>
    <col min="12989" max="12989" width="37.5546875" style="606" bestFit="1" customWidth="1"/>
    <col min="12990" max="12990" width="5.44140625" style="606" customWidth="1"/>
    <col min="12991" max="12991" width="9.88671875" style="606" customWidth="1"/>
    <col min="12992" max="12992" width="12.44140625" style="606" customWidth="1"/>
    <col min="12993" max="12993" width="7.5546875" style="606" customWidth="1"/>
    <col min="12994" max="12994" width="6.44140625" style="606" customWidth="1"/>
    <col min="12995" max="12995" width="8.44140625" style="606" customWidth="1"/>
    <col min="12996" max="13006" width="7.44140625" style="606"/>
    <col min="13007" max="13007" width="8.5546875" style="606" customWidth="1"/>
    <col min="13008" max="13047" width="7.44140625" style="606"/>
    <col min="13048" max="13048" width="4.88671875" style="606" customWidth="1"/>
    <col min="13049" max="13049" width="38.44140625" style="606" customWidth="1"/>
    <col min="13050" max="13050" width="6.5546875" style="606" customWidth="1"/>
    <col min="13051" max="13052" width="11.5546875" style="606" customWidth="1"/>
    <col min="13053" max="13053" width="15" style="606" customWidth="1"/>
    <col min="13054" max="13054" width="11.5546875" style="606" customWidth="1"/>
    <col min="13055" max="13055" width="27.5546875" style="606" bestFit="1" customWidth="1"/>
    <col min="13056" max="13243" width="6.88671875" style="606" customWidth="1"/>
    <col min="13244" max="13244" width="4.88671875" style="606" customWidth="1"/>
    <col min="13245" max="13245" width="37.5546875" style="606" bestFit="1" customWidth="1"/>
    <col min="13246" max="13246" width="5.44140625" style="606" customWidth="1"/>
    <col min="13247" max="13247" width="9.88671875" style="606" customWidth="1"/>
    <col min="13248" max="13248" width="12.44140625" style="606" customWidth="1"/>
    <col min="13249" max="13249" width="7.5546875" style="606" customWidth="1"/>
    <col min="13250" max="13250" width="6.44140625" style="606" customWidth="1"/>
    <col min="13251" max="13251" width="8.44140625" style="606" customWidth="1"/>
    <col min="13252" max="13262" width="7.44140625" style="606"/>
    <col min="13263" max="13263" width="8.5546875" style="606" customWidth="1"/>
    <col min="13264" max="13303" width="7.44140625" style="606"/>
    <col min="13304" max="13304" width="4.88671875" style="606" customWidth="1"/>
    <col min="13305" max="13305" width="38.44140625" style="606" customWidth="1"/>
    <col min="13306" max="13306" width="6.5546875" style="606" customWidth="1"/>
    <col min="13307" max="13308" width="11.5546875" style="606" customWidth="1"/>
    <col min="13309" max="13309" width="15" style="606" customWidth="1"/>
    <col min="13310" max="13310" width="11.5546875" style="606" customWidth="1"/>
    <col min="13311" max="13311" width="27.5546875" style="606" bestFit="1" customWidth="1"/>
    <col min="13312" max="13499" width="6.88671875" style="606" customWidth="1"/>
    <col min="13500" max="13500" width="4.88671875" style="606" customWidth="1"/>
    <col min="13501" max="13501" width="37.5546875" style="606" bestFit="1" customWidth="1"/>
    <col min="13502" max="13502" width="5.44140625" style="606" customWidth="1"/>
    <col min="13503" max="13503" width="9.88671875" style="606" customWidth="1"/>
    <col min="13504" max="13504" width="12.44140625" style="606" customWidth="1"/>
    <col min="13505" max="13505" width="7.5546875" style="606" customWidth="1"/>
    <col min="13506" max="13506" width="6.44140625" style="606" customWidth="1"/>
    <col min="13507" max="13507" width="8.44140625" style="606" customWidth="1"/>
    <col min="13508" max="13518" width="7.44140625" style="606"/>
    <col min="13519" max="13519" width="8.5546875" style="606" customWidth="1"/>
    <col min="13520" max="13559" width="7.44140625" style="606"/>
    <col min="13560" max="13560" width="4.88671875" style="606" customWidth="1"/>
    <col min="13561" max="13561" width="38.44140625" style="606" customWidth="1"/>
    <col min="13562" max="13562" width="6.5546875" style="606" customWidth="1"/>
    <col min="13563" max="13564" width="11.5546875" style="606" customWidth="1"/>
    <col min="13565" max="13565" width="15" style="606" customWidth="1"/>
    <col min="13566" max="13566" width="11.5546875" style="606" customWidth="1"/>
    <col min="13567" max="13567" width="27.5546875" style="606" bestFit="1" customWidth="1"/>
    <col min="13568" max="13755" width="6.88671875" style="606" customWidth="1"/>
    <col min="13756" max="13756" width="4.88671875" style="606" customWidth="1"/>
    <col min="13757" max="13757" width="37.5546875" style="606" bestFit="1" customWidth="1"/>
    <col min="13758" max="13758" width="5.44140625" style="606" customWidth="1"/>
    <col min="13759" max="13759" width="9.88671875" style="606" customWidth="1"/>
    <col min="13760" max="13760" width="12.44140625" style="606" customWidth="1"/>
    <col min="13761" max="13761" width="7.5546875" style="606" customWidth="1"/>
    <col min="13762" max="13762" width="6.44140625" style="606" customWidth="1"/>
    <col min="13763" max="13763" width="8.44140625" style="606" customWidth="1"/>
    <col min="13764" max="13774" width="7.44140625" style="606"/>
    <col min="13775" max="13775" width="8.5546875" style="606" customWidth="1"/>
    <col min="13776" max="13815" width="7.44140625" style="606"/>
    <col min="13816" max="13816" width="4.88671875" style="606" customWidth="1"/>
    <col min="13817" max="13817" width="38.44140625" style="606" customWidth="1"/>
    <col min="13818" max="13818" width="6.5546875" style="606" customWidth="1"/>
    <col min="13819" max="13820" width="11.5546875" style="606" customWidth="1"/>
    <col min="13821" max="13821" width="15" style="606" customWidth="1"/>
    <col min="13822" max="13822" width="11.5546875" style="606" customWidth="1"/>
    <col min="13823" max="13823" width="27.5546875" style="606" bestFit="1" customWidth="1"/>
    <col min="13824" max="14011" width="6.88671875" style="606" customWidth="1"/>
    <col min="14012" max="14012" width="4.88671875" style="606" customWidth="1"/>
    <col min="14013" max="14013" width="37.5546875" style="606" bestFit="1" customWidth="1"/>
    <col min="14014" max="14014" width="5.44140625" style="606" customWidth="1"/>
    <col min="14015" max="14015" width="9.88671875" style="606" customWidth="1"/>
    <col min="14016" max="14016" width="12.44140625" style="606" customWidth="1"/>
    <col min="14017" max="14017" width="7.5546875" style="606" customWidth="1"/>
    <col min="14018" max="14018" width="6.44140625" style="606" customWidth="1"/>
    <col min="14019" max="14019" width="8.44140625" style="606" customWidth="1"/>
    <col min="14020" max="14030" width="7.44140625" style="606"/>
    <col min="14031" max="14031" width="8.5546875" style="606" customWidth="1"/>
    <col min="14032" max="14071" width="7.44140625" style="606"/>
    <col min="14072" max="14072" width="4.88671875" style="606" customWidth="1"/>
    <col min="14073" max="14073" width="38.44140625" style="606" customWidth="1"/>
    <col min="14074" max="14074" width="6.5546875" style="606" customWidth="1"/>
    <col min="14075" max="14076" width="11.5546875" style="606" customWidth="1"/>
    <col min="14077" max="14077" width="15" style="606" customWidth="1"/>
    <col min="14078" max="14078" width="11.5546875" style="606" customWidth="1"/>
    <col min="14079" max="14079" width="27.5546875" style="606" bestFit="1" customWidth="1"/>
    <col min="14080" max="14267" width="6.88671875" style="606" customWidth="1"/>
    <col min="14268" max="14268" width="4.88671875" style="606" customWidth="1"/>
    <col min="14269" max="14269" width="37.5546875" style="606" bestFit="1" customWidth="1"/>
    <col min="14270" max="14270" width="5.44140625" style="606" customWidth="1"/>
    <col min="14271" max="14271" width="9.88671875" style="606" customWidth="1"/>
    <col min="14272" max="14272" width="12.44140625" style="606" customWidth="1"/>
    <col min="14273" max="14273" width="7.5546875" style="606" customWidth="1"/>
    <col min="14274" max="14274" width="6.44140625" style="606" customWidth="1"/>
    <col min="14275" max="14275" width="8.44140625" style="606" customWidth="1"/>
    <col min="14276" max="14286" width="7.44140625" style="606"/>
    <col min="14287" max="14287" width="8.5546875" style="606" customWidth="1"/>
    <col min="14288" max="14327" width="7.44140625" style="606"/>
    <col min="14328" max="14328" width="4.88671875" style="606" customWidth="1"/>
    <col min="14329" max="14329" width="38.44140625" style="606" customWidth="1"/>
    <col min="14330" max="14330" width="6.5546875" style="606" customWidth="1"/>
    <col min="14331" max="14332" width="11.5546875" style="606" customWidth="1"/>
    <col min="14333" max="14333" width="15" style="606" customWidth="1"/>
    <col min="14334" max="14334" width="11.5546875" style="606" customWidth="1"/>
    <col min="14335" max="14335" width="27.5546875" style="606" bestFit="1" customWidth="1"/>
    <col min="14336" max="14523" width="6.88671875" style="606" customWidth="1"/>
    <col min="14524" max="14524" width="4.88671875" style="606" customWidth="1"/>
    <col min="14525" max="14525" width="37.5546875" style="606" bestFit="1" customWidth="1"/>
    <col min="14526" max="14526" width="5.44140625" style="606" customWidth="1"/>
    <col min="14527" max="14527" width="9.88671875" style="606" customWidth="1"/>
    <col min="14528" max="14528" width="12.44140625" style="606" customWidth="1"/>
    <col min="14529" max="14529" width="7.5546875" style="606" customWidth="1"/>
    <col min="14530" max="14530" width="6.44140625" style="606" customWidth="1"/>
    <col min="14531" max="14531" width="8.44140625" style="606" customWidth="1"/>
    <col min="14532" max="14542" width="7.44140625" style="606"/>
    <col min="14543" max="14543" width="8.5546875" style="606" customWidth="1"/>
    <col min="14544" max="14583" width="7.44140625" style="606"/>
    <col min="14584" max="14584" width="4.88671875" style="606" customWidth="1"/>
    <col min="14585" max="14585" width="38.44140625" style="606" customWidth="1"/>
    <col min="14586" max="14586" width="6.5546875" style="606" customWidth="1"/>
    <col min="14587" max="14588" width="11.5546875" style="606" customWidth="1"/>
    <col min="14589" max="14589" width="15" style="606" customWidth="1"/>
    <col min="14590" max="14590" width="11.5546875" style="606" customWidth="1"/>
    <col min="14591" max="14591" width="27.5546875" style="606" bestFit="1" customWidth="1"/>
    <col min="14592" max="14779" width="6.88671875" style="606" customWidth="1"/>
    <col min="14780" max="14780" width="4.88671875" style="606" customWidth="1"/>
    <col min="14781" max="14781" width="37.5546875" style="606" bestFit="1" customWidth="1"/>
    <col min="14782" max="14782" width="5.44140625" style="606" customWidth="1"/>
    <col min="14783" max="14783" width="9.88671875" style="606" customWidth="1"/>
    <col min="14784" max="14784" width="12.44140625" style="606" customWidth="1"/>
    <col min="14785" max="14785" width="7.5546875" style="606" customWidth="1"/>
    <col min="14786" max="14786" width="6.44140625" style="606" customWidth="1"/>
    <col min="14787" max="14787" width="8.44140625" style="606" customWidth="1"/>
    <col min="14788" max="14798" width="7.44140625" style="606"/>
    <col min="14799" max="14799" width="8.5546875" style="606" customWidth="1"/>
    <col min="14800" max="14839" width="7.44140625" style="606"/>
    <col min="14840" max="14840" width="4.88671875" style="606" customWidth="1"/>
    <col min="14841" max="14841" width="38.44140625" style="606" customWidth="1"/>
    <col min="14842" max="14842" width="6.5546875" style="606" customWidth="1"/>
    <col min="14843" max="14844" width="11.5546875" style="606" customWidth="1"/>
    <col min="14845" max="14845" width="15" style="606" customWidth="1"/>
    <col min="14846" max="14846" width="11.5546875" style="606" customWidth="1"/>
    <col min="14847" max="14847" width="27.5546875" style="606" bestFit="1" customWidth="1"/>
    <col min="14848" max="15035" width="6.88671875" style="606" customWidth="1"/>
    <col min="15036" max="15036" width="4.88671875" style="606" customWidth="1"/>
    <col min="15037" max="15037" width="37.5546875" style="606" bestFit="1" customWidth="1"/>
    <col min="15038" max="15038" width="5.44140625" style="606" customWidth="1"/>
    <col min="15039" max="15039" width="9.88671875" style="606" customWidth="1"/>
    <col min="15040" max="15040" width="12.44140625" style="606" customWidth="1"/>
    <col min="15041" max="15041" width="7.5546875" style="606" customWidth="1"/>
    <col min="15042" max="15042" width="6.44140625" style="606" customWidth="1"/>
    <col min="15043" max="15043" width="8.44140625" style="606" customWidth="1"/>
    <col min="15044" max="15054" width="7.44140625" style="606"/>
    <col min="15055" max="15055" width="8.5546875" style="606" customWidth="1"/>
    <col min="15056" max="15095" width="7.44140625" style="606"/>
    <col min="15096" max="15096" width="4.88671875" style="606" customWidth="1"/>
    <col min="15097" max="15097" width="38.44140625" style="606" customWidth="1"/>
    <col min="15098" max="15098" width="6.5546875" style="606" customWidth="1"/>
    <col min="15099" max="15100" width="11.5546875" style="606" customWidth="1"/>
    <col min="15101" max="15101" width="15" style="606" customWidth="1"/>
    <col min="15102" max="15102" width="11.5546875" style="606" customWidth="1"/>
    <col min="15103" max="15103" width="27.5546875" style="606" bestFit="1" customWidth="1"/>
    <col min="15104" max="15291" width="6.88671875" style="606" customWidth="1"/>
    <col min="15292" max="15292" width="4.88671875" style="606" customWidth="1"/>
    <col min="15293" max="15293" width="37.5546875" style="606" bestFit="1" customWidth="1"/>
    <col min="15294" max="15294" width="5.44140625" style="606" customWidth="1"/>
    <col min="15295" max="15295" width="9.88671875" style="606" customWidth="1"/>
    <col min="15296" max="15296" width="12.44140625" style="606" customWidth="1"/>
    <col min="15297" max="15297" width="7.5546875" style="606" customWidth="1"/>
    <col min="15298" max="15298" width="6.44140625" style="606" customWidth="1"/>
    <col min="15299" max="15299" width="8.44140625" style="606" customWidth="1"/>
    <col min="15300" max="15310" width="7.44140625" style="606"/>
    <col min="15311" max="15311" width="8.5546875" style="606" customWidth="1"/>
    <col min="15312" max="15351" width="7.44140625" style="606"/>
    <col min="15352" max="15352" width="4.88671875" style="606" customWidth="1"/>
    <col min="15353" max="15353" width="38.44140625" style="606" customWidth="1"/>
    <col min="15354" max="15354" width="6.5546875" style="606" customWidth="1"/>
    <col min="15355" max="15356" width="11.5546875" style="606" customWidth="1"/>
    <col min="15357" max="15357" width="15" style="606" customWidth="1"/>
    <col min="15358" max="15358" width="11.5546875" style="606" customWidth="1"/>
    <col min="15359" max="15359" width="27.5546875" style="606" bestFit="1" customWidth="1"/>
    <col min="15360" max="15547" width="6.88671875" style="606" customWidth="1"/>
    <col min="15548" max="15548" width="4.88671875" style="606" customWidth="1"/>
    <col min="15549" max="15549" width="37.5546875" style="606" bestFit="1" customWidth="1"/>
    <col min="15550" max="15550" width="5.44140625" style="606" customWidth="1"/>
    <col min="15551" max="15551" width="9.88671875" style="606" customWidth="1"/>
    <col min="15552" max="15552" width="12.44140625" style="606" customWidth="1"/>
    <col min="15553" max="15553" width="7.5546875" style="606" customWidth="1"/>
    <col min="15554" max="15554" width="6.44140625" style="606" customWidth="1"/>
    <col min="15555" max="15555" width="8.44140625" style="606" customWidth="1"/>
    <col min="15556" max="15566" width="7.44140625" style="606"/>
    <col min="15567" max="15567" width="8.5546875" style="606" customWidth="1"/>
    <col min="15568" max="15607" width="7.44140625" style="606"/>
    <col min="15608" max="15608" width="4.88671875" style="606" customWidth="1"/>
    <col min="15609" max="15609" width="38.44140625" style="606" customWidth="1"/>
    <col min="15610" max="15610" width="6.5546875" style="606" customWidth="1"/>
    <col min="15611" max="15612" width="11.5546875" style="606" customWidth="1"/>
    <col min="15613" max="15613" width="15" style="606" customWidth="1"/>
    <col min="15614" max="15614" width="11.5546875" style="606" customWidth="1"/>
    <col min="15615" max="15615" width="27.5546875" style="606" bestFit="1" customWidth="1"/>
    <col min="15616" max="15803" width="6.88671875" style="606" customWidth="1"/>
    <col min="15804" max="15804" width="4.88671875" style="606" customWidth="1"/>
    <col min="15805" max="15805" width="37.5546875" style="606" bestFit="1" customWidth="1"/>
    <col min="15806" max="15806" width="5.44140625" style="606" customWidth="1"/>
    <col min="15807" max="15807" width="9.88671875" style="606" customWidth="1"/>
    <col min="15808" max="15808" width="12.44140625" style="606" customWidth="1"/>
    <col min="15809" max="15809" width="7.5546875" style="606" customWidth="1"/>
    <col min="15810" max="15810" width="6.44140625" style="606" customWidth="1"/>
    <col min="15811" max="15811" width="8.44140625" style="606" customWidth="1"/>
    <col min="15812" max="15822" width="7.44140625" style="606"/>
    <col min="15823" max="15823" width="8.5546875" style="606" customWidth="1"/>
    <col min="15824" max="15863" width="7.44140625" style="606"/>
    <col min="15864" max="15864" width="4.88671875" style="606" customWidth="1"/>
    <col min="15865" max="15865" width="38.44140625" style="606" customWidth="1"/>
    <col min="15866" max="15866" width="6.5546875" style="606" customWidth="1"/>
    <col min="15867" max="15868" width="11.5546875" style="606" customWidth="1"/>
    <col min="15869" max="15869" width="15" style="606" customWidth="1"/>
    <col min="15870" max="15870" width="11.5546875" style="606" customWidth="1"/>
    <col min="15871" max="15871" width="27.5546875" style="606" bestFit="1" customWidth="1"/>
    <col min="15872" max="16059" width="6.88671875" style="606" customWidth="1"/>
    <col min="16060" max="16060" width="4.88671875" style="606" customWidth="1"/>
    <col min="16061" max="16061" width="37.5546875" style="606" bestFit="1" customWidth="1"/>
    <col min="16062" max="16062" width="5.44140625" style="606" customWidth="1"/>
    <col min="16063" max="16063" width="9.88671875" style="606" customWidth="1"/>
    <col min="16064" max="16064" width="12.44140625" style="606" customWidth="1"/>
    <col min="16065" max="16065" width="7.5546875" style="606" customWidth="1"/>
    <col min="16066" max="16066" width="6.44140625" style="606" customWidth="1"/>
    <col min="16067" max="16067" width="8.44140625" style="606" customWidth="1"/>
    <col min="16068" max="16078" width="7.44140625" style="606"/>
    <col min="16079" max="16079" width="8.5546875" style="606" customWidth="1"/>
    <col min="16080" max="16119" width="7.44140625" style="606"/>
    <col min="16120" max="16120" width="4.88671875" style="606" customWidth="1"/>
    <col min="16121" max="16121" width="38.44140625" style="606" customWidth="1"/>
    <col min="16122" max="16122" width="6.5546875" style="606" customWidth="1"/>
    <col min="16123" max="16124" width="11.5546875" style="606" customWidth="1"/>
    <col min="16125" max="16125" width="15" style="606" customWidth="1"/>
    <col min="16126" max="16126" width="11.5546875" style="606" customWidth="1"/>
    <col min="16127" max="16127" width="27.5546875" style="606" bestFit="1" customWidth="1"/>
    <col min="16128" max="16315" width="6.88671875" style="606" customWidth="1"/>
    <col min="16316" max="16316" width="4.88671875" style="606" customWidth="1"/>
    <col min="16317" max="16317" width="37.5546875" style="606" bestFit="1" customWidth="1"/>
    <col min="16318" max="16318" width="5.44140625" style="606" customWidth="1"/>
    <col min="16319" max="16319" width="9.88671875" style="606" customWidth="1"/>
    <col min="16320" max="16320" width="12.44140625" style="606" customWidth="1"/>
    <col min="16321" max="16321" width="7.5546875" style="606" customWidth="1"/>
    <col min="16322" max="16322" width="6.44140625" style="606" customWidth="1"/>
    <col min="16323" max="16323" width="8.44140625" style="606" customWidth="1"/>
    <col min="16324" max="16334" width="7.44140625" style="606"/>
    <col min="16335" max="16335" width="8.5546875" style="606" customWidth="1"/>
    <col min="16336" max="16384" width="7.44140625" style="606"/>
  </cols>
  <sheetData>
    <row r="1" spans="1:238">
      <c r="A1" s="990" t="s">
        <v>694</v>
      </c>
      <c r="B1" s="990"/>
    </row>
    <row r="2" spans="1:238" ht="30.75" customHeight="1">
      <c r="A2" s="991" t="s">
        <v>705</v>
      </c>
      <c r="B2" s="992"/>
      <c r="C2" s="992"/>
      <c r="D2" s="992"/>
      <c r="E2" s="992"/>
      <c r="F2" s="992"/>
      <c r="G2" s="992"/>
      <c r="H2" s="992"/>
      <c r="I2" s="992"/>
    </row>
    <row r="3" spans="1:238" ht="19.5" customHeight="1">
      <c r="A3" s="993" t="s">
        <v>712</v>
      </c>
      <c r="B3" s="993"/>
      <c r="C3" s="993"/>
      <c r="D3" s="993"/>
      <c r="E3" s="993"/>
      <c r="F3" s="993"/>
      <c r="G3" s="993"/>
      <c r="H3" s="993"/>
      <c r="I3" s="993"/>
    </row>
    <row r="4" spans="1:238" ht="19.5" customHeight="1">
      <c r="A4" s="900"/>
      <c r="B4" s="900"/>
      <c r="C4" s="900"/>
      <c r="D4" s="591"/>
      <c r="E4" s="591"/>
      <c r="F4" s="591"/>
      <c r="G4" s="591"/>
      <c r="H4" s="591"/>
      <c r="I4" s="591"/>
    </row>
    <row r="5" spans="1:238" ht="17.100000000000001" customHeight="1">
      <c r="A5" s="933" t="s">
        <v>2</v>
      </c>
      <c r="B5" s="925" t="s">
        <v>194</v>
      </c>
      <c r="C5" s="933" t="s">
        <v>4</v>
      </c>
      <c r="D5" s="945" t="s">
        <v>606</v>
      </c>
      <c r="E5" s="945"/>
      <c r="F5" s="996" t="s">
        <v>553</v>
      </c>
      <c r="G5" s="996"/>
      <c r="H5" s="996"/>
      <c r="I5" s="996"/>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0"/>
      <c r="BB5" s="490"/>
      <c r="BC5" s="490"/>
      <c r="BD5" s="490"/>
      <c r="BE5" s="490"/>
      <c r="BF5" s="490"/>
      <c r="BG5" s="490"/>
      <c r="BH5" s="490"/>
      <c r="BI5" s="490"/>
      <c r="BJ5" s="490"/>
      <c r="BK5" s="490"/>
      <c r="BL5" s="490"/>
      <c r="BM5" s="490"/>
      <c r="BN5" s="490"/>
      <c r="BO5" s="490"/>
      <c r="BP5" s="490"/>
      <c r="BQ5" s="490"/>
      <c r="BR5" s="490"/>
      <c r="BS5" s="490"/>
      <c r="BT5" s="490"/>
      <c r="BU5" s="490"/>
      <c r="BV5" s="490"/>
      <c r="BW5" s="490"/>
      <c r="BX5" s="490"/>
      <c r="BY5" s="490"/>
      <c r="BZ5" s="490"/>
      <c r="CA5" s="490"/>
      <c r="CB5" s="490"/>
      <c r="CC5" s="490"/>
      <c r="CD5" s="490"/>
      <c r="CE5" s="490"/>
      <c r="CF5" s="490"/>
      <c r="CG5" s="490"/>
      <c r="CH5" s="490"/>
      <c r="CI5" s="490"/>
      <c r="CJ5" s="490"/>
      <c r="CK5" s="490"/>
      <c r="CL5" s="490"/>
      <c r="CM5" s="490"/>
      <c r="CN5" s="490"/>
      <c r="CO5" s="490"/>
      <c r="CP5" s="490"/>
      <c r="CQ5" s="490"/>
      <c r="CR5" s="490"/>
      <c r="CS5" s="490"/>
      <c r="CT5" s="490"/>
      <c r="CU5" s="490"/>
      <c r="CV5" s="490"/>
      <c r="CW5" s="490"/>
      <c r="CX5" s="490"/>
      <c r="CY5" s="490"/>
      <c r="CZ5" s="490"/>
      <c r="DA5" s="490"/>
      <c r="DB5" s="490"/>
      <c r="DC5" s="490"/>
      <c r="DD5" s="490"/>
      <c r="DE5" s="490"/>
      <c r="DF5" s="490"/>
      <c r="DG5" s="490"/>
      <c r="DH5" s="490"/>
      <c r="DI5" s="490"/>
      <c r="DJ5" s="490"/>
      <c r="DK5" s="490"/>
      <c r="DL5" s="490"/>
      <c r="DM5" s="490"/>
      <c r="DN5" s="490"/>
      <c r="DO5" s="490"/>
      <c r="DP5" s="490"/>
      <c r="DQ5" s="490"/>
      <c r="DR5" s="490"/>
      <c r="DS5" s="490"/>
      <c r="DT5" s="490"/>
      <c r="DU5" s="490"/>
      <c r="DV5" s="490"/>
      <c r="DW5" s="490"/>
      <c r="DX5" s="490"/>
      <c r="DY5" s="490"/>
      <c r="DZ5" s="490"/>
      <c r="EA5" s="490"/>
      <c r="EB5" s="490"/>
      <c r="EC5" s="490"/>
      <c r="ED5" s="490"/>
      <c r="EE5" s="490"/>
      <c r="EF5" s="490"/>
      <c r="EG5" s="490"/>
      <c r="EH5" s="490"/>
      <c r="EI5" s="490"/>
      <c r="EJ5" s="490"/>
      <c r="EK5" s="490"/>
      <c r="EL5" s="490"/>
      <c r="EM5" s="490"/>
      <c r="EN5" s="490"/>
      <c r="EO5" s="490"/>
      <c r="EP5" s="490"/>
      <c r="EQ5" s="490"/>
      <c r="ER5" s="490"/>
      <c r="ES5" s="490"/>
      <c r="ET5" s="490"/>
      <c r="EU5" s="490"/>
      <c r="EV5" s="490"/>
      <c r="EW5" s="490"/>
      <c r="EX5" s="490"/>
      <c r="EY5" s="490"/>
      <c r="EZ5" s="490"/>
      <c r="FA5" s="490"/>
      <c r="FB5" s="490"/>
      <c r="FC5" s="490"/>
      <c r="FD5" s="490"/>
      <c r="FE5" s="490"/>
      <c r="FF5" s="490"/>
      <c r="FG5" s="490"/>
      <c r="FH5" s="490"/>
      <c r="FI5" s="490"/>
      <c r="FJ5" s="490"/>
      <c r="FK5" s="490"/>
      <c r="FL5" s="490"/>
      <c r="FM5" s="490"/>
      <c r="FN5" s="490"/>
      <c r="FO5" s="490"/>
      <c r="FP5" s="490"/>
      <c r="FQ5" s="490"/>
      <c r="FR5" s="490"/>
      <c r="FS5" s="490"/>
      <c r="FT5" s="490"/>
      <c r="FU5" s="490"/>
      <c r="FV5" s="490"/>
      <c r="FW5" s="490"/>
      <c r="FX5" s="490"/>
      <c r="FY5" s="490"/>
      <c r="FZ5" s="490"/>
      <c r="GA5" s="490"/>
      <c r="GB5" s="490"/>
      <c r="GC5" s="490"/>
      <c r="GD5" s="490"/>
      <c r="GE5" s="490"/>
      <c r="GF5" s="490"/>
      <c r="GG5" s="490"/>
      <c r="GH5" s="490"/>
      <c r="GI5" s="490"/>
      <c r="GJ5" s="490"/>
      <c r="GK5" s="490"/>
      <c r="GL5" s="490"/>
      <c r="GM5" s="490"/>
      <c r="GN5" s="490"/>
      <c r="GO5" s="490"/>
      <c r="GP5" s="490"/>
      <c r="GQ5" s="490"/>
      <c r="GR5" s="490"/>
      <c r="GS5" s="490"/>
      <c r="GT5" s="490"/>
      <c r="GU5" s="490"/>
      <c r="GV5" s="490"/>
      <c r="GW5" s="490"/>
      <c r="GX5" s="490"/>
      <c r="GY5" s="490"/>
      <c r="GZ5" s="490"/>
      <c r="HA5" s="490"/>
      <c r="HB5" s="490"/>
      <c r="HC5" s="490"/>
      <c r="HD5" s="490"/>
      <c r="HE5" s="490"/>
      <c r="HF5" s="490"/>
      <c r="HG5" s="490"/>
      <c r="HH5" s="490"/>
      <c r="HI5" s="490"/>
      <c r="HJ5" s="490"/>
    </row>
    <row r="6" spans="1:238" ht="17.100000000000001" customHeight="1">
      <c r="A6" s="994"/>
      <c r="B6" s="995"/>
      <c r="C6" s="994"/>
      <c r="D6" s="945" t="s">
        <v>326</v>
      </c>
      <c r="E6" s="945" t="s">
        <v>207</v>
      </c>
      <c r="F6" s="945" t="s">
        <v>498</v>
      </c>
      <c r="G6" s="945" t="s">
        <v>499</v>
      </c>
      <c r="H6" s="997" t="s">
        <v>206</v>
      </c>
      <c r="I6" s="997"/>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c r="CC6" s="491"/>
      <c r="CD6" s="491"/>
      <c r="CE6" s="491"/>
      <c r="CF6" s="491"/>
      <c r="CG6" s="491"/>
      <c r="CH6" s="491"/>
      <c r="CI6" s="491"/>
      <c r="CJ6" s="491"/>
      <c r="CK6" s="491"/>
      <c r="CL6" s="491"/>
      <c r="CM6" s="491"/>
      <c r="CN6" s="491"/>
      <c r="CO6" s="491"/>
      <c r="CP6" s="491"/>
      <c r="CQ6" s="491"/>
      <c r="CR6" s="491"/>
      <c r="CS6" s="491"/>
      <c r="CT6" s="491"/>
      <c r="CU6" s="491"/>
      <c r="CV6" s="491"/>
      <c r="CW6" s="491"/>
      <c r="CX6" s="491"/>
      <c r="CY6" s="491"/>
      <c r="CZ6" s="491"/>
      <c r="DA6" s="491"/>
      <c r="DB6" s="491"/>
      <c r="DC6" s="491"/>
      <c r="DD6" s="491"/>
      <c r="DE6" s="491"/>
      <c r="DF6" s="491"/>
      <c r="DG6" s="491"/>
      <c r="DH6" s="491"/>
      <c r="DI6" s="491"/>
      <c r="DJ6" s="491"/>
      <c r="DK6" s="491"/>
      <c r="DL6" s="491"/>
      <c r="DM6" s="491"/>
      <c r="DN6" s="491"/>
      <c r="DO6" s="491"/>
      <c r="DP6" s="491"/>
      <c r="DQ6" s="491"/>
      <c r="DR6" s="491"/>
      <c r="DS6" s="491"/>
      <c r="DT6" s="491"/>
      <c r="DU6" s="491"/>
      <c r="DV6" s="491"/>
      <c r="DW6" s="491"/>
      <c r="DX6" s="491"/>
      <c r="DY6" s="491"/>
      <c r="DZ6" s="491"/>
      <c r="EA6" s="491"/>
      <c r="EB6" s="491"/>
      <c r="EC6" s="491"/>
      <c r="ED6" s="491"/>
      <c r="EE6" s="491"/>
      <c r="EF6" s="491"/>
      <c r="EG6" s="491"/>
      <c r="EH6" s="491"/>
      <c r="EI6" s="491"/>
      <c r="EJ6" s="491"/>
      <c r="EK6" s="491"/>
      <c r="EL6" s="491"/>
      <c r="EM6" s="491"/>
      <c r="EN6" s="491"/>
      <c r="EO6" s="491"/>
      <c r="EP6" s="491"/>
      <c r="EQ6" s="491"/>
      <c r="ER6" s="491"/>
      <c r="ES6" s="491"/>
      <c r="ET6" s="491"/>
      <c r="EU6" s="491"/>
      <c r="EV6" s="491"/>
      <c r="EW6" s="491"/>
      <c r="EX6" s="491"/>
      <c r="EY6" s="491"/>
      <c r="EZ6" s="491"/>
      <c r="FA6" s="491"/>
      <c r="FB6" s="491"/>
      <c r="FC6" s="491"/>
      <c r="FD6" s="491"/>
      <c r="FE6" s="491"/>
      <c r="FF6" s="491"/>
      <c r="FG6" s="491"/>
      <c r="FH6" s="491"/>
      <c r="FI6" s="491"/>
      <c r="FJ6" s="491"/>
      <c r="FK6" s="491"/>
      <c r="FL6" s="491"/>
      <c r="FM6" s="491"/>
      <c r="FN6" s="491"/>
      <c r="FO6" s="491"/>
      <c r="FP6" s="491"/>
      <c r="FQ6" s="491"/>
      <c r="FR6" s="491"/>
      <c r="FS6" s="491"/>
      <c r="FT6" s="491"/>
      <c r="FU6" s="491"/>
      <c r="FV6" s="491"/>
      <c r="FW6" s="491"/>
      <c r="FX6" s="491"/>
      <c r="FY6" s="491"/>
      <c r="FZ6" s="491"/>
      <c r="GA6" s="491"/>
      <c r="GB6" s="491"/>
      <c r="GC6" s="491"/>
      <c r="GD6" s="491"/>
      <c r="GE6" s="491"/>
      <c r="GF6" s="491"/>
      <c r="GG6" s="491"/>
      <c r="GH6" s="491"/>
      <c r="GI6" s="491"/>
      <c r="GJ6" s="491"/>
      <c r="GK6" s="491"/>
      <c r="GL6" s="491"/>
      <c r="GM6" s="491"/>
      <c r="GN6" s="491"/>
      <c r="GO6" s="491"/>
      <c r="GP6" s="491"/>
      <c r="GQ6" s="491"/>
      <c r="GR6" s="491"/>
      <c r="GS6" s="491"/>
      <c r="GT6" s="491"/>
      <c r="GU6" s="491"/>
      <c r="GV6" s="491"/>
      <c r="GW6" s="491"/>
      <c r="GX6" s="491"/>
      <c r="GY6" s="491"/>
      <c r="GZ6" s="491"/>
      <c r="HA6" s="491"/>
      <c r="HB6" s="491"/>
      <c r="HC6" s="491"/>
      <c r="HD6" s="491"/>
      <c r="HE6" s="491"/>
      <c r="HF6" s="491"/>
      <c r="HG6" s="491"/>
      <c r="HH6" s="491"/>
      <c r="HI6" s="491"/>
      <c r="HJ6" s="491"/>
    </row>
    <row r="7" spans="1:238" ht="48" customHeight="1">
      <c r="A7" s="934"/>
      <c r="B7" s="926"/>
      <c r="C7" s="934"/>
      <c r="D7" s="945"/>
      <c r="E7" s="945"/>
      <c r="F7" s="945"/>
      <c r="G7" s="945"/>
      <c r="H7" s="675" t="s">
        <v>326</v>
      </c>
      <c r="I7" s="676" t="s">
        <v>207</v>
      </c>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1"/>
      <c r="AJ7" s="491"/>
      <c r="AK7" s="491"/>
      <c r="AL7" s="491"/>
      <c r="AM7" s="491"/>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L7" s="491"/>
      <c r="BM7" s="491"/>
      <c r="BN7" s="491"/>
      <c r="BO7" s="491"/>
      <c r="BP7" s="491"/>
      <c r="BQ7" s="491"/>
      <c r="BR7" s="491"/>
      <c r="BS7" s="491"/>
      <c r="BT7" s="491"/>
      <c r="BU7" s="491"/>
      <c r="BV7" s="491"/>
      <c r="BW7" s="491"/>
      <c r="BX7" s="491"/>
      <c r="BY7" s="491"/>
      <c r="BZ7" s="491"/>
      <c r="CA7" s="491"/>
      <c r="CB7" s="491"/>
      <c r="CC7" s="491"/>
      <c r="CD7" s="491"/>
      <c r="CE7" s="491"/>
      <c r="CF7" s="491"/>
      <c r="CG7" s="491"/>
      <c r="CH7" s="491"/>
      <c r="CI7" s="491"/>
      <c r="CJ7" s="491"/>
      <c r="CK7" s="491"/>
      <c r="CL7" s="491"/>
      <c r="CM7" s="491"/>
      <c r="CN7" s="491"/>
      <c r="CO7" s="491"/>
      <c r="CP7" s="491"/>
      <c r="CQ7" s="491"/>
      <c r="CR7" s="491"/>
      <c r="CS7" s="491"/>
      <c r="CT7" s="491"/>
      <c r="CU7" s="491"/>
      <c r="CV7" s="491"/>
      <c r="CW7" s="491"/>
      <c r="CX7" s="491"/>
      <c r="CY7" s="491"/>
      <c r="CZ7" s="491"/>
      <c r="DA7" s="491"/>
      <c r="DB7" s="491"/>
      <c r="DC7" s="491"/>
      <c r="DD7" s="491"/>
      <c r="DE7" s="491"/>
      <c r="DF7" s="491"/>
      <c r="DG7" s="491"/>
      <c r="DH7" s="491"/>
      <c r="DI7" s="491"/>
      <c r="DJ7" s="491"/>
      <c r="DK7" s="491"/>
      <c r="DL7" s="491"/>
      <c r="DM7" s="491"/>
      <c r="DN7" s="491"/>
      <c r="DO7" s="491"/>
      <c r="DP7" s="491"/>
      <c r="DQ7" s="491"/>
      <c r="DR7" s="491"/>
      <c r="DS7" s="491"/>
      <c r="DT7" s="491"/>
      <c r="DU7" s="491"/>
      <c r="DV7" s="491"/>
      <c r="DW7" s="491"/>
      <c r="DX7" s="491"/>
      <c r="DY7" s="491"/>
      <c r="DZ7" s="491"/>
      <c r="EA7" s="491"/>
      <c r="EB7" s="491"/>
      <c r="EC7" s="491"/>
      <c r="ED7" s="491"/>
      <c r="EE7" s="491"/>
      <c r="EF7" s="491"/>
      <c r="EG7" s="491"/>
      <c r="EH7" s="491"/>
      <c r="EI7" s="491"/>
      <c r="EJ7" s="491"/>
      <c r="EK7" s="491"/>
      <c r="EL7" s="491"/>
      <c r="EM7" s="491"/>
      <c r="EN7" s="491"/>
      <c r="EO7" s="491"/>
      <c r="EP7" s="491"/>
      <c r="EQ7" s="491"/>
      <c r="ER7" s="491"/>
      <c r="ES7" s="491"/>
      <c r="ET7" s="491"/>
      <c r="EU7" s="491"/>
      <c r="EV7" s="491"/>
      <c r="EW7" s="491"/>
      <c r="EX7" s="491"/>
      <c r="EY7" s="491"/>
      <c r="EZ7" s="491"/>
      <c r="FA7" s="491"/>
      <c r="FB7" s="491"/>
      <c r="FC7" s="491"/>
      <c r="FD7" s="491"/>
      <c r="FE7" s="491"/>
      <c r="FF7" s="491"/>
      <c r="FG7" s="491"/>
      <c r="FH7" s="491"/>
      <c r="FI7" s="491"/>
      <c r="FJ7" s="491"/>
      <c r="FK7" s="491"/>
      <c r="FL7" s="491"/>
      <c r="FM7" s="491"/>
      <c r="FN7" s="491"/>
      <c r="FO7" s="491"/>
      <c r="FP7" s="491"/>
      <c r="FQ7" s="491"/>
      <c r="FR7" s="491"/>
      <c r="FS7" s="491"/>
      <c r="FT7" s="491"/>
      <c r="FU7" s="491"/>
      <c r="FV7" s="491"/>
      <c r="FW7" s="491"/>
      <c r="FX7" s="491"/>
      <c r="FY7" s="491"/>
      <c r="FZ7" s="491"/>
      <c r="GA7" s="491"/>
      <c r="GB7" s="491"/>
      <c r="GC7" s="491"/>
      <c r="GD7" s="491"/>
      <c r="GE7" s="491"/>
      <c r="GF7" s="491"/>
      <c r="GG7" s="491"/>
      <c r="GH7" s="491"/>
      <c r="GI7" s="491"/>
      <c r="GJ7" s="491"/>
      <c r="GK7" s="491"/>
      <c r="GL7" s="491"/>
      <c r="GM7" s="491"/>
      <c r="GN7" s="491"/>
      <c r="GO7" s="491"/>
      <c r="GP7" s="491"/>
      <c r="GQ7" s="491"/>
      <c r="GR7" s="491"/>
      <c r="GS7" s="491"/>
      <c r="GT7" s="491"/>
      <c r="GU7" s="491"/>
      <c r="GV7" s="491"/>
      <c r="GW7" s="491"/>
      <c r="GX7" s="491"/>
      <c r="GY7" s="491"/>
      <c r="GZ7" s="491"/>
      <c r="HA7" s="491"/>
      <c r="HB7" s="491"/>
      <c r="HC7" s="491"/>
      <c r="HD7" s="491"/>
      <c r="HE7" s="491"/>
      <c r="HF7" s="491"/>
      <c r="HG7" s="491"/>
      <c r="HH7" s="491"/>
      <c r="HI7" s="491"/>
      <c r="HJ7" s="491"/>
    </row>
    <row r="8" spans="1:238" ht="17.25" customHeight="1">
      <c r="A8" s="492">
        <v>-1</v>
      </c>
      <c r="B8" s="187">
        <v>-2</v>
      </c>
      <c r="C8" s="492">
        <v>-3</v>
      </c>
      <c r="D8" s="492">
        <v>-4</v>
      </c>
      <c r="E8" s="492">
        <v>-5</v>
      </c>
      <c r="F8" s="492">
        <v>-6</v>
      </c>
      <c r="G8" s="492">
        <v>-7</v>
      </c>
      <c r="H8" s="77" t="s">
        <v>691</v>
      </c>
      <c r="I8" s="492">
        <v>-9</v>
      </c>
      <c r="J8" s="493"/>
      <c r="K8" s="493"/>
      <c r="L8" s="493"/>
      <c r="M8" s="493"/>
      <c r="N8" s="493"/>
      <c r="O8" s="493"/>
      <c r="P8" s="493"/>
      <c r="Q8" s="493"/>
      <c r="R8" s="493"/>
      <c r="S8" s="493"/>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c r="CB8" s="493"/>
      <c r="CC8" s="493"/>
      <c r="CD8" s="493"/>
      <c r="CE8" s="493"/>
      <c r="CF8" s="493"/>
      <c r="CG8" s="493"/>
      <c r="CH8" s="493"/>
      <c r="CI8" s="493"/>
      <c r="CJ8" s="493"/>
      <c r="CK8" s="493"/>
      <c r="CL8" s="493"/>
      <c r="CM8" s="493"/>
      <c r="CN8" s="493"/>
      <c r="CO8" s="493"/>
      <c r="CP8" s="493"/>
      <c r="CQ8" s="493"/>
      <c r="CR8" s="493"/>
      <c r="CS8" s="493"/>
      <c r="CT8" s="493"/>
      <c r="CU8" s="493"/>
      <c r="CV8" s="493"/>
      <c r="CW8" s="493"/>
      <c r="CX8" s="493"/>
      <c r="CY8" s="493"/>
      <c r="CZ8" s="493"/>
      <c r="DA8" s="493"/>
      <c r="DB8" s="493"/>
      <c r="DC8" s="493"/>
      <c r="DD8" s="493"/>
      <c r="DE8" s="493"/>
      <c r="DF8" s="493"/>
      <c r="DG8" s="493"/>
      <c r="DH8" s="493"/>
      <c r="DI8" s="493"/>
      <c r="DJ8" s="493"/>
      <c r="DK8" s="493"/>
      <c r="DL8" s="493"/>
      <c r="DM8" s="493"/>
      <c r="DN8" s="493"/>
      <c r="DO8" s="493"/>
      <c r="DP8" s="493"/>
      <c r="DQ8" s="493"/>
      <c r="DR8" s="493"/>
      <c r="DS8" s="493"/>
      <c r="DT8" s="493"/>
      <c r="DU8" s="493"/>
      <c r="DV8" s="493"/>
      <c r="DW8" s="493"/>
      <c r="DX8" s="493"/>
      <c r="DY8" s="493"/>
      <c r="DZ8" s="493"/>
      <c r="EA8" s="493"/>
      <c r="EB8" s="493"/>
      <c r="EC8" s="493"/>
      <c r="ED8" s="493"/>
      <c r="EE8" s="493"/>
      <c r="EF8" s="493"/>
      <c r="EG8" s="493"/>
      <c r="EH8" s="493"/>
      <c r="EI8" s="493"/>
      <c r="EJ8" s="493"/>
      <c r="EK8" s="493"/>
      <c r="EL8" s="493"/>
      <c r="EM8" s="493"/>
      <c r="EN8" s="493"/>
      <c r="EO8" s="493"/>
      <c r="EP8" s="493"/>
      <c r="EQ8" s="493"/>
      <c r="ER8" s="493"/>
      <c r="ES8" s="493"/>
      <c r="ET8" s="493"/>
      <c r="EU8" s="493"/>
      <c r="EV8" s="493"/>
      <c r="EW8" s="493"/>
      <c r="EX8" s="493"/>
      <c r="EY8" s="493"/>
      <c r="EZ8" s="493"/>
      <c r="FA8" s="493"/>
      <c r="FB8" s="493"/>
      <c r="FC8" s="493"/>
      <c r="FD8" s="493"/>
      <c r="FE8" s="493"/>
      <c r="FF8" s="493"/>
      <c r="FG8" s="493"/>
      <c r="FH8" s="493"/>
      <c r="FI8" s="493"/>
      <c r="FJ8" s="493"/>
      <c r="FK8" s="493"/>
      <c r="FL8" s="493"/>
      <c r="FM8" s="493"/>
      <c r="FN8" s="493"/>
      <c r="FO8" s="493"/>
      <c r="FP8" s="493"/>
      <c r="FQ8" s="493"/>
      <c r="FR8" s="493"/>
      <c r="FS8" s="493"/>
      <c r="FT8" s="493"/>
      <c r="FU8" s="493"/>
      <c r="FV8" s="493"/>
      <c r="FW8" s="493"/>
      <c r="FX8" s="493"/>
      <c r="FY8" s="493"/>
      <c r="FZ8" s="493"/>
      <c r="GA8" s="493"/>
      <c r="GB8" s="493"/>
      <c r="GC8" s="493"/>
      <c r="GD8" s="493"/>
      <c r="GE8" s="493"/>
      <c r="GF8" s="493"/>
      <c r="GG8" s="493"/>
      <c r="GH8" s="493"/>
      <c r="GI8" s="493"/>
      <c r="GJ8" s="493"/>
      <c r="GK8" s="493"/>
      <c r="GL8" s="493"/>
      <c r="GM8" s="493"/>
      <c r="GN8" s="493"/>
      <c r="GO8" s="493"/>
      <c r="GP8" s="493"/>
      <c r="GQ8" s="493"/>
      <c r="GR8" s="493"/>
      <c r="GS8" s="493"/>
      <c r="GT8" s="493"/>
      <c r="GU8" s="493"/>
      <c r="GV8" s="493"/>
      <c r="GW8" s="493"/>
      <c r="GX8" s="493"/>
      <c r="GY8" s="493"/>
      <c r="GZ8" s="493"/>
      <c r="HA8" s="493"/>
      <c r="HB8" s="493"/>
      <c r="HC8" s="493"/>
      <c r="HD8" s="493"/>
      <c r="HE8" s="493"/>
      <c r="HF8" s="493"/>
      <c r="HG8" s="493"/>
      <c r="HH8" s="493"/>
      <c r="HI8" s="493"/>
      <c r="HJ8" s="493"/>
      <c r="HK8" s="607"/>
      <c r="HL8" s="607"/>
      <c r="HM8" s="607"/>
      <c r="HN8" s="607"/>
      <c r="HO8" s="607"/>
      <c r="HP8" s="607"/>
      <c r="HQ8" s="607"/>
      <c r="HR8" s="607"/>
      <c r="HS8" s="607"/>
      <c r="HT8" s="607"/>
      <c r="HU8" s="607"/>
      <c r="HV8" s="607"/>
      <c r="HW8" s="607"/>
      <c r="HX8" s="607"/>
      <c r="HY8" s="607"/>
      <c r="HZ8" s="607"/>
      <c r="IA8" s="607"/>
      <c r="IB8" s="607"/>
      <c r="IC8" s="607"/>
      <c r="ID8" s="607"/>
    </row>
    <row r="9" spans="1:238" s="496" customFormat="1" ht="15.9" customHeight="1">
      <c r="A9" s="581"/>
      <c r="B9" s="494" t="s">
        <v>17</v>
      </c>
      <c r="C9" s="581"/>
      <c r="D9" s="581">
        <v>101671.34610000002</v>
      </c>
      <c r="E9" s="581">
        <v>100</v>
      </c>
      <c r="F9" s="581">
        <v>101671.34610000001</v>
      </c>
      <c r="G9" s="581">
        <v>0</v>
      </c>
      <c r="H9" s="581">
        <v>101671.3461</v>
      </c>
      <c r="I9" s="581">
        <v>100</v>
      </c>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495"/>
      <c r="HL9" s="495"/>
      <c r="HM9" s="495"/>
      <c r="HN9" s="495"/>
      <c r="HO9" s="495"/>
      <c r="HP9" s="495"/>
      <c r="HQ9" s="495"/>
      <c r="HR9" s="495"/>
      <c r="HS9" s="495"/>
      <c r="HT9" s="495"/>
      <c r="HU9" s="495"/>
      <c r="HV9" s="495"/>
      <c r="HW9" s="495"/>
      <c r="HX9" s="495"/>
      <c r="HY9" s="495"/>
      <c r="HZ9" s="495"/>
      <c r="IA9" s="495"/>
      <c r="IB9" s="495"/>
      <c r="IC9" s="495"/>
      <c r="ID9" s="495"/>
    </row>
    <row r="10" spans="1:238" s="496" customFormat="1" ht="15.9" customHeight="1">
      <c r="A10" s="587" t="s">
        <v>210</v>
      </c>
      <c r="B10" s="497" t="s">
        <v>211</v>
      </c>
      <c r="C10" s="587"/>
      <c r="D10" s="581"/>
      <c r="E10" s="507">
        <v>0</v>
      </c>
      <c r="F10" s="18">
        <v>0</v>
      </c>
      <c r="G10" s="18">
        <v>0</v>
      </c>
      <c r="H10" s="679"/>
      <c r="I10" s="681">
        <v>0</v>
      </c>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8"/>
      <c r="AU10" s="498"/>
      <c r="AV10" s="498"/>
      <c r="AW10" s="498"/>
      <c r="AX10" s="498"/>
      <c r="AY10" s="498"/>
      <c r="AZ10" s="498"/>
      <c r="BA10" s="498"/>
      <c r="BB10" s="498"/>
      <c r="BC10" s="498"/>
      <c r="BD10" s="498"/>
      <c r="BE10" s="498"/>
      <c r="BF10" s="498"/>
      <c r="BG10" s="498"/>
      <c r="BH10" s="498"/>
      <c r="BI10" s="498"/>
      <c r="BJ10" s="498"/>
      <c r="BK10" s="498"/>
      <c r="BL10" s="498"/>
      <c r="BM10" s="498"/>
      <c r="BN10" s="498"/>
      <c r="BO10" s="498"/>
      <c r="BP10" s="498"/>
      <c r="BQ10" s="498"/>
      <c r="BR10" s="498"/>
      <c r="BS10" s="498"/>
      <c r="BT10" s="498"/>
      <c r="BU10" s="498"/>
      <c r="BV10" s="498"/>
      <c r="BW10" s="498"/>
      <c r="BX10" s="498"/>
      <c r="BY10" s="498"/>
      <c r="BZ10" s="498"/>
      <c r="CA10" s="498"/>
      <c r="CB10" s="498"/>
      <c r="CC10" s="498"/>
      <c r="CD10" s="498"/>
      <c r="CE10" s="498"/>
      <c r="CF10" s="498"/>
      <c r="CG10" s="498"/>
      <c r="CH10" s="498"/>
      <c r="CI10" s="498"/>
      <c r="CJ10" s="498"/>
      <c r="CK10" s="498"/>
      <c r="CL10" s="498"/>
      <c r="CM10" s="498"/>
      <c r="CN10" s="498"/>
      <c r="CO10" s="498"/>
      <c r="CP10" s="498"/>
      <c r="CQ10" s="498"/>
      <c r="CR10" s="498"/>
      <c r="CS10" s="498"/>
      <c r="CT10" s="498"/>
      <c r="CU10" s="498"/>
      <c r="CV10" s="498"/>
      <c r="CW10" s="498"/>
      <c r="CX10" s="498"/>
      <c r="CY10" s="498"/>
      <c r="CZ10" s="498"/>
      <c r="DA10" s="498"/>
      <c r="DB10" s="498"/>
      <c r="DC10" s="498"/>
      <c r="DD10" s="498"/>
      <c r="DE10" s="498"/>
      <c r="DF10" s="498"/>
      <c r="DG10" s="498"/>
      <c r="DH10" s="498"/>
      <c r="DI10" s="498"/>
      <c r="DJ10" s="498"/>
      <c r="DK10" s="498"/>
      <c r="DL10" s="498"/>
      <c r="DM10" s="498"/>
      <c r="DN10" s="498"/>
      <c r="DO10" s="498"/>
      <c r="DP10" s="498"/>
      <c r="DQ10" s="498"/>
      <c r="DR10" s="498"/>
      <c r="DS10" s="498"/>
      <c r="DT10" s="498"/>
      <c r="DU10" s="498"/>
      <c r="DV10" s="498"/>
      <c r="DW10" s="498"/>
      <c r="DX10" s="498"/>
      <c r="DY10" s="498"/>
      <c r="DZ10" s="498"/>
      <c r="EA10" s="498"/>
      <c r="EB10" s="498"/>
      <c r="EC10" s="498"/>
      <c r="ED10" s="498"/>
      <c r="EE10" s="498"/>
      <c r="EF10" s="498"/>
      <c r="EG10" s="498"/>
      <c r="EH10" s="498"/>
      <c r="EI10" s="498"/>
      <c r="EJ10" s="498"/>
      <c r="EK10" s="498"/>
      <c r="EL10" s="498"/>
      <c r="EM10" s="498"/>
      <c r="EN10" s="498"/>
      <c r="EO10" s="498"/>
      <c r="EP10" s="498"/>
      <c r="EQ10" s="498"/>
      <c r="ER10" s="498"/>
      <c r="ES10" s="498"/>
      <c r="ET10" s="498"/>
      <c r="EU10" s="498"/>
      <c r="EV10" s="498"/>
      <c r="EW10" s="498"/>
      <c r="EX10" s="498"/>
      <c r="EY10" s="498"/>
      <c r="EZ10" s="498"/>
      <c r="FA10" s="498"/>
      <c r="FB10" s="498"/>
      <c r="FC10" s="498"/>
      <c r="FD10" s="498"/>
      <c r="FE10" s="498"/>
      <c r="FF10" s="498"/>
      <c r="FG10" s="498"/>
      <c r="FH10" s="498"/>
      <c r="FI10" s="498"/>
      <c r="FJ10" s="498"/>
      <c r="FK10" s="498"/>
      <c r="FL10" s="498"/>
      <c r="FM10" s="498"/>
      <c r="FN10" s="498"/>
      <c r="FO10" s="498"/>
      <c r="FP10" s="498"/>
      <c r="FQ10" s="498"/>
      <c r="FR10" s="498"/>
      <c r="FS10" s="498"/>
      <c r="FT10" s="498"/>
      <c r="FU10" s="498"/>
      <c r="FV10" s="498"/>
      <c r="FW10" s="498"/>
      <c r="FX10" s="498"/>
      <c r="FY10" s="498"/>
      <c r="FZ10" s="498"/>
      <c r="GA10" s="498"/>
      <c r="GB10" s="498"/>
      <c r="GC10" s="498"/>
      <c r="GD10" s="498"/>
      <c r="GE10" s="498"/>
      <c r="GF10" s="498"/>
      <c r="GG10" s="498"/>
      <c r="GH10" s="498"/>
      <c r="GI10" s="498"/>
      <c r="GJ10" s="498"/>
      <c r="GK10" s="498"/>
      <c r="GL10" s="498"/>
      <c r="GM10" s="498"/>
      <c r="GN10" s="498"/>
      <c r="GO10" s="498"/>
      <c r="GP10" s="498"/>
      <c r="GQ10" s="498"/>
      <c r="GR10" s="498"/>
      <c r="GS10" s="498"/>
      <c r="GT10" s="498"/>
      <c r="GU10" s="498"/>
      <c r="GV10" s="498"/>
      <c r="GW10" s="498"/>
      <c r="GX10" s="498"/>
      <c r="GY10" s="498"/>
      <c r="GZ10" s="498"/>
      <c r="HA10" s="498"/>
      <c r="HB10" s="498"/>
      <c r="HC10" s="498"/>
      <c r="HD10" s="498"/>
      <c r="HE10" s="498"/>
      <c r="HF10" s="498"/>
      <c r="HG10" s="498"/>
      <c r="HH10" s="498"/>
      <c r="HI10" s="498"/>
      <c r="HJ10" s="498"/>
      <c r="HK10" s="495"/>
      <c r="HL10" s="495"/>
      <c r="HM10" s="495"/>
      <c r="HN10" s="495"/>
      <c r="HO10" s="495"/>
      <c r="HP10" s="495"/>
      <c r="HQ10" s="495"/>
      <c r="HR10" s="495"/>
      <c r="HS10" s="495"/>
      <c r="HT10" s="495"/>
      <c r="HU10" s="495"/>
      <c r="HV10" s="495"/>
      <c r="HW10" s="495"/>
      <c r="HX10" s="495"/>
      <c r="HY10" s="495"/>
      <c r="HZ10" s="495"/>
      <c r="IA10" s="495"/>
      <c r="IB10" s="495"/>
      <c r="IC10" s="495"/>
      <c r="ID10" s="495"/>
    </row>
    <row r="11" spans="1:238" s="609" customFormat="1" ht="15.9" customHeight="1">
      <c r="A11" s="897" t="s">
        <v>18</v>
      </c>
      <c r="B11" s="898" t="s">
        <v>19</v>
      </c>
      <c r="C11" s="897" t="s">
        <v>20</v>
      </c>
      <c r="D11" s="897">
        <v>96785.686800000025</v>
      </c>
      <c r="E11" s="581">
        <v>95.194654652064258</v>
      </c>
      <c r="F11" s="13">
        <v>95835.666100000002</v>
      </c>
      <c r="G11" s="13">
        <v>0</v>
      </c>
      <c r="H11" s="679">
        <v>95835.666099999988</v>
      </c>
      <c r="I11" s="680">
        <v>94.26025106989313</v>
      </c>
      <c r="J11" s="499"/>
      <c r="K11" s="499"/>
      <c r="L11" s="499"/>
      <c r="M11" s="499"/>
      <c r="N11" s="499"/>
      <c r="O11" s="499"/>
      <c r="P11" s="499"/>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499"/>
      <c r="AU11" s="499"/>
      <c r="AV11" s="499"/>
      <c r="AW11" s="499"/>
      <c r="AX11" s="499"/>
      <c r="AY11" s="499"/>
      <c r="AZ11" s="499"/>
      <c r="BA11" s="499"/>
      <c r="BB11" s="499"/>
      <c r="BC11" s="499"/>
      <c r="BD11" s="499"/>
      <c r="BE11" s="499"/>
      <c r="BF11" s="499"/>
      <c r="BG11" s="499"/>
      <c r="BH11" s="499"/>
      <c r="BI11" s="499"/>
      <c r="BJ11" s="499"/>
      <c r="BK11" s="499"/>
      <c r="BL11" s="499"/>
      <c r="BM11" s="499"/>
      <c r="BN11" s="499"/>
      <c r="BO11" s="499"/>
      <c r="BP11" s="499"/>
      <c r="BQ11" s="499"/>
      <c r="BR11" s="499"/>
      <c r="BS11" s="499"/>
      <c r="BT11" s="499"/>
      <c r="BU11" s="499"/>
      <c r="BV11" s="499"/>
      <c r="BW11" s="499"/>
      <c r="BX11" s="499"/>
      <c r="BY11" s="499"/>
      <c r="BZ11" s="499"/>
      <c r="CA11" s="499"/>
      <c r="CB11" s="499"/>
      <c r="CC11" s="499"/>
      <c r="CD11" s="499"/>
      <c r="CE11" s="499"/>
      <c r="CF11" s="499"/>
      <c r="CG11" s="499"/>
      <c r="CH11" s="499"/>
      <c r="CI11" s="499"/>
      <c r="CJ11" s="499"/>
      <c r="CK11" s="499"/>
      <c r="CL11" s="499"/>
      <c r="CM11" s="499"/>
      <c r="CN11" s="499"/>
      <c r="CO11" s="499"/>
      <c r="CP11" s="499"/>
      <c r="CQ11" s="499"/>
      <c r="CR11" s="499"/>
      <c r="CS11" s="499"/>
      <c r="CT11" s="499"/>
      <c r="CU11" s="499"/>
      <c r="CV11" s="499"/>
      <c r="CW11" s="499"/>
      <c r="CX11" s="499"/>
      <c r="CY11" s="499"/>
      <c r="CZ11" s="499"/>
      <c r="DA11" s="499"/>
      <c r="DB11" s="499"/>
      <c r="DC11" s="499"/>
      <c r="DD11" s="499"/>
      <c r="DE11" s="499"/>
      <c r="DF11" s="499"/>
      <c r="DG11" s="499"/>
      <c r="DH11" s="499"/>
      <c r="DI11" s="499"/>
      <c r="DJ11" s="499"/>
      <c r="DK11" s="499"/>
      <c r="DL11" s="499"/>
      <c r="DM11" s="499"/>
      <c r="DN11" s="499"/>
      <c r="DO11" s="499"/>
      <c r="DP11" s="499"/>
      <c r="DQ11" s="499"/>
      <c r="DR11" s="499"/>
      <c r="DS11" s="499"/>
      <c r="DT11" s="499"/>
      <c r="DU11" s="499"/>
      <c r="DV11" s="499"/>
      <c r="DW11" s="499"/>
      <c r="DX11" s="499"/>
      <c r="DY11" s="499"/>
      <c r="DZ11" s="499"/>
      <c r="EA11" s="499"/>
      <c r="EB11" s="499"/>
      <c r="EC11" s="499"/>
      <c r="ED11" s="499"/>
      <c r="EE11" s="499"/>
      <c r="EF11" s="499"/>
      <c r="EG11" s="499"/>
      <c r="EH11" s="499"/>
      <c r="EI11" s="499"/>
      <c r="EJ11" s="499"/>
      <c r="EK11" s="499"/>
      <c r="EL11" s="499"/>
      <c r="EM11" s="499"/>
      <c r="EN11" s="499"/>
      <c r="EO11" s="499"/>
      <c r="EP11" s="499"/>
      <c r="EQ11" s="499"/>
      <c r="ER11" s="499"/>
      <c r="ES11" s="499"/>
      <c r="ET11" s="499"/>
      <c r="EU11" s="499"/>
      <c r="EV11" s="499"/>
      <c r="EW11" s="499"/>
      <c r="EX11" s="499"/>
      <c r="EY11" s="499"/>
      <c r="EZ11" s="499"/>
      <c r="FA11" s="499"/>
      <c r="FB11" s="499"/>
      <c r="FC11" s="499"/>
      <c r="FD11" s="499"/>
      <c r="FE11" s="499"/>
      <c r="FF11" s="499"/>
      <c r="FG11" s="499"/>
      <c r="FH11" s="499"/>
      <c r="FI11" s="499"/>
      <c r="FJ11" s="499"/>
      <c r="FK11" s="499"/>
      <c r="FL11" s="499"/>
      <c r="FM11" s="499"/>
      <c r="FN11" s="499"/>
      <c r="FO11" s="499"/>
      <c r="FP11" s="499"/>
      <c r="FQ11" s="499"/>
      <c r="FR11" s="499"/>
      <c r="FS11" s="499"/>
      <c r="FT11" s="499"/>
      <c r="FU11" s="499"/>
      <c r="FV11" s="499"/>
      <c r="FW11" s="499"/>
      <c r="FX11" s="499"/>
      <c r="FY11" s="499"/>
      <c r="FZ11" s="499"/>
      <c r="GA11" s="499"/>
      <c r="GB11" s="499"/>
      <c r="GC11" s="499"/>
      <c r="GD11" s="499"/>
      <c r="GE11" s="499"/>
      <c r="GF11" s="499"/>
      <c r="GG11" s="499"/>
      <c r="GH11" s="499"/>
      <c r="GI11" s="499"/>
      <c r="GJ11" s="499"/>
      <c r="GK11" s="499"/>
      <c r="GL11" s="499"/>
      <c r="GM11" s="499"/>
      <c r="GN11" s="499"/>
      <c r="GO11" s="499"/>
      <c r="GP11" s="499"/>
      <c r="GQ11" s="499"/>
      <c r="GR11" s="499"/>
      <c r="GS11" s="499"/>
      <c r="GT11" s="499"/>
      <c r="GU11" s="499"/>
      <c r="GV11" s="499"/>
      <c r="GW11" s="499"/>
      <c r="GX11" s="499"/>
      <c r="GY11" s="499"/>
      <c r="GZ11" s="499"/>
      <c r="HA11" s="499"/>
      <c r="HB11" s="499"/>
      <c r="HC11" s="499"/>
      <c r="HD11" s="499"/>
      <c r="HE11" s="499"/>
      <c r="HF11" s="499"/>
      <c r="HG11" s="499"/>
      <c r="HH11" s="499"/>
      <c r="HI11" s="499"/>
      <c r="HJ11" s="499"/>
      <c r="HK11" s="608"/>
      <c r="HL11" s="608"/>
      <c r="HM11" s="608"/>
      <c r="HN11" s="608"/>
      <c r="HO11" s="608"/>
      <c r="HP11" s="608"/>
      <c r="HQ11" s="608"/>
      <c r="HR11" s="608"/>
      <c r="HS11" s="608"/>
      <c r="HT11" s="608"/>
      <c r="HU11" s="608"/>
      <c r="HV11" s="608"/>
      <c r="HW11" s="608"/>
      <c r="HX11" s="608"/>
      <c r="HY11" s="608"/>
      <c r="HZ11" s="608"/>
      <c r="IA11" s="608"/>
      <c r="IB11" s="608"/>
      <c r="IC11" s="608"/>
      <c r="ID11" s="608"/>
    </row>
    <row r="12" spans="1:238" ht="15.9" customHeight="1">
      <c r="A12" s="589"/>
      <c r="B12" s="500" t="s">
        <v>203</v>
      </c>
      <c r="C12" s="589"/>
      <c r="D12" s="589"/>
      <c r="E12" s="507">
        <v>0</v>
      </c>
      <c r="F12" s="18">
        <v>0</v>
      </c>
      <c r="G12" s="18">
        <v>0</v>
      </c>
      <c r="H12" s="679"/>
      <c r="I12" s="681">
        <v>0</v>
      </c>
      <c r="J12" s="501"/>
      <c r="K12" s="501"/>
      <c r="L12" s="501"/>
      <c r="M12" s="501"/>
      <c r="N12" s="501"/>
      <c r="O12" s="501"/>
      <c r="P12" s="501"/>
      <c r="Q12" s="501"/>
      <c r="R12" s="501"/>
      <c r="S12" s="501"/>
      <c r="T12" s="501"/>
      <c r="U12" s="501"/>
      <c r="V12" s="501"/>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c r="AS12" s="501"/>
      <c r="AT12" s="501"/>
      <c r="AU12" s="501"/>
      <c r="AV12" s="501"/>
      <c r="AW12" s="501"/>
      <c r="AX12" s="501"/>
      <c r="AY12" s="501"/>
      <c r="AZ12" s="501"/>
      <c r="BA12" s="501"/>
      <c r="BB12" s="501"/>
      <c r="BC12" s="501"/>
      <c r="BD12" s="501"/>
      <c r="BE12" s="501"/>
      <c r="BF12" s="501"/>
      <c r="BG12" s="501"/>
      <c r="BH12" s="501"/>
      <c r="BI12" s="501"/>
      <c r="BJ12" s="501"/>
      <c r="BK12" s="501"/>
      <c r="BL12" s="501"/>
      <c r="BM12" s="501"/>
      <c r="BN12" s="501"/>
      <c r="BO12" s="501"/>
      <c r="BP12" s="501"/>
      <c r="BQ12" s="501"/>
      <c r="BR12" s="501"/>
      <c r="BS12" s="501"/>
      <c r="BT12" s="501"/>
      <c r="BU12" s="501"/>
      <c r="BV12" s="501"/>
      <c r="BW12" s="501"/>
      <c r="BX12" s="501"/>
      <c r="BY12" s="501"/>
      <c r="BZ12" s="501"/>
      <c r="CA12" s="501"/>
      <c r="CB12" s="501"/>
      <c r="CC12" s="501"/>
      <c r="CD12" s="501"/>
      <c r="CE12" s="501"/>
      <c r="CF12" s="501"/>
      <c r="CG12" s="501"/>
      <c r="CH12" s="501"/>
      <c r="CI12" s="501"/>
      <c r="CJ12" s="501"/>
      <c r="CK12" s="501"/>
      <c r="CL12" s="501"/>
      <c r="CM12" s="501"/>
      <c r="CN12" s="501"/>
      <c r="CO12" s="501"/>
      <c r="CP12" s="501"/>
      <c r="CQ12" s="501"/>
      <c r="CR12" s="501"/>
      <c r="CS12" s="501"/>
      <c r="CT12" s="501"/>
      <c r="CU12" s="501"/>
      <c r="CV12" s="501"/>
      <c r="CW12" s="501"/>
      <c r="CX12" s="501"/>
      <c r="CY12" s="501"/>
      <c r="CZ12" s="501"/>
      <c r="DA12" s="501"/>
      <c r="DB12" s="501"/>
      <c r="DC12" s="501"/>
      <c r="DD12" s="501"/>
      <c r="DE12" s="501"/>
      <c r="DF12" s="501"/>
      <c r="DG12" s="501"/>
      <c r="DH12" s="501"/>
      <c r="DI12" s="501"/>
      <c r="DJ12" s="501"/>
      <c r="DK12" s="501"/>
      <c r="DL12" s="501"/>
      <c r="DM12" s="501"/>
      <c r="DN12" s="501"/>
      <c r="DO12" s="501"/>
      <c r="DP12" s="501"/>
      <c r="DQ12" s="501"/>
      <c r="DR12" s="501"/>
      <c r="DS12" s="501"/>
      <c r="DT12" s="501"/>
      <c r="DU12" s="501"/>
      <c r="DV12" s="501"/>
      <c r="DW12" s="501"/>
      <c r="DX12" s="501"/>
      <c r="DY12" s="501"/>
      <c r="DZ12" s="501"/>
      <c r="EA12" s="501"/>
      <c r="EB12" s="501"/>
      <c r="EC12" s="501"/>
      <c r="ED12" s="501"/>
      <c r="EE12" s="501"/>
      <c r="EF12" s="501"/>
      <c r="EG12" s="501"/>
      <c r="EH12" s="501"/>
      <c r="EI12" s="501"/>
      <c r="EJ12" s="501"/>
      <c r="EK12" s="501"/>
      <c r="EL12" s="501"/>
      <c r="EM12" s="501"/>
      <c r="EN12" s="501"/>
      <c r="EO12" s="501"/>
      <c r="EP12" s="501"/>
      <c r="EQ12" s="501"/>
      <c r="ER12" s="501"/>
      <c r="ES12" s="501"/>
      <c r="ET12" s="501"/>
      <c r="EU12" s="501"/>
      <c r="EV12" s="501"/>
      <c r="EW12" s="501"/>
      <c r="EX12" s="501"/>
      <c r="EY12" s="501"/>
      <c r="EZ12" s="501"/>
      <c r="FA12" s="501"/>
      <c r="FB12" s="501"/>
      <c r="FC12" s="501"/>
      <c r="FD12" s="501"/>
      <c r="FE12" s="501"/>
      <c r="FF12" s="501"/>
      <c r="FG12" s="501"/>
      <c r="FH12" s="501"/>
      <c r="FI12" s="501"/>
      <c r="FJ12" s="501"/>
      <c r="FK12" s="501"/>
      <c r="FL12" s="501"/>
      <c r="FM12" s="501"/>
      <c r="FN12" s="501"/>
      <c r="FO12" s="501"/>
      <c r="FP12" s="501"/>
      <c r="FQ12" s="501"/>
      <c r="FR12" s="501"/>
      <c r="FS12" s="501"/>
      <c r="FT12" s="501"/>
      <c r="FU12" s="501"/>
      <c r="FV12" s="501"/>
      <c r="FW12" s="501"/>
      <c r="FX12" s="501"/>
      <c r="FY12" s="501"/>
      <c r="FZ12" s="501"/>
      <c r="GA12" s="501"/>
      <c r="GB12" s="501"/>
      <c r="GC12" s="501"/>
      <c r="GD12" s="501"/>
      <c r="GE12" s="501"/>
      <c r="GF12" s="501"/>
      <c r="GG12" s="501"/>
      <c r="GH12" s="501"/>
      <c r="GI12" s="501"/>
      <c r="GJ12" s="501"/>
      <c r="GK12" s="501"/>
      <c r="GL12" s="501"/>
      <c r="GM12" s="501"/>
      <c r="GN12" s="501"/>
      <c r="GO12" s="501"/>
      <c r="GP12" s="501"/>
      <c r="GQ12" s="501"/>
      <c r="GR12" s="501"/>
      <c r="GS12" s="501"/>
      <c r="GT12" s="501"/>
      <c r="GU12" s="501"/>
      <c r="GV12" s="501"/>
      <c r="GW12" s="501"/>
      <c r="GX12" s="501"/>
      <c r="GY12" s="501"/>
      <c r="GZ12" s="501"/>
      <c r="HA12" s="501"/>
      <c r="HB12" s="501"/>
      <c r="HC12" s="501"/>
      <c r="HD12" s="501"/>
      <c r="HE12" s="501"/>
      <c r="HF12" s="501"/>
      <c r="HG12" s="501"/>
      <c r="HH12" s="501"/>
      <c r="HI12" s="501"/>
      <c r="HJ12" s="501"/>
      <c r="HK12" s="610"/>
      <c r="HL12" s="610"/>
      <c r="HM12" s="610"/>
      <c r="HN12" s="610"/>
      <c r="HO12" s="610"/>
      <c r="HP12" s="610"/>
      <c r="HQ12" s="610"/>
      <c r="HR12" s="610"/>
      <c r="HS12" s="610"/>
      <c r="HT12" s="610"/>
      <c r="HU12" s="610"/>
      <c r="HV12" s="610"/>
      <c r="HW12" s="610"/>
      <c r="HX12" s="610"/>
      <c r="HY12" s="610"/>
      <c r="HZ12" s="610"/>
      <c r="IA12" s="610"/>
      <c r="IB12" s="610"/>
      <c r="IC12" s="610"/>
      <c r="ID12" s="610"/>
    </row>
    <row r="13" spans="1:238" ht="15.9" customHeight="1">
      <c r="A13" s="507" t="s">
        <v>21</v>
      </c>
      <c r="B13" s="508" t="s">
        <v>22</v>
      </c>
      <c r="C13" s="507" t="s">
        <v>23</v>
      </c>
      <c r="D13" s="507">
        <v>4175.200249999999</v>
      </c>
      <c r="E13" s="507">
        <v>4.3138612619732921</v>
      </c>
      <c r="F13" s="18">
        <v>4142.1799999999994</v>
      </c>
      <c r="G13" s="18">
        <v>0</v>
      </c>
      <c r="H13" s="686">
        <v>4142.1799999999994</v>
      </c>
      <c r="I13" s="681">
        <v>4.3221695727327969</v>
      </c>
      <c r="J13" s="502"/>
      <c r="K13" s="502"/>
      <c r="L13" s="502"/>
      <c r="M13" s="502"/>
      <c r="N13" s="502"/>
      <c r="O13" s="502"/>
      <c r="P13" s="502"/>
      <c r="Q13" s="502"/>
      <c r="R13" s="502"/>
      <c r="S13" s="502"/>
      <c r="T13" s="502"/>
      <c r="U13" s="502"/>
      <c r="V13" s="502"/>
      <c r="W13" s="502"/>
      <c r="X13" s="502"/>
      <c r="Y13" s="502"/>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502"/>
      <c r="BC13" s="502"/>
      <c r="BD13" s="502"/>
      <c r="BE13" s="502"/>
      <c r="BF13" s="502"/>
      <c r="BG13" s="502"/>
      <c r="BH13" s="502"/>
      <c r="BI13" s="502"/>
      <c r="BJ13" s="502"/>
      <c r="BK13" s="502"/>
      <c r="BL13" s="502"/>
      <c r="BM13" s="502"/>
      <c r="BN13" s="502"/>
      <c r="BO13" s="502"/>
      <c r="BP13" s="502"/>
      <c r="BQ13" s="502"/>
      <c r="BR13" s="502"/>
      <c r="BS13" s="502"/>
      <c r="BT13" s="502"/>
      <c r="BU13" s="502"/>
      <c r="BV13" s="502"/>
      <c r="BW13" s="502"/>
      <c r="BX13" s="502"/>
      <c r="BY13" s="502"/>
      <c r="BZ13" s="502"/>
      <c r="CA13" s="502"/>
      <c r="CB13" s="502"/>
      <c r="CC13" s="502"/>
      <c r="CD13" s="502"/>
      <c r="CE13" s="502"/>
      <c r="CF13" s="502"/>
      <c r="CG13" s="502"/>
      <c r="CH13" s="502"/>
      <c r="CI13" s="502"/>
      <c r="CJ13" s="502"/>
      <c r="CK13" s="502"/>
      <c r="CL13" s="502"/>
      <c r="CM13" s="502"/>
      <c r="CN13" s="502"/>
      <c r="CO13" s="502"/>
      <c r="CP13" s="502"/>
      <c r="CQ13" s="502"/>
      <c r="CR13" s="502"/>
      <c r="CS13" s="502"/>
      <c r="CT13" s="502"/>
      <c r="CU13" s="502"/>
      <c r="CV13" s="502"/>
      <c r="CW13" s="502"/>
      <c r="CX13" s="502"/>
      <c r="CY13" s="502"/>
      <c r="CZ13" s="502"/>
      <c r="DA13" s="502"/>
      <c r="DB13" s="502"/>
      <c r="DC13" s="502"/>
      <c r="DD13" s="502"/>
      <c r="DE13" s="502"/>
      <c r="DF13" s="502"/>
      <c r="DG13" s="502"/>
      <c r="DH13" s="502"/>
      <c r="DI13" s="502"/>
      <c r="DJ13" s="502"/>
      <c r="DK13" s="502"/>
      <c r="DL13" s="502"/>
      <c r="DM13" s="502"/>
      <c r="DN13" s="502"/>
      <c r="DO13" s="502"/>
      <c r="DP13" s="502"/>
      <c r="DQ13" s="502"/>
      <c r="DR13" s="502"/>
      <c r="DS13" s="502"/>
      <c r="DT13" s="502"/>
      <c r="DU13" s="502"/>
      <c r="DV13" s="502"/>
      <c r="DW13" s="502"/>
      <c r="DX13" s="502"/>
      <c r="DY13" s="502"/>
      <c r="DZ13" s="502"/>
      <c r="EA13" s="502"/>
      <c r="EB13" s="502"/>
      <c r="EC13" s="502"/>
      <c r="ED13" s="502"/>
      <c r="EE13" s="502"/>
      <c r="EF13" s="502"/>
      <c r="EG13" s="502"/>
      <c r="EH13" s="502"/>
      <c r="EI13" s="502"/>
      <c r="EJ13" s="502"/>
      <c r="EK13" s="502"/>
      <c r="EL13" s="502"/>
      <c r="EM13" s="502"/>
      <c r="EN13" s="502"/>
      <c r="EO13" s="502"/>
      <c r="EP13" s="502"/>
      <c r="EQ13" s="502"/>
      <c r="ER13" s="502"/>
      <c r="ES13" s="502"/>
      <c r="ET13" s="502"/>
      <c r="EU13" s="502"/>
      <c r="EV13" s="502"/>
      <c r="EW13" s="502"/>
      <c r="EX13" s="502"/>
      <c r="EY13" s="502"/>
      <c r="EZ13" s="502"/>
      <c r="FA13" s="502"/>
      <c r="FB13" s="502"/>
      <c r="FC13" s="502"/>
      <c r="FD13" s="502"/>
      <c r="FE13" s="502"/>
      <c r="FF13" s="502"/>
      <c r="FG13" s="502"/>
      <c r="FH13" s="502"/>
      <c r="FI13" s="502"/>
      <c r="FJ13" s="502"/>
      <c r="FK13" s="502"/>
      <c r="FL13" s="502"/>
      <c r="FM13" s="502"/>
      <c r="FN13" s="502"/>
      <c r="FO13" s="502"/>
      <c r="FP13" s="502"/>
      <c r="FQ13" s="502"/>
      <c r="FR13" s="502"/>
      <c r="FS13" s="502"/>
      <c r="FT13" s="502"/>
      <c r="FU13" s="502"/>
      <c r="FV13" s="502"/>
      <c r="FW13" s="502"/>
      <c r="FX13" s="502"/>
      <c r="FY13" s="502"/>
      <c r="FZ13" s="502"/>
      <c r="GA13" s="502"/>
      <c r="GB13" s="502"/>
      <c r="GC13" s="502"/>
      <c r="GD13" s="502"/>
      <c r="GE13" s="502"/>
      <c r="GF13" s="502"/>
      <c r="GG13" s="502"/>
      <c r="GH13" s="502"/>
      <c r="GI13" s="502"/>
      <c r="GJ13" s="502"/>
      <c r="GK13" s="502"/>
      <c r="GL13" s="502"/>
      <c r="GM13" s="502"/>
      <c r="GN13" s="502"/>
      <c r="GO13" s="502"/>
      <c r="GP13" s="502"/>
      <c r="GQ13" s="502"/>
      <c r="GR13" s="502"/>
      <c r="GS13" s="502"/>
      <c r="GT13" s="502"/>
      <c r="GU13" s="502"/>
      <c r="GV13" s="502"/>
      <c r="GW13" s="502"/>
      <c r="GX13" s="502"/>
      <c r="GY13" s="502"/>
      <c r="GZ13" s="502"/>
      <c r="HA13" s="502"/>
      <c r="HB13" s="502"/>
      <c r="HC13" s="502"/>
      <c r="HD13" s="502"/>
      <c r="HE13" s="502"/>
      <c r="HF13" s="502"/>
      <c r="HG13" s="502"/>
      <c r="HH13" s="502"/>
      <c r="HI13" s="502"/>
      <c r="HJ13" s="502"/>
      <c r="HK13" s="610"/>
      <c r="HL13" s="610"/>
      <c r="HM13" s="610"/>
      <c r="HN13" s="610"/>
      <c r="HO13" s="610"/>
      <c r="HP13" s="610"/>
      <c r="HQ13" s="610"/>
      <c r="HR13" s="610"/>
      <c r="HS13" s="610"/>
      <c r="HT13" s="610"/>
      <c r="HU13" s="610"/>
      <c r="HV13" s="610"/>
      <c r="HW13" s="610"/>
      <c r="HX13" s="610"/>
      <c r="HY13" s="610"/>
      <c r="HZ13" s="610"/>
      <c r="IA13" s="610"/>
      <c r="IB13" s="610"/>
      <c r="IC13" s="610"/>
      <c r="ID13" s="610"/>
    </row>
    <row r="14" spans="1:238" s="612" customFormat="1" ht="15.9" customHeight="1">
      <c r="A14" s="589"/>
      <c r="B14" s="503" t="s">
        <v>24</v>
      </c>
      <c r="C14" s="589" t="s">
        <v>25</v>
      </c>
      <c r="D14" s="589">
        <v>2643.9357499999996</v>
      </c>
      <c r="E14" s="507">
        <v>63.324765081626936</v>
      </c>
      <c r="F14" s="18">
        <v>2563.3200000000002</v>
      </c>
      <c r="G14" s="18">
        <v>0</v>
      </c>
      <c r="H14" s="686">
        <v>2563.3200000000006</v>
      </c>
      <c r="I14" s="681">
        <v>2.6747035882500128</v>
      </c>
      <c r="J14" s="501"/>
      <c r="K14" s="501"/>
      <c r="L14" s="501"/>
      <c r="M14" s="501"/>
      <c r="N14" s="501"/>
      <c r="O14" s="501"/>
      <c r="P14" s="501"/>
      <c r="Q14" s="501"/>
      <c r="R14" s="501"/>
      <c r="S14" s="501"/>
      <c r="T14" s="501"/>
      <c r="U14" s="501"/>
      <c r="V14" s="501"/>
      <c r="W14" s="501"/>
      <c r="X14" s="501"/>
      <c r="Y14" s="501"/>
      <c r="Z14" s="501"/>
      <c r="AA14" s="501"/>
      <c r="AB14" s="501"/>
      <c r="AC14" s="501"/>
      <c r="AD14" s="501"/>
      <c r="AE14" s="501"/>
      <c r="AF14" s="501"/>
      <c r="AG14" s="501"/>
      <c r="AH14" s="501"/>
      <c r="AI14" s="501"/>
      <c r="AJ14" s="501"/>
      <c r="AK14" s="501"/>
      <c r="AL14" s="501"/>
      <c r="AM14" s="501"/>
      <c r="AN14" s="501"/>
      <c r="AO14" s="501"/>
      <c r="AP14" s="501"/>
      <c r="AQ14" s="501"/>
      <c r="AR14" s="501"/>
      <c r="AS14" s="501"/>
      <c r="AT14" s="501"/>
      <c r="AU14" s="501"/>
      <c r="AV14" s="501"/>
      <c r="AW14" s="501"/>
      <c r="AX14" s="501"/>
      <c r="AY14" s="501"/>
      <c r="AZ14" s="501"/>
      <c r="BA14" s="501"/>
      <c r="BB14" s="501"/>
      <c r="BC14" s="501"/>
      <c r="BD14" s="501"/>
      <c r="BE14" s="501"/>
      <c r="BF14" s="501"/>
      <c r="BG14" s="501"/>
      <c r="BH14" s="501"/>
      <c r="BI14" s="501"/>
      <c r="BJ14" s="501"/>
      <c r="BK14" s="501"/>
      <c r="BL14" s="501"/>
      <c r="BM14" s="501"/>
      <c r="BN14" s="501"/>
      <c r="BO14" s="501"/>
      <c r="BP14" s="501"/>
      <c r="BQ14" s="501"/>
      <c r="BR14" s="501"/>
      <c r="BS14" s="501"/>
      <c r="BT14" s="501"/>
      <c r="BU14" s="501"/>
      <c r="BV14" s="501"/>
      <c r="BW14" s="501"/>
      <c r="BX14" s="501"/>
      <c r="BY14" s="501"/>
      <c r="BZ14" s="501"/>
      <c r="CA14" s="501"/>
      <c r="CB14" s="501"/>
      <c r="CC14" s="501"/>
      <c r="CD14" s="501"/>
      <c r="CE14" s="501"/>
      <c r="CF14" s="501"/>
      <c r="CG14" s="501"/>
      <c r="CH14" s="501"/>
      <c r="CI14" s="501"/>
      <c r="CJ14" s="501"/>
      <c r="CK14" s="501"/>
      <c r="CL14" s="501"/>
      <c r="CM14" s="501"/>
      <c r="CN14" s="501"/>
      <c r="CO14" s="501"/>
      <c r="CP14" s="501"/>
      <c r="CQ14" s="501"/>
      <c r="CR14" s="501"/>
      <c r="CS14" s="501"/>
      <c r="CT14" s="501"/>
      <c r="CU14" s="501"/>
      <c r="CV14" s="501"/>
      <c r="CW14" s="501"/>
      <c r="CX14" s="501"/>
      <c r="CY14" s="501"/>
      <c r="CZ14" s="501"/>
      <c r="DA14" s="501"/>
      <c r="DB14" s="501"/>
      <c r="DC14" s="501"/>
      <c r="DD14" s="501"/>
      <c r="DE14" s="501"/>
      <c r="DF14" s="501"/>
      <c r="DG14" s="501"/>
      <c r="DH14" s="501"/>
      <c r="DI14" s="501"/>
      <c r="DJ14" s="501"/>
      <c r="DK14" s="501"/>
      <c r="DL14" s="501"/>
      <c r="DM14" s="501"/>
      <c r="DN14" s="501"/>
      <c r="DO14" s="501"/>
      <c r="DP14" s="501"/>
      <c r="DQ14" s="501"/>
      <c r="DR14" s="501"/>
      <c r="DS14" s="501"/>
      <c r="DT14" s="501"/>
      <c r="DU14" s="501"/>
      <c r="DV14" s="501"/>
      <c r="DW14" s="501"/>
      <c r="DX14" s="501"/>
      <c r="DY14" s="501"/>
      <c r="DZ14" s="501"/>
      <c r="EA14" s="501"/>
      <c r="EB14" s="501"/>
      <c r="EC14" s="501"/>
      <c r="ED14" s="501"/>
      <c r="EE14" s="501"/>
      <c r="EF14" s="501"/>
      <c r="EG14" s="501"/>
      <c r="EH14" s="501"/>
      <c r="EI14" s="501"/>
      <c r="EJ14" s="501"/>
      <c r="EK14" s="501"/>
      <c r="EL14" s="501"/>
      <c r="EM14" s="501"/>
      <c r="EN14" s="501"/>
      <c r="EO14" s="501"/>
      <c r="EP14" s="501"/>
      <c r="EQ14" s="501"/>
      <c r="ER14" s="501"/>
      <c r="ES14" s="501"/>
      <c r="ET14" s="501"/>
      <c r="EU14" s="501"/>
      <c r="EV14" s="501"/>
      <c r="EW14" s="501"/>
      <c r="EX14" s="501"/>
      <c r="EY14" s="501"/>
      <c r="EZ14" s="501"/>
      <c r="FA14" s="501"/>
      <c r="FB14" s="501"/>
      <c r="FC14" s="501"/>
      <c r="FD14" s="501"/>
      <c r="FE14" s="501"/>
      <c r="FF14" s="501"/>
      <c r="FG14" s="501"/>
      <c r="FH14" s="501"/>
      <c r="FI14" s="501"/>
      <c r="FJ14" s="501"/>
      <c r="FK14" s="501"/>
      <c r="FL14" s="501"/>
      <c r="FM14" s="501"/>
      <c r="FN14" s="501"/>
      <c r="FO14" s="501"/>
      <c r="FP14" s="501"/>
      <c r="FQ14" s="501"/>
      <c r="FR14" s="501"/>
      <c r="FS14" s="501"/>
      <c r="FT14" s="501"/>
      <c r="FU14" s="501"/>
      <c r="FV14" s="501"/>
      <c r="FW14" s="501"/>
      <c r="FX14" s="501"/>
      <c r="FY14" s="501"/>
      <c r="FZ14" s="501"/>
      <c r="GA14" s="501"/>
      <c r="GB14" s="501"/>
      <c r="GC14" s="501"/>
      <c r="GD14" s="501"/>
      <c r="GE14" s="501"/>
      <c r="GF14" s="501"/>
      <c r="GG14" s="501"/>
      <c r="GH14" s="501"/>
      <c r="GI14" s="501"/>
      <c r="GJ14" s="501"/>
      <c r="GK14" s="501"/>
      <c r="GL14" s="501"/>
      <c r="GM14" s="501"/>
      <c r="GN14" s="501"/>
      <c r="GO14" s="501"/>
      <c r="GP14" s="501"/>
      <c r="GQ14" s="501"/>
      <c r="GR14" s="501"/>
      <c r="GS14" s="501"/>
      <c r="GT14" s="501"/>
      <c r="GU14" s="501"/>
      <c r="GV14" s="501"/>
      <c r="GW14" s="501"/>
      <c r="GX14" s="501"/>
      <c r="GY14" s="501"/>
      <c r="GZ14" s="501"/>
      <c r="HA14" s="501"/>
      <c r="HB14" s="501"/>
      <c r="HC14" s="501"/>
      <c r="HD14" s="501"/>
      <c r="HE14" s="501"/>
      <c r="HF14" s="501"/>
      <c r="HG14" s="501"/>
      <c r="HH14" s="501"/>
      <c r="HI14" s="501"/>
      <c r="HJ14" s="501"/>
      <c r="HK14" s="611"/>
      <c r="HL14" s="611"/>
      <c r="HM14" s="611"/>
      <c r="HN14" s="611"/>
      <c r="HO14" s="611"/>
      <c r="HP14" s="611"/>
      <c r="HQ14" s="611"/>
      <c r="HR14" s="611"/>
      <c r="HS14" s="611"/>
      <c r="HT14" s="611"/>
      <c r="HU14" s="611"/>
      <c r="HV14" s="611"/>
      <c r="HW14" s="611"/>
      <c r="HX14" s="611"/>
      <c r="HY14" s="611"/>
      <c r="HZ14" s="611"/>
      <c r="IA14" s="611"/>
      <c r="IB14" s="611"/>
      <c r="IC14" s="611"/>
      <c r="ID14" s="611"/>
    </row>
    <row r="15" spans="1:238" s="504" customFormat="1" ht="21.9" hidden="1" customHeight="1">
      <c r="A15" s="589"/>
      <c r="B15" s="503" t="s">
        <v>26</v>
      </c>
      <c r="C15" s="589" t="s">
        <v>27</v>
      </c>
      <c r="D15" s="589">
        <v>1530.0744999999999</v>
      </c>
      <c r="E15" s="507">
        <v>36.646733291415188</v>
      </c>
      <c r="F15" s="18">
        <v>0</v>
      </c>
      <c r="G15" s="18">
        <v>1577.6699999999987</v>
      </c>
      <c r="H15" s="686">
        <v>1577.6699999999987</v>
      </c>
      <c r="I15" s="681">
        <v>1.5517351353332762</v>
      </c>
      <c r="J15" s="501"/>
      <c r="K15" s="501"/>
      <c r="L15" s="501"/>
      <c r="M15" s="501"/>
      <c r="N15" s="501"/>
      <c r="O15" s="501"/>
      <c r="P15" s="501"/>
      <c r="Q15" s="501"/>
      <c r="R15" s="501"/>
      <c r="S15" s="501"/>
      <c r="T15" s="501"/>
      <c r="U15" s="501"/>
      <c r="V15" s="501"/>
      <c r="W15" s="501"/>
      <c r="X15" s="501"/>
      <c r="Y15" s="501"/>
      <c r="Z15" s="501"/>
      <c r="AA15" s="501"/>
      <c r="AB15" s="501"/>
      <c r="AC15" s="501"/>
      <c r="AD15" s="501"/>
      <c r="AE15" s="501"/>
      <c r="AF15" s="501"/>
      <c r="AG15" s="501"/>
      <c r="AH15" s="501"/>
      <c r="AI15" s="501"/>
      <c r="AJ15" s="501"/>
      <c r="AK15" s="501"/>
      <c r="AL15" s="501"/>
      <c r="AM15" s="501"/>
      <c r="AN15" s="501"/>
      <c r="AO15" s="501"/>
      <c r="AP15" s="501"/>
      <c r="AQ15" s="501"/>
      <c r="AR15" s="501"/>
      <c r="AS15" s="501"/>
      <c r="AT15" s="501"/>
      <c r="AU15" s="501"/>
      <c r="AV15" s="501"/>
      <c r="AW15" s="501"/>
      <c r="AX15" s="501"/>
      <c r="AY15" s="501"/>
      <c r="AZ15" s="501"/>
      <c r="BA15" s="501"/>
      <c r="BB15" s="501"/>
      <c r="BC15" s="501"/>
      <c r="BD15" s="501"/>
      <c r="BE15" s="501"/>
      <c r="BF15" s="501"/>
      <c r="BG15" s="501"/>
      <c r="BH15" s="501"/>
      <c r="BI15" s="501"/>
      <c r="BJ15" s="501"/>
      <c r="BK15" s="501"/>
      <c r="BL15" s="501"/>
      <c r="BM15" s="501"/>
      <c r="BN15" s="501"/>
      <c r="BO15" s="501"/>
      <c r="BP15" s="501"/>
      <c r="BQ15" s="501"/>
      <c r="BR15" s="501"/>
      <c r="BS15" s="501"/>
      <c r="BT15" s="501"/>
      <c r="BU15" s="501"/>
      <c r="BV15" s="501"/>
      <c r="BW15" s="501"/>
      <c r="BX15" s="501"/>
      <c r="BY15" s="501"/>
      <c r="BZ15" s="501"/>
      <c r="CA15" s="501"/>
      <c r="CB15" s="501"/>
      <c r="CC15" s="501"/>
      <c r="CD15" s="501"/>
      <c r="CE15" s="501"/>
      <c r="CF15" s="501"/>
      <c r="CG15" s="501"/>
      <c r="CH15" s="501"/>
      <c r="CI15" s="501"/>
      <c r="CJ15" s="501"/>
      <c r="CK15" s="501"/>
      <c r="CL15" s="501"/>
      <c r="CM15" s="501"/>
      <c r="CN15" s="501"/>
      <c r="CO15" s="501"/>
      <c r="CP15" s="501"/>
      <c r="CQ15" s="501"/>
      <c r="CR15" s="501"/>
      <c r="CS15" s="501"/>
      <c r="CT15" s="501"/>
      <c r="CU15" s="501"/>
      <c r="CV15" s="501"/>
      <c r="CW15" s="501"/>
      <c r="CX15" s="501"/>
      <c r="CY15" s="501"/>
      <c r="CZ15" s="501"/>
      <c r="DA15" s="501"/>
      <c r="DB15" s="501"/>
      <c r="DC15" s="501"/>
      <c r="DD15" s="501"/>
      <c r="DE15" s="501"/>
      <c r="DF15" s="501"/>
      <c r="DG15" s="501"/>
      <c r="DH15" s="501"/>
      <c r="DI15" s="501"/>
      <c r="DJ15" s="501"/>
      <c r="DK15" s="501"/>
      <c r="DL15" s="501"/>
      <c r="DM15" s="501"/>
      <c r="DN15" s="501"/>
      <c r="DO15" s="501"/>
      <c r="DP15" s="501"/>
      <c r="DQ15" s="501"/>
      <c r="DR15" s="501"/>
      <c r="DS15" s="501"/>
      <c r="DT15" s="501"/>
      <c r="DU15" s="501"/>
      <c r="DV15" s="501"/>
      <c r="DW15" s="501"/>
      <c r="DX15" s="501"/>
      <c r="DY15" s="501"/>
      <c r="DZ15" s="501"/>
      <c r="EA15" s="501"/>
      <c r="EB15" s="501"/>
      <c r="EC15" s="501"/>
      <c r="ED15" s="501"/>
      <c r="EE15" s="501"/>
      <c r="EF15" s="501"/>
      <c r="EG15" s="501"/>
      <c r="EH15" s="501"/>
      <c r="EI15" s="501"/>
      <c r="EJ15" s="501"/>
      <c r="EK15" s="501"/>
      <c r="EL15" s="501"/>
      <c r="EM15" s="501"/>
      <c r="EN15" s="501"/>
      <c r="EO15" s="501"/>
      <c r="EP15" s="501"/>
      <c r="EQ15" s="501"/>
      <c r="ER15" s="501"/>
      <c r="ES15" s="501"/>
      <c r="ET15" s="501"/>
      <c r="EU15" s="501"/>
      <c r="EV15" s="501"/>
      <c r="EW15" s="501"/>
      <c r="EX15" s="501"/>
      <c r="EY15" s="501"/>
      <c r="EZ15" s="501"/>
      <c r="FA15" s="501"/>
      <c r="FB15" s="501"/>
      <c r="FC15" s="501"/>
      <c r="FD15" s="501"/>
      <c r="FE15" s="501"/>
      <c r="FF15" s="501"/>
      <c r="FG15" s="501"/>
      <c r="FH15" s="501"/>
      <c r="FI15" s="501"/>
      <c r="FJ15" s="501"/>
      <c r="FK15" s="501"/>
      <c r="FL15" s="501"/>
      <c r="FM15" s="501"/>
      <c r="FN15" s="501"/>
      <c r="FO15" s="501"/>
      <c r="FP15" s="501"/>
      <c r="FQ15" s="501"/>
      <c r="FR15" s="501"/>
      <c r="FS15" s="501"/>
      <c r="FT15" s="501"/>
      <c r="FU15" s="501"/>
      <c r="FV15" s="501"/>
      <c r="FW15" s="501"/>
      <c r="FX15" s="501"/>
      <c r="FY15" s="501"/>
      <c r="FZ15" s="501"/>
      <c r="GA15" s="501"/>
      <c r="GB15" s="501"/>
      <c r="GC15" s="501"/>
      <c r="GD15" s="501"/>
      <c r="GE15" s="501"/>
      <c r="GF15" s="501"/>
      <c r="GG15" s="501"/>
      <c r="GH15" s="501"/>
      <c r="GI15" s="501"/>
      <c r="GJ15" s="501"/>
      <c r="GK15" s="501"/>
      <c r="GL15" s="501"/>
      <c r="GM15" s="501"/>
      <c r="GN15" s="501"/>
      <c r="GO15" s="501"/>
      <c r="GP15" s="501"/>
      <c r="GQ15" s="501"/>
      <c r="GR15" s="501"/>
      <c r="GS15" s="501"/>
      <c r="GT15" s="501"/>
      <c r="GU15" s="501"/>
      <c r="GV15" s="501"/>
      <c r="GW15" s="501"/>
      <c r="GX15" s="501"/>
      <c r="GY15" s="501"/>
      <c r="GZ15" s="501"/>
      <c r="HA15" s="501"/>
      <c r="HB15" s="501"/>
      <c r="HC15" s="501"/>
      <c r="HD15" s="501"/>
      <c r="HE15" s="501"/>
      <c r="HF15" s="501"/>
      <c r="HG15" s="501"/>
      <c r="HH15" s="501"/>
      <c r="HI15" s="501"/>
      <c r="HJ15" s="501"/>
      <c r="HK15" s="611"/>
      <c r="HL15" s="611"/>
      <c r="HM15" s="611"/>
      <c r="HN15" s="611"/>
      <c r="HO15" s="611"/>
      <c r="HP15" s="611"/>
      <c r="HQ15" s="611"/>
      <c r="HR15" s="611"/>
      <c r="HS15" s="611"/>
      <c r="HT15" s="611"/>
      <c r="HU15" s="611"/>
      <c r="HV15" s="611"/>
      <c r="HW15" s="611"/>
      <c r="HX15" s="611"/>
      <c r="HY15" s="611"/>
      <c r="HZ15" s="611"/>
      <c r="IA15" s="611"/>
      <c r="IB15" s="611"/>
      <c r="IC15" s="611"/>
      <c r="ID15" s="611"/>
    </row>
    <row r="16" spans="1:238" s="504" customFormat="1" ht="21.9" hidden="1" customHeight="1">
      <c r="A16" s="589"/>
      <c r="B16" s="500" t="s">
        <v>28</v>
      </c>
      <c r="C16" s="589" t="s">
        <v>29</v>
      </c>
      <c r="D16" s="589">
        <v>1.19</v>
      </c>
      <c r="E16" s="507">
        <v>2.8501626957892625E-2</v>
      </c>
      <c r="F16" s="18">
        <v>0</v>
      </c>
      <c r="G16" s="18">
        <v>1.19</v>
      </c>
      <c r="H16" s="686">
        <v>1.19</v>
      </c>
      <c r="I16" s="681">
        <v>1.1704379312825878E-3</v>
      </c>
      <c r="J16" s="501"/>
      <c r="K16" s="501"/>
      <c r="L16" s="501"/>
      <c r="M16" s="501"/>
      <c r="N16" s="501"/>
      <c r="O16" s="501"/>
      <c r="P16" s="501"/>
      <c r="Q16" s="501"/>
      <c r="R16" s="501"/>
      <c r="S16" s="501"/>
      <c r="T16" s="501"/>
      <c r="U16" s="501"/>
      <c r="V16" s="501"/>
      <c r="W16" s="501"/>
      <c r="X16" s="501"/>
      <c r="Y16" s="501"/>
      <c r="Z16" s="501"/>
      <c r="AA16" s="501"/>
      <c r="AB16" s="501"/>
      <c r="AC16" s="501"/>
      <c r="AD16" s="501"/>
      <c r="AE16" s="501"/>
      <c r="AF16" s="501"/>
      <c r="AG16" s="501"/>
      <c r="AH16" s="501"/>
      <c r="AI16" s="501"/>
      <c r="AJ16" s="501"/>
      <c r="AK16" s="501"/>
      <c r="AL16" s="501"/>
      <c r="AM16" s="501"/>
      <c r="AN16" s="501"/>
      <c r="AO16" s="501"/>
      <c r="AP16" s="501"/>
      <c r="AQ16" s="501"/>
      <c r="AR16" s="501"/>
      <c r="AS16" s="501"/>
      <c r="AT16" s="501"/>
      <c r="AU16" s="501"/>
      <c r="AV16" s="501"/>
      <c r="AW16" s="501"/>
      <c r="AX16" s="501"/>
      <c r="AY16" s="501"/>
      <c r="AZ16" s="501"/>
      <c r="BA16" s="501"/>
      <c r="BB16" s="501"/>
      <c r="BC16" s="501"/>
      <c r="BD16" s="501"/>
      <c r="BE16" s="501"/>
      <c r="BF16" s="501"/>
      <c r="BG16" s="501"/>
      <c r="BH16" s="501"/>
      <c r="BI16" s="501"/>
      <c r="BJ16" s="501"/>
      <c r="BK16" s="501"/>
      <c r="BL16" s="501"/>
      <c r="BM16" s="501"/>
      <c r="BN16" s="501"/>
      <c r="BO16" s="501"/>
      <c r="BP16" s="501"/>
      <c r="BQ16" s="501"/>
      <c r="BR16" s="501"/>
      <c r="BS16" s="501"/>
      <c r="BT16" s="501"/>
      <c r="BU16" s="501"/>
      <c r="BV16" s="501"/>
      <c r="BW16" s="501"/>
      <c r="BX16" s="501"/>
      <c r="BY16" s="501"/>
      <c r="BZ16" s="501"/>
      <c r="CA16" s="501"/>
      <c r="CB16" s="501"/>
      <c r="CC16" s="501"/>
      <c r="CD16" s="501"/>
      <c r="CE16" s="501"/>
      <c r="CF16" s="501"/>
      <c r="CG16" s="501"/>
      <c r="CH16" s="501"/>
      <c r="CI16" s="501"/>
      <c r="CJ16" s="501"/>
      <c r="CK16" s="501"/>
      <c r="CL16" s="501"/>
      <c r="CM16" s="501"/>
      <c r="CN16" s="501"/>
      <c r="CO16" s="501"/>
      <c r="CP16" s="501"/>
      <c r="CQ16" s="501"/>
      <c r="CR16" s="501"/>
      <c r="CS16" s="501"/>
      <c r="CT16" s="501"/>
      <c r="CU16" s="501"/>
      <c r="CV16" s="501"/>
      <c r="CW16" s="501"/>
      <c r="CX16" s="501"/>
      <c r="CY16" s="501"/>
      <c r="CZ16" s="501"/>
      <c r="DA16" s="501"/>
      <c r="DB16" s="501"/>
      <c r="DC16" s="501"/>
      <c r="DD16" s="501"/>
      <c r="DE16" s="501"/>
      <c r="DF16" s="501"/>
      <c r="DG16" s="501"/>
      <c r="DH16" s="501"/>
      <c r="DI16" s="501"/>
      <c r="DJ16" s="501"/>
      <c r="DK16" s="501"/>
      <c r="DL16" s="501"/>
      <c r="DM16" s="501"/>
      <c r="DN16" s="501"/>
      <c r="DO16" s="501"/>
      <c r="DP16" s="501"/>
      <c r="DQ16" s="501"/>
      <c r="DR16" s="501"/>
      <c r="DS16" s="501"/>
      <c r="DT16" s="501"/>
      <c r="DU16" s="501"/>
      <c r="DV16" s="501"/>
      <c r="DW16" s="501"/>
      <c r="DX16" s="501"/>
      <c r="DY16" s="501"/>
      <c r="DZ16" s="501"/>
      <c r="EA16" s="501"/>
      <c r="EB16" s="501"/>
      <c r="EC16" s="501"/>
      <c r="ED16" s="501"/>
      <c r="EE16" s="501"/>
      <c r="EF16" s="501"/>
      <c r="EG16" s="501"/>
      <c r="EH16" s="501"/>
      <c r="EI16" s="501"/>
      <c r="EJ16" s="501"/>
      <c r="EK16" s="501"/>
      <c r="EL16" s="501"/>
      <c r="EM16" s="501"/>
      <c r="EN16" s="501"/>
      <c r="EO16" s="501"/>
      <c r="EP16" s="501"/>
      <c r="EQ16" s="501"/>
      <c r="ER16" s="501"/>
      <c r="ES16" s="501"/>
      <c r="ET16" s="501"/>
      <c r="EU16" s="501"/>
      <c r="EV16" s="501"/>
      <c r="EW16" s="501"/>
      <c r="EX16" s="501"/>
      <c r="EY16" s="501"/>
      <c r="EZ16" s="501"/>
      <c r="FA16" s="501"/>
      <c r="FB16" s="501"/>
      <c r="FC16" s="501"/>
      <c r="FD16" s="501"/>
      <c r="FE16" s="501"/>
      <c r="FF16" s="501"/>
      <c r="FG16" s="501"/>
      <c r="FH16" s="501"/>
      <c r="FI16" s="501"/>
      <c r="FJ16" s="501"/>
      <c r="FK16" s="501"/>
      <c r="FL16" s="501"/>
      <c r="FM16" s="501"/>
      <c r="FN16" s="501"/>
      <c r="FO16" s="501"/>
      <c r="FP16" s="501"/>
      <c r="FQ16" s="501"/>
      <c r="FR16" s="501"/>
      <c r="FS16" s="501"/>
      <c r="FT16" s="501"/>
      <c r="FU16" s="501"/>
      <c r="FV16" s="501"/>
      <c r="FW16" s="501"/>
      <c r="FX16" s="501"/>
      <c r="FY16" s="501"/>
      <c r="FZ16" s="501"/>
      <c r="GA16" s="501"/>
      <c r="GB16" s="501"/>
      <c r="GC16" s="501"/>
      <c r="GD16" s="501"/>
      <c r="GE16" s="501"/>
      <c r="GF16" s="501"/>
      <c r="GG16" s="501"/>
      <c r="GH16" s="501"/>
      <c r="GI16" s="501"/>
      <c r="GJ16" s="501"/>
      <c r="GK16" s="501"/>
      <c r="GL16" s="501"/>
      <c r="GM16" s="501"/>
      <c r="GN16" s="501"/>
      <c r="GO16" s="501"/>
      <c r="GP16" s="501"/>
      <c r="GQ16" s="501"/>
      <c r="GR16" s="501"/>
      <c r="GS16" s="501"/>
      <c r="GT16" s="501"/>
      <c r="GU16" s="501"/>
      <c r="GV16" s="501"/>
      <c r="GW16" s="501"/>
      <c r="GX16" s="501"/>
      <c r="GY16" s="501"/>
      <c r="GZ16" s="501"/>
      <c r="HA16" s="501"/>
      <c r="HB16" s="501"/>
      <c r="HC16" s="501"/>
      <c r="HD16" s="501"/>
      <c r="HE16" s="501"/>
      <c r="HF16" s="501"/>
      <c r="HG16" s="501"/>
      <c r="HH16" s="501"/>
      <c r="HI16" s="501"/>
      <c r="HJ16" s="501"/>
      <c r="HK16" s="611"/>
      <c r="HL16" s="611"/>
      <c r="HM16" s="611"/>
      <c r="HN16" s="611"/>
      <c r="HO16" s="611"/>
      <c r="HP16" s="611"/>
      <c r="HQ16" s="611"/>
      <c r="HR16" s="611"/>
      <c r="HS16" s="611"/>
      <c r="HT16" s="611"/>
      <c r="HU16" s="611"/>
      <c r="HV16" s="611"/>
      <c r="HW16" s="611"/>
      <c r="HX16" s="611"/>
      <c r="HY16" s="611"/>
      <c r="HZ16" s="611"/>
      <c r="IA16" s="611"/>
      <c r="IB16" s="611"/>
      <c r="IC16" s="611"/>
      <c r="ID16" s="611"/>
    </row>
    <row r="17" spans="1:238" ht="15.9" customHeight="1">
      <c r="A17" s="507" t="s">
        <v>30</v>
      </c>
      <c r="B17" s="505" t="s">
        <v>31</v>
      </c>
      <c r="C17" s="507" t="s">
        <v>32</v>
      </c>
      <c r="D17" s="507">
        <v>4918.6290099999997</v>
      </c>
      <c r="E17" s="507">
        <v>5.081979756122367</v>
      </c>
      <c r="F17" s="18">
        <v>0</v>
      </c>
      <c r="G17" s="18">
        <v>4640.7523370000054</v>
      </c>
      <c r="H17" s="686">
        <v>4640.7523370000054</v>
      </c>
      <c r="I17" s="681">
        <v>4.842406304305956</v>
      </c>
      <c r="J17" s="502"/>
      <c r="K17" s="502"/>
      <c r="L17" s="502"/>
      <c r="M17" s="502"/>
      <c r="N17" s="502"/>
      <c r="O17" s="502"/>
      <c r="P17" s="502"/>
      <c r="Q17" s="502"/>
      <c r="R17" s="502"/>
      <c r="S17" s="502"/>
      <c r="T17" s="502"/>
      <c r="U17" s="502"/>
      <c r="V17" s="502"/>
      <c r="W17" s="502"/>
      <c r="X17" s="502"/>
      <c r="Y17" s="502"/>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502"/>
      <c r="BC17" s="502"/>
      <c r="BD17" s="502"/>
      <c r="BE17" s="502"/>
      <c r="BF17" s="502"/>
      <c r="BG17" s="502"/>
      <c r="BH17" s="502"/>
      <c r="BI17" s="502"/>
      <c r="BJ17" s="502"/>
      <c r="BK17" s="502"/>
      <c r="BL17" s="502"/>
      <c r="BM17" s="502"/>
      <c r="BN17" s="502"/>
      <c r="BO17" s="502"/>
      <c r="BP17" s="502"/>
      <c r="BQ17" s="502"/>
      <c r="BR17" s="502"/>
      <c r="BS17" s="502"/>
      <c r="BT17" s="502"/>
      <c r="BU17" s="502"/>
      <c r="BV17" s="502"/>
      <c r="BW17" s="502"/>
      <c r="BX17" s="502"/>
      <c r="BY17" s="502"/>
      <c r="BZ17" s="502"/>
      <c r="CA17" s="502"/>
      <c r="CB17" s="502"/>
      <c r="CC17" s="502"/>
      <c r="CD17" s="502"/>
      <c r="CE17" s="502"/>
      <c r="CF17" s="502"/>
      <c r="CG17" s="502"/>
      <c r="CH17" s="502"/>
      <c r="CI17" s="502"/>
      <c r="CJ17" s="502"/>
      <c r="CK17" s="502"/>
      <c r="CL17" s="502"/>
      <c r="CM17" s="502"/>
      <c r="CN17" s="502"/>
      <c r="CO17" s="502"/>
      <c r="CP17" s="502"/>
      <c r="CQ17" s="502"/>
      <c r="CR17" s="502"/>
      <c r="CS17" s="502"/>
      <c r="CT17" s="502"/>
      <c r="CU17" s="502"/>
      <c r="CV17" s="502"/>
      <c r="CW17" s="502"/>
      <c r="CX17" s="502"/>
      <c r="CY17" s="502"/>
      <c r="CZ17" s="502"/>
      <c r="DA17" s="502"/>
      <c r="DB17" s="502"/>
      <c r="DC17" s="502"/>
      <c r="DD17" s="502"/>
      <c r="DE17" s="502"/>
      <c r="DF17" s="502"/>
      <c r="DG17" s="502"/>
      <c r="DH17" s="502"/>
      <c r="DI17" s="502"/>
      <c r="DJ17" s="502"/>
      <c r="DK17" s="502"/>
      <c r="DL17" s="502"/>
      <c r="DM17" s="502"/>
      <c r="DN17" s="502"/>
      <c r="DO17" s="502"/>
      <c r="DP17" s="502"/>
      <c r="DQ17" s="502"/>
      <c r="DR17" s="502"/>
      <c r="DS17" s="502"/>
      <c r="DT17" s="502"/>
      <c r="DU17" s="502"/>
      <c r="DV17" s="502"/>
      <c r="DW17" s="502"/>
      <c r="DX17" s="502"/>
      <c r="DY17" s="502"/>
      <c r="DZ17" s="502"/>
      <c r="EA17" s="502"/>
      <c r="EB17" s="502"/>
      <c r="EC17" s="502"/>
      <c r="ED17" s="502"/>
      <c r="EE17" s="502"/>
      <c r="EF17" s="502"/>
      <c r="EG17" s="502"/>
      <c r="EH17" s="502"/>
      <c r="EI17" s="502"/>
      <c r="EJ17" s="502"/>
      <c r="EK17" s="502"/>
      <c r="EL17" s="502"/>
      <c r="EM17" s="502"/>
      <c r="EN17" s="502"/>
      <c r="EO17" s="502"/>
      <c r="EP17" s="502"/>
      <c r="EQ17" s="502"/>
      <c r="ER17" s="502"/>
      <c r="ES17" s="502"/>
      <c r="ET17" s="502"/>
      <c r="EU17" s="502"/>
      <c r="EV17" s="502"/>
      <c r="EW17" s="502"/>
      <c r="EX17" s="502"/>
      <c r="EY17" s="502"/>
      <c r="EZ17" s="502"/>
      <c r="FA17" s="502"/>
      <c r="FB17" s="502"/>
      <c r="FC17" s="502"/>
      <c r="FD17" s="502"/>
      <c r="FE17" s="502"/>
      <c r="FF17" s="502"/>
      <c r="FG17" s="502"/>
      <c r="FH17" s="502"/>
      <c r="FI17" s="502"/>
      <c r="FJ17" s="502"/>
      <c r="FK17" s="502"/>
      <c r="FL17" s="502"/>
      <c r="FM17" s="502"/>
      <c r="FN17" s="502"/>
      <c r="FO17" s="502"/>
      <c r="FP17" s="502"/>
      <c r="FQ17" s="502"/>
      <c r="FR17" s="502"/>
      <c r="FS17" s="502"/>
      <c r="FT17" s="502"/>
      <c r="FU17" s="502"/>
      <c r="FV17" s="502"/>
      <c r="FW17" s="502"/>
      <c r="FX17" s="502"/>
      <c r="FY17" s="502"/>
      <c r="FZ17" s="502"/>
      <c r="GA17" s="502"/>
      <c r="GB17" s="502"/>
      <c r="GC17" s="502"/>
      <c r="GD17" s="502"/>
      <c r="GE17" s="502"/>
      <c r="GF17" s="502"/>
      <c r="GG17" s="502"/>
      <c r="GH17" s="502"/>
      <c r="GI17" s="502"/>
      <c r="GJ17" s="502"/>
      <c r="GK17" s="502"/>
      <c r="GL17" s="502"/>
      <c r="GM17" s="502"/>
      <c r="GN17" s="502"/>
      <c r="GO17" s="502"/>
      <c r="GP17" s="502"/>
      <c r="GQ17" s="502"/>
      <c r="GR17" s="502"/>
      <c r="GS17" s="502"/>
      <c r="GT17" s="502"/>
      <c r="GU17" s="502"/>
      <c r="GV17" s="502"/>
      <c r="GW17" s="502"/>
      <c r="GX17" s="502"/>
      <c r="GY17" s="502"/>
      <c r="GZ17" s="502"/>
      <c r="HA17" s="502"/>
      <c r="HB17" s="502"/>
      <c r="HC17" s="502"/>
      <c r="HD17" s="502"/>
      <c r="HE17" s="502"/>
      <c r="HF17" s="502"/>
      <c r="HG17" s="502"/>
      <c r="HH17" s="502"/>
      <c r="HI17" s="502"/>
      <c r="HJ17" s="502"/>
      <c r="HK17" s="610"/>
      <c r="HL17" s="610"/>
      <c r="HM17" s="610"/>
      <c r="HN17" s="610"/>
      <c r="HO17" s="610"/>
      <c r="HP17" s="610"/>
      <c r="HQ17" s="610"/>
      <c r="HR17" s="610"/>
      <c r="HS17" s="610"/>
      <c r="HT17" s="610"/>
      <c r="HU17" s="610"/>
      <c r="HV17" s="610"/>
      <c r="HW17" s="610"/>
      <c r="HX17" s="610"/>
      <c r="HY17" s="610"/>
      <c r="HZ17" s="610"/>
      <c r="IA17" s="610"/>
      <c r="IB17" s="610"/>
      <c r="IC17" s="610"/>
      <c r="ID17" s="610"/>
    </row>
    <row r="18" spans="1:238" ht="15.9" customHeight="1">
      <c r="A18" s="507" t="s">
        <v>33</v>
      </c>
      <c r="B18" s="505" t="s">
        <v>34</v>
      </c>
      <c r="C18" s="507" t="s">
        <v>35</v>
      </c>
      <c r="D18" s="507">
        <v>1424.7775599999998</v>
      </c>
      <c r="E18" s="507">
        <v>1.4720953139942996</v>
      </c>
      <c r="F18" s="18">
        <v>1934.9299999999998</v>
      </c>
      <c r="G18" s="18">
        <v>0</v>
      </c>
      <c r="H18" s="686">
        <v>1934.9299999999998</v>
      </c>
      <c r="I18" s="681">
        <v>2.0190082447812197</v>
      </c>
      <c r="J18" s="502"/>
      <c r="K18" s="502"/>
      <c r="L18" s="502"/>
      <c r="M18" s="502"/>
      <c r="N18" s="502"/>
      <c r="O18" s="502"/>
      <c r="P18" s="502"/>
      <c r="Q18" s="502"/>
      <c r="R18" s="502"/>
      <c r="S18" s="502"/>
      <c r="T18" s="502"/>
      <c r="U18" s="502"/>
      <c r="V18" s="502"/>
      <c r="W18" s="502"/>
      <c r="X18" s="502"/>
      <c r="Y18" s="502"/>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502"/>
      <c r="BC18" s="502"/>
      <c r="BD18" s="502"/>
      <c r="BE18" s="502"/>
      <c r="BF18" s="502"/>
      <c r="BG18" s="502"/>
      <c r="BH18" s="502"/>
      <c r="BI18" s="502"/>
      <c r="BJ18" s="502"/>
      <c r="BK18" s="502"/>
      <c r="BL18" s="502"/>
      <c r="BM18" s="502"/>
      <c r="BN18" s="502"/>
      <c r="BO18" s="502"/>
      <c r="BP18" s="502"/>
      <c r="BQ18" s="502"/>
      <c r="BR18" s="502"/>
      <c r="BS18" s="502"/>
      <c r="BT18" s="502"/>
      <c r="BU18" s="502"/>
      <c r="BV18" s="502"/>
      <c r="BW18" s="502"/>
      <c r="BX18" s="502"/>
      <c r="BY18" s="502"/>
      <c r="BZ18" s="502"/>
      <c r="CA18" s="502"/>
      <c r="CB18" s="502"/>
      <c r="CC18" s="502"/>
      <c r="CD18" s="502"/>
      <c r="CE18" s="502"/>
      <c r="CF18" s="502"/>
      <c r="CG18" s="502"/>
      <c r="CH18" s="502"/>
      <c r="CI18" s="502"/>
      <c r="CJ18" s="502"/>
      <c r="CK18" s="502"/>
      <c r="CL18" s="502"/>
      <c r="CM18" s="502"/>
      <c r="CN18" s="502"/>
      <c r="CO18" s="502"/>
      <c r="CP18" s="502"/>
      <c r="CQ18" s="502"/>
      <c r="CR18" s="502"/>
      <c r="CS18" s="502"/>
      <c r="CT18" s="502"/>
      <c r="CU18" s="502"/>
      <c r="CV18" s="502"/>
      <c r="CW18" s="502"/>
      <c r="CX18" s="502"/>
      <c r="CY18" s="502"/>
      <c r="CZ18" s="502"/>
      <c r="DA18" s="502"/>
      <c r="DB18" s="502"/>
      <c r="DC18" s="502"/>
      <c r="DD18" s="502"/>
      <c r="DE18" s="502"/>
      <c r="DF18" s="502"/>
      <c r="DG18" s="502"/>
      <c r="DH18" s="502"/>
      <c r="DI18" s="502"/>
      <c r="DJ18" s="502"/>
      <c r="DK18" s="502"/>
      <c r="DL18" s="502"/>
      <c r="DM18" s="502"/>
      <c r="DN18" s="502"/>
      <c r="DO18" s="502"/>
      <c r="DP18" s="502"/>
      <c r="DQ18" s="502"/>
      <c r="DR18" s="502"/>
      <c r="DS18" s="502"/>
      <c r="DT18" s="502"/>
      <c r="DU18" s="502"/>
      <c r="DV18" s="502"/>
      <c r="DW18" s="502"/>
      <c r="DX18" s="502"/>
      <c r="DY18" s="502"/>
      <c r="DZ18" s="502"/>
      <c r="EA18" s="502"/>
      <c r="EB18" s="502"/>
      <c r="EC18" s="502"/>
      <c r="ED18" s="502"/>
      <c r="EE18" s="502"/>
      <c r="EF18" s="502"/>
      <c r="EG18" s="502"/>
      <c r="EH18" s="502"/>
      <c r="EI18" s="502"/>
      <c r="EJ18" s="502"/>
      <c r="EK18" s="502"/>
      <c r="EL18" s="502"/>
      <c r="EM18" s="502"/>
      <c r="EN18" s="502"/>
      <c r="EO18" s="502"/>
      <c r="EP18" s="502"/>
      <c r="EQ18" s="502"/>
      <c r="ER18" s="502"/>
      <c r="ES18" s="502"/>
      <c r="ET18" s="502"/>
      <c r="EU18" s="502"/>
      <c r="EV18" s="502"/>
      <c r="EW18" s="502"/>
      <c r="EX18" s="502"/>
      <c r="EY18" s="502"/>
      <c r="EZ18" s="502"/>
      <c r="FA18" s="502"/>
      <c r="FB18" s="502"/>
      <c r="FC18" s="502"/>
      <c r="FD18" s="502"/>
      <c r="FE18" s="502"/>
      <c r="FF18" s="502"/>
      <c r="FG18" s="502"/>
      <c r="FH18" s="502"/>
      <c r="FI18" s="502"/>
      <c r="FJ18" s="502"/>
      <c r="FK18" s="502"/>
      <c r="FL18" s="502"/>
      <c r="FM18" s="502"/>
      <c r="FN18" s="502"/>
      <c r="FO18" s="502"/>
      <c r="FP18" s="502"/>
      <c r="FQ18" s="502"/>
      <c r="FR18" s="502"/>
      <c r="FS18" s="502"/>
      <c r="FT18" s="502"/>
      <c r="FU18" s="502"/>
      <c r="FV18" s="502"/>
      <c r="FW18" s="502"/>
      <c r="FX18" s="502"/>
      <c r="FY18" s="502"/>
      <c r="FZ18" s="502"/>
      <c r="GA18" s="502"/>
      <c r="GB18" s="502"/>
      <c r="GC18" s="502"/>
      <c r="GD18" s="502"/>
      <c r="GE18" s="502"/>
      <c r="GF18" s="502"/>
      <c r="GG18" s="502"/>
      <c r="GH18" s="502"/>
      <c r="GI18" s="502"/>
      <c r="GJ18" s="502"/>
      <c r="GK18" s="502"/>
      <c r="GL18" s="502"/>
      <c r="GM18" s="502"/>
      <c r="GN18" s="502"/>
      <c r="GO18" s="502"/>
      <c r="GP18" s="502"/>
      <c r="GQ18" s="502"/>
      <c r="GR18" s="502"/>
      <c r="GS18" s="502"/>
      <c r="GT18" s="502"/>
      <c r="GU18" s="502"/>
      <c r="GV18" s="502"/>
      <c r="GW18" s="502"/>
      <c r="GX18" s="502"/>
      <c r="GY18" s="502"/>
      <c r="GZ18" s="502"/>
      <c r="HA18" s="502"/>
      <c r="HB18" s="502"/>
      <c r="HC18" s="502"/>
      <c r="HD18" s="502"/>
      <c r="HE18" s="502"/>
      <c r="HF18" s="502"/>
      <c r="HG18" s="502"/>
      <c r="HH18" s="502"/>
      <c r="HI18" s="502"/>
      <c r="HJ18" s="502"/>
      <c r="HK18" s="610"/>
      <c r="HL18" s="610"/>
      <c r="HM18" s="610"/>
      <c r="HN18" s="610"/>
      <c r="HO18" s="610"/>
      <c r="HP18" s="610"/>
      <c r="HQ18" s="610"/>
      <c r="HR18" s="610"/>
      <c r="HS18" s="610"/>
      <c r="HT18" s="610"/>
      <c r="HU18" s="610"/>
      <c r="HV18" s="610"/>
      <c r="HW18" s="610"/>
      <c r="HX18" s="610"/>
      <c r="HY18" s="610"/>
      <c r="HZ18" s="610"/>
      <c r="IA18" s="610"/>
      <c r="IB18" s="610"/>
      <c r="IC18" s="610"/>
      <c r="ID18" s="610"/>
    </row>
    <row r="19" spans="1:238" ht="15.9" customHeight="1">
      <c r="A19" s="507" t="s">
        <v>36</v>
      </c>
      <c r="B19" s="508" t="s">
        <v>37</v>
      </c>
      <c r="C19" s="507" t="s">
        <v>38</v>
      </c>
      <c r="D19" s="507">
        <v>16169.074800000002</v>
      </c>
      <c r="E19" s="507">
        <v>16.706059888185862</v>
      </c>
      <c r="F19" s="18">
        <v>15158.330000000002</v>
      </c>
      <c r="G19" s="18">
        <v>0</v>
      </c>
      <c r="H19" s="686">
        <v>15158.330000000004</v>
      </c>
      <c r="I19" s="681">
        <v>15.817002809979952</v>
      </c>
      <c r="J19" s="502"/>
      <c r="K19" s="502"/>
      <c r="L19" s="502"/>
      <c r="M19" s="502"/>
      <c r="N19" s="502"/>
      <c r="O19" s="502"/>
      <c r="P19" s="502"/>
      <c r="Q19" s="502"/>
      <c r="R19" s="502"/>
      <c r="S19" s="502"/>
      <c r="T19" s="502"/>
      <c r="U19" s="502"/>
      <c r="V19" s="502"/>
      <c r="W19" s="502"/>
      <c r="X19" s="502"/>
      <c r="Y19" s="50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502"/>
      <c r="BC19" s="502"/>
      <c r="BD19" s="502"/>
      <c r="BE19" s="502"/>
      <c r="BF19" s="502"/>
      <c r="BG19" s="502"/>
      <c r="BH19" s="502"/>
      <c r="BI19" s="502"/>
      <c r="BJ19" s="502"/>
      <c r="BK19" s="502"/>
      <c r="BL19" s="502"/>
      <c r="BM19" s="502"/>
      <c r="BN19" s="502"/>
      <c r="BO19" s="502"/>
      <c r="BP19" s="502"/>
      <c r="BQ19" s="502"/>
      <c r="BR19" s="502"/>
      <c r="BS19" s="502"/>
      <c r="BT19" s="502"/>
      <c r="BU19" s="502"/>
      <c r="BV19" s="502"/>
      <c r="BW19" s="502"/>
      <c r="BX19" s="502"/>
      <c r="BY19" s="502"/>
      <c r="BZ19" s="502"/>
      <c r="CA19" s="502"/>
      <c r="CB19" s="502"/>
      <c r="CC19" s="502"/>
      <c r="CD19" s="502"/>
      <c r="CE19" s="502"/>
      <c r="CF19" s="502"/>
      <c r="CG19" s="502"/>
      <c r="CH19" s="502"/>
      <c r="CI19" s="502"/>
      <c r="CJ19" s="502"/>
      <c r="CK19" s="502"/>
      <c r="CL19" s="502"/>
      <c r="CM19" s="502"/>
      <c r="CN19" s="502"/>
      <c r="CO19" s="502"/>
      <c r="CP19" s="502"/>
      <c r="CQ19" s="502"/>
      <c r="CR19" s="502"/>
      <c r="CS19" s="502"/>
      <c r="CT19" s="502"/>
      <c r="CU19" s="502"/>
      <c r="CV19" s="502"/>
      <c r="CW19" s="502"/>
      <c r="CX19" s="502"/>
      <c r="CY19" s="502"/>
      <c r="CZ19" s="502"/>
      <c r="DA19" s="502"/>
      <c r="DB19" s="502"/>
      <c r="DC19" s="502"/>
      <c r="DD19" s="502"/>
      <c r="DE19" s="502"/>
      <c r="DF19" s="502"/>
      <c r="DG19" s="502"/>
      <c r="DH19" s="502"/>
      <c r="DI19" s="502"/>
      <c r="DJ19" s="502"/>
      <c r="DK19" s="502"/>
      <c r="DL19" s="502"/>
      <c r="DM19" s="502"/>
      <c r="DN19" s="502"/>
      <c r="DO19" s="502"/>
      <c r="DP19" s="502"/>
      <c r="DQ19" s="502"/>
      <c r="DR19" s="502"/>
      <c r="DS19" s="502"/>
      <c r="DT19" s="502"/>
      <c r="DU19" s="502"/>
      <c r="DV19" s="502"/>
      <c r="DW19" s="502"/>
      <c r="DX19" s="502"/>
      <c r="DY19" s="502"/>
      <c r="DZ19" s="502"/>
      <c r="EA19" s="502"/>
      <c r="EB19" s="502"/>
      <c r="EC19" s="502"/>
      <c r="ED19" s="502"/>
      <c r="EE19" s="502"/>
      <c r="EF19" s="502"/>
      <c r="EG19" s="502"/>
      <c r="EH19" s="502"/>
      <c r="EI19" s="502"/>
      <c r="EJ19" s="502"/>
      <c r="EK19" s="502"/>
      <c r="EL19" s="502"/>
      <c r="EM19" s="502"/>
      <c r="EN19" s="502"/>
      <c r="EO19" s="502"/>
      <c r="EP19" s="502"/>
      <c r="EQ19" s="502"/>
      <c r="ER19" s="502"/>
      <c r="ES19" s="502"/>
      <c r="ET19" s="502"/>
      <c r="EU19" s="502"/>
      <c r="EV19" s="502"/>
      <c r="EW19" s="502"/>
      <c r="EX19" s="502"/>
      <c r="EY19" s="502"/>
      <c r="EZ19" s="502"/>
      <c r="FA19" s="502"/>
      <c r="FB19" s="502"/>
      <c r="FC19" s="502"/>
      <c r="FD19" s="502"/>
      <c r="FE19" s="502"/>
      <c r="FF19" s="502"/>
      <c r="FG19" s="502"/>
      <c r="FH19" s="502"/>
      <c r="FI19" s="502"/>
      <c r="FJ19" s="502"/>
      <c r="FK19" s="502"/>
      <c r="FL19" s="502"/>
      <c r="FM19" s="502"/>
      <c r="FN19" s="502"/>
      <c r="FO19" s="502"/>
      <c r="FP19" s="502"/>
      <c r="FQ19" s="502"/>
      <c r="FR19" s="502"/>
      <c r="FS19" s="502"/>
      <c r="FT19" s="502"/>
      <c r="FU19" s="502"/>
      <c r="FV19" s="502"/>
      <c r="FW19" s="502"/>
      <c r="FX19" s="502"/>
      <c r="FY19" s="502"/>
      <c r="FZ19" s="502"/>
      <c r="GA19" s="502"/>
      <c r="GB19" s="502"/>
      <c r="GC19" s="502"/>
      <c r="GD19" s="502"/>
      <c r="GE19" s="502"/>
      <c r="GF19" s="502"/>
      <c r="GG19" s="502"/>
      <c r="GH19" s="502"/>
      <c r="GI19" s="502"/>
      <c r="GJ19" s="502"/>
      <c r="GK19" s="502"/>
      <c r="GL19" s="502"/>
      <c r="GM19" s="502"/>
      <c r="GN19" s="502"/>
      <c r="GO19" s="502"/>
      <c r="GP19" s="502"/>
      <c r="GQ19" s="502"/>
      <c r="GR19" s="502"/>
      <c r="GS19" s="502"/>
      <c r="GT19" s="502"/>
      <c r="GU19" s="502"/>
      <c r="GV19" s="502"/>
      <c r="GW19" s="502"/>
      <c r="GX19" s="502"/>
      <c r="GY19" s="502"/>
      <c r="GZ19" s="502"/>
      <c r="HA19" s="502"/>
      <c r="HB19" s="502"/>
      <c r="HC19" s="502"/>
      <c r="HD19" s="502"/>
      <c r="HE19" s="502"/>
      <c r="HF19" s="502"/>
      <c r="HG19" s="502"/>
      <c r="HH19" s="502"/>
      <c r="HI19" s="502"/>
      <c r="HJ19" s="502"/>
      <c r="HK19" s="610"/>
      <c r="HL19" s="610"/>
      <c r="HM19" s="610"/>
      <c r="HN19" s="610"/>
      <c r="HO19" s="610"/>
      <c r="HP19" s="610"/>
      <c r="HQ19" s="610"/>
      <c r="HR19" s="610"/>
      <c r="HS19" s="610"/>
      <c r="HT19" s="610"/>
      <c r="HU19" s="610"/>
      <c r="HV19" s="610"/>
      <c r="HW19" s="610"/>
      <c r="HX19" s="610"/>
      <c r="HY19" s="610"/>
      <c r="HZ19" s="610"/>
      <c r="IA19" s="610"/>
      <c r="IB19" s="610"/>
      <c r="IC19" s="610"/>
      <c r="ID19" s="610"/>
    </row>
    <row r="20" spans="1:238" hidden="1">
      <c r="A20" s="589"/>
      <c r="B20" s="500" t="s">
        <v>39</v>
      </c>
      <c r="C20" s="589" t="s">
        <v>40</v>
      </c>
      <c r="D20" s="507">
        <v>12378.1574</v>
      </c>
      <c r="E20" s="507">
        <v>76.554518753293152</v>
      </c>
      <c r="F20" s="18">
        <v>0</v>
      </c>
      <c r="G20" s="18">
        <v>12204.010439999987</v>
      </c>
      <c r="H20" s="686">
        <v>12204.010439999987</v>
      </c>
      <c r="I20" s="681">
        <v>0</v>
      </c>
      <c r="J20" s="501"/>
      <c r="K20" s="501"/>
      <c r="L20" s="501"/>
      <c r="M20" s="501"/>
      <c r="N20" s="501"/>
      <c r="O20" s="501"/>
      <c r="P20" s="501"/>
      <c r="Q20" s="501"/>
      <c r="R20" s="501"/>
      <c r="S20" s="501"/>
      <c r="T20" s="501"/>
      <c r="U20" s="501"/>
      <c r="V20" s="501"/>
      <c r="W20" s="501"/>
      <c r="X20" s="501"/>
      <c r="Y20" s="501"/>
      <c r="Z20" s="501"/>
      <c r="AA20" s="501"/>
      <c r="AB20" s="501"/>
      <c r="AC20" s="501"/>
      <c r="AD20" s="501"/>
      <c r="AE20" s="501"/>
      <c r="AF20" s="501"/>
      <c r="AG20" s="501"/>
      <c r="AH20" s="501"/>
      <c r="AI20" s="501"/>
      <c r="AJ20" s="501"/>
      <c r="AK20" s="501"/>
      <c r="AL20" s="501"/>
      <c r="AM20" s="501"/>
      <c r="AN20" s="501"/>
      <c r="AO20" s="501"/>
      <c r="AP20" s="501"/>
      <c r="AQ20" s="501"/>
      <c r="AR20" s="501"/>
      <c r="AS20" s="501"/>
      <c r="AT20" s="501"/>
      <c r="AU20" s="501"/>
      <c r="AV20" s="501"/>
      <c r="AW20" s="501"/>
      <c r="AX20" s="501"/>
      <c r="AY20" s="501"/>
      <c r="AZ20" s="501"/>
      <c r="BA20" s="501"/>
      <c r="BB20" s="501"/>
      <c r="BC20" s="501"/>
      <c r="BD20" s="501"/>
      <c r="BE20" s="501"/>
      <c r="BF20" s="501"/>
      <c r="BG20" s="501"/>
      <c r="BH20" s="501"/>
      <c r="BI20" s="501"/>
      <c r="BJ20" s="501"/>
      <c r="BK20" s="501"/>
      <c r="BL20" s="501"/>
      <c r="BM20" s="501"/>
      <c r="BN20" s="501"/>
      <c r="BO20" s="501"/>
      <c r="BP20" s="501"/>
      <c r="BQ20" s="501"/>
      <c r="BR20" s="501"/>
      <c r="BS20" s="501"/>
      <c r="BT20" s="501"/>
      <c r="BU20" s="501"/>
      <c r="BV20" s="501"/>
      <c r="BW20" s="501"/>
      <c r="BX20" s="501"/>
      <c r="BY20" s="501"/>
      <c r="BZ20" s="501"/>
      <c r="CA20" s="501"/>
      <c r="CB20" s="501"/>
      <c r="CC20" s="501"/>
      <c r="CD20" s="501"/>
      <c r="CE20" s="501"/>
      <c r="CF20" s="501"/>
      <c r="CG20" s="501"/>
      <c r="CH20" s="501"/>
      <c r="CI20" s="501"/>
      <c r="CJ20" s="501"/>
      <c r="CK20" s="501"/>
      <c r="CL20" s="501"/>
      <c r="CM20" s="501"/>
      <c r="CN20" s="501"/>
      <c r="CO20" s="501"/>
      <c r="CP20" s="501"/>
      <c r="CQ20" s="501"/>
      <c r="CR20" s="501"/>
      <c r="CS20" s="501"/>
      <c r="CT20" s="501"/>
      <c r="CU20" s="501"/>
      <c r="CV20" s="501"/>
      <c r="CW20" s="501"/>
      <c r="CX20" s="501"/>
      <c r="CY20" s="501"/>
      <c r="CZ20" s="501"/>
      <c r="DA20" s="501"/>
      <c r="DB20" s="501"/>
      <c r="DC20" s="501"/>
      <c r="DD20" s="501"/>
      <c r="DE20" s="501"/>
      <c r="DF20" s="501"/>
      <c r="DG20" s="501"/>
      <c r="DH20" s="501"/>
      <c r="DI20" s="501"/>
      <c r="DJ20" s="501"/>
      <c r="DK20" s="501"/>
      <c r="DL20" s="501"/>
      <c r="DM20" s="501"/>
      <c r="DN20" s="501"/>
      <c r="DO20" s="501"/>
      <c r="DP20" s="501"/>
      <c r="DQ20" s="501"/>
      <c r="DR20" s="501"/>
      <c r="DS20" s="501"/>
      <c r="DT20" s="501"/>
      <c r="DU20" s="501"/>
      <c r="DV20" s="501"/>
      <c r="DW20" s="501"/>
      <c r="DX20" s="501"/>
      <c r="DY20" s="501"/>
      <c r="DZ20" s="501"/>
      <c r="EA20" s="501"/>
      <c r="EB20" s="501"/>
      <c r="EC20" s="501"/>
      <c r="ED20" s="501"/>
      <c r="EE20" s="501"/>
      <c r="EF20" s="501"/>
      <c r="EG20" s="501"/>
      <c r="EH20" s="501"/>
      <c r="EI20" s="501"/>
      <c r="EJ20" s="501"/>
      <c r="EK20" s="501"/>
      <c r="EL20" s="501"/>
      <c r="EM20" s="501"/>
      <c r="EN20" s="501"/>
      <c r="EO20" s="501"/>
      <c r="EP20" s="501"/>
      <c r="EQ20" s="501"/>
      <c r="ER20" s="501"/>
      <c r="ES20" s="501"/>
      <c r="ET20" s="501"/>
      <c r="EU20" s="501"/>
      <c r="EV20" s="501"/>
      <c r="EW20" s="501"/>
      <c r="EX20" s="501"/>
      <c r="EY20" s="501"/>
      <c r="EZ20" s="501"/>
      <c r="FA20" s="501"/>
      <c r="FB20" s="501"/>
      <c r="FC20" s="501"/>
      <c r="FD20" s="501"/>
      <c r="FE20" s="501"/>
      <c r="FF20" s="501"/>
      <c r="FG20" s="501"/>
      <c r="FH20" s="501"/>
      <c r="FI20" s="501"/>
      <c r="FJ20" s="501"/>
      <c r="FK20" s="501"/>
      <c r="FL20" s="501"/>
      <c r="FM20" s="501"/>
      <c r="FN20" s="501"/>
      <c r="FO20" s="501"/>
      <c r="FP20" s="501"/>
      <c r="FQ20" s="501"/>
      <c r="FR20" s="501"/>
      <c r="FS20" s="501"/>
      <c r="FT20" s="501"/>
      <c r="FU20" s="501"/>
      <c r="FV20" s="501"/>
      <c r="FW20" s="501"/>
      <c r="FX20" s="501"/>
      <c r="FY20" s="501"/>
      <c r="FZ20" s="501"/>
      <c r="GA20" s="501"/>
      <c r="GB20" s="501"/>
      <c r="GC20" s="501"/>
      <c r="GD20" s="501"/>
      <c r="GE20" s="501"/>
      <c r="GF20" s="501"/>
      <c r="GG20" s="501"/>
      <c r="GH20" s="501"/>
      <c r="GI20" s="501"/>
      <c r="GJ20" s="501"/>
      <c r="GK20" s="501"/>
      <c r="GL20" s="501"/>
      <c r="GM20" s="501"/>
      <c r="GN20" s="501"/>
      <c r="GO20" s="501"/>
      <c r="GP20" s="501"/>
      <c r="GQ20" s="501"/>
      <c r="GR20" s="501"/>
      <c r="GS20" s="501"/>
      <c r="GT20" s="501"/>
      <c r="GU20" s="501"/>
      <c r="GV20" s="501"/>
      <c r="GW20" s="501"/>
      <c r="GX20" s="501"/>
      <c r="GY20" s="501"/>
      <c r="GZ20" s="501"/>
      <c r="HA20" s="501"/>
      <c r="HB20" s="501"/>
      <c r="HC20" s="501"/>
      <c r="HD20" s="501"/>
      <c r="HE20" s="501"/>
      <c r="HF20" s="501"/>
      <c r="HG20" s="501"/>
      <c r="HH20" s="501"/>
      <c r="HI20" s="501"/>
      <c r="HJ20" s="501"/>
      <c r="HK20" s="610"/>
      <c r="HL20" s="610"/>
      <c r="HM20" s="610"/>
      <c r="HN20" s="610"/>
      <c r="HO20" s="610"/>
      <c r="HP20" s="610"/>
      <c r="HQ20" s="610"/>
      <c r="HR20" s="610"/>
      <c r="HS20" s="610"/>
      <c r="HT20" s="610"/>
      <c r="HU20" s="610"/>
      <c r="HV20" s="610"/>
      <c r="HW20" s="610"/>
      <c r="HX20" s="610"/>
      <c r="HY20" s="610"/>
      <c r="HZ20" s="610"/>
      <c r="IA20" s="610"/>
      <c r="IB20" s="610"/>
      <c r="IC20" s="610"/>
      <c r="ID20" s="610"/>
    </row>
    <row r="21" spans="1:238" ht="21.9" hidden="1" customHeight="1">
      <c r="A21" s="589"/>
      <c r="B21" s="500" t="s">
        <v>41</v>
      </c>
      <c r="C21" s="589" t="s">
        <v>42</v>
      </c>
      <c r="D21" s="507">
        <v>789.75500000000011</v>
      </c>
      <c r="E21" s="507">
        <v>4.884354916831728</v>
      </c>
      <c r="F21" s="18">
        <v>0</v>
      </c>
      <c r="G21" s="18">
        <v>553.89506999999787</v>
      </c>
      <c r="H21" s="686">
        <v>553.89506999999787</v>
      </c>
      <c r="I21" s="681">
        <v>0</v>
      </c>
      <c r="J21" s="501"/>
      <c r="K21" s="501"/>
      <c r="L21" s="501"/>
      <c r="M21" s="501"/>
      <c r="N21" s="501"/>
      <c r="O21" s="501"/>
      <c r="P21" s="501"/>
      <c r="Q21" s="501"/>
      <c r="R21" s="501"/>
      <c r="S21" s="501"/>
      <c r="T21" s="501"/>
      <c r="U21" s="501"/>
      <c r="V21" s="501"/>
      <c r="W21" s="501"/>
      <c r="X21" s="501"/>
      <c r="Y21" s="501"/>
      <c r="Z21" s="501"/>
      <c r="AA21" s="501"/>
      <c r="AB21" s="501"/>
      <c r="AC21" s="501"/>
      <c r="AD21" s="501"/>
      <c r="AE21" s="501"/>
      <c r="AF21" s="501"/>
      <c r="AG21" s="501"/>
      <c r="AH21" s="501"/>
      <c r="AI21" s="501"/>
      <c r="AJ21" s="501"/>
      <c r="AK21" s="501"/>
      <c r="AL21" s="501"/>
      <c r="AM21" s="501"/>
      <c r="AN21" s="501"/>
      <c r="AO21" s="501"/>
      <c r="AP21" s="501"/>
      <c r="AQ21" s="501"/>
      <c r="AR21" s="501"/>
      <c r="AS21" s="501"/>
      <c r="AT21" s="501"/>
      <c r="AU21" s="501"/>
      <c r="AV21" s="501"/>
      <c r="AW21" s="501"/>
      <c r="AX21" s="501"/>
      <c r="AY21" s="501"/>
      <c r="AZ21" s="501"/>
      <c r="BA21" s="501"/>
      <c r="BB21" s="501"/>
      <c r="BC21" s="501"/>
      <c r="BD21" s="501"/>
      <c r="BE21" s="501"/>
      <c r="BF21" s="501"/>
      <c r="BG21" s="501"/>
      <c r="BH21" s="501"/>
      <c r="BI21" s="501"/>
      <c r="BJ21" s="501"/>
      <c r="BK21" s="501"/>
      <c r="BL21" s="501"/>
      <c r="BM21" s="501"/>
      <c r="BN21" s="501"/>
      <c r="BO21" s="501"/>
      <c r="BP21" s="501"/>
      <c r="BQ21" s="501"/>
      <c r="BR21" s="501"/>
      <c r="BS21" s="501"/>
      <c r="BT21" s="501"/>
      <c r="BU21" s="501"/>
      <c r="BV21" s="501"/>
      <c r="BW21" s="501"/>
      <c r="BX21" s="501"/>
      <c r="BY21" s="501"/>
      <c r="BZ21" s="501"/>
      <c r="CA21" s="501"/>
      <c r="CB21" s="501"/>
      <c r="CC21" s="501"/>
      <c r="CD21" s="501"/>
      <c r="CE21" s="501"/>
      <c r="CF21" s="501"/>
      <c r="CG21" s="501"/>
      <c r="CH21" s="501"/>
      <c r="CI21" s="501"/>
      <c r="CJ21" s="501"/>
      <c r="CK21" s="501"/>
      <c r="CL21" s="501"/>
      <c r="CM21" s="501"/>
      <c r="CN21" s="501"/>
      <c r="CO21" s="501"/>
      <c r="CP21" s="501"/>
      <c r="CQ21" s="501"/>
      <c r="CR21" s="501"/>
      <c r="CS21" s="501"/>
      <c r="CT21" s="501"/>
      <c r="CU21" s="501"/>
      <c r="CV21" s="501"/>
      <c r="CW21" s="501"/>
      <c r="CX21" s="501"/>
      <c r="CY21" s="501"/>
      <c r="CZ21" s="501"/>
      <c r="DA21" s="501"/>
      <c r="DB21" s="501"/>
      <c r="DC21" s="501"/>
      <c r="DD21" s="501"/>
      <c r="DE21" s="501"/>
      <c r="DF21" s="501"/>
      <c r="DG21" s="501"/>
      <c r="DH21" s="501"/>
      <c r="DI21" s="501"/>
      <c r="DJ21" s="501"/>
      <c r="DK21" s="501"/>
      <c r="DL21" s="501"/>
      <c r="DM21" s="501"/>
      <c r="DN21" s="501"/>
      <c r="DO21" s="501"/>
      <c r="DP21" s="501"/>
      <c r="DQ21" s="501"/>
      <c r="DR21" s="501"/>
      <c r="DS21" s="501"/>
      <c r="DT21" s="501"/>
      <c r="DU21" s="501"/>
      <c r="DV21" s="501"/>
      <c r="DW21" s="501"/>
      <c r="DX21" s="501"/>
      <c r="DY21" s="501"/>
      <c r="DZ21" s="501"/>
      <c r="EA21" s="501"/>
      <c r="EB21" s="501"/>
      <c r="EC21" s="501"/>
      <c r="ED21" s="501"/>
      <c r="EE21" s="501"/>
      <c r="EF21" s="501"/>
      <c r="EG21" s="501"/>
      <c r="EH21" s="501"/>
      <c r="EI21" s="501"/>
      <c r="EJ21" s="501"/>
      <c r="EK21" s="501"/>
      <c r="EL21" s="501"/>
      <c r="EM21" s="501"/>
      <c r="EN21" s="501"/>
      <c r="EO21" s="501"/>
      <c r="EP21" s="501"/>
      <c r="EQ21" s="501"/>
      <c r="ER21" s="501"/>
      <c r="ES21" s="501"/>
      <c r="ET21" s="501"/>
      <c r="EU21" s="501"/>
      <c r="EV21" s="501"/>
      <c r="EW21" s="501"/>
      <c r="EX21" s="501"/>
      <c r="EY21" s="501"/>
      <c r="EZ21" s="501"/>
      <c r="FA21" s="501"/>
      <c r="FB21" s="501"/>
      <c r="FC21" s="501"/>
      <c r="FD21" s="501"/>
      <c r="FE21" s="501"/>
      <c r="FF21" s="501"/>
      <c r="FG21" s="501"/>
      <c r="FH21" s="501"/>
      <c r="FI21" s="501"/>
      <c r="FJ21" s="501"/>
      <c r="FK21" s="501"/>
      <c r="FL21" s="501"/>
      <c r="FM21" s="501"/>
      <c r="FN21" s="501"/>
      <c r="FO21" s="501"/>
      <c r="FP21" s="501"/>
      <c r="FQ21" s="501"/>
      <c r="FR21" s="501"/>
      <c r="FS21" s="501"/>
      <c r="FT21" s="501"/>
      <c r="FU21" s="501"/>
      <c r="FV21" s="501"/>
      <c r="FW21" s="501"/>
      <c r="FX21" s="501"/>
      <c r="FY21" s="501"/>
      <c r="FZ21" s="501"/>
      <c r="GA21" s="501"/>
      <c r="GB21" s="501"/>
      <c r="GC21" s="501"/>
      <c r="GD21" s="501"/>
      <c r="GE21" s="501"/>
      <c r="GF21" s="501"/>
      <c r="GG21" s="501"/>
      <c r="GH21" s="501"/>
      <c r="GI21" s="501"/>
      <c r="GJ21" s="501"/>
      <c r="GK21" s="501"/>
      <c r="GL21" s="501"/>
      <c r="GM21" s="501"/>
      <c r="GN21" s="501"/>
      <c r="GO21" s="501"/>
      <c r="GP21" s="501"/>
      <c r="GQ21" s="501"/>
      <c r="GR21" s="501"/>
      <c r="GS21" s="501"/>
      <c r="GT21" s="501"/>
      <c r="GU21" s="501"/>
      <c r="GV21" s="501"/>
      <c r="GW21" s="501"/>
      <c r="GX21" s="501"/>
      <c r="GY21" s="501"/>
      <c r="GZ21" s="501"/>
      <c r="HA21" s="501"/>
      <c r="HB21" s="501"/>
      <c r="HC21" s="501"/>
      <c r="HD21" s="501"/>
      <c r="HE21" s="501"/>
      <c r="HF21" s="501"/>
      <c r="HG21" s="501"/>
      <c r="HH21" s="501"/>
      <c r="HI21" s="501"/>
      <c r="HJ21" s="501"/>
      <c r="HK21" s="610"/>
      <c r="HL21" s="610"/>
      <c r="HM21" s="610"/>
      <c r="HN21" s="610"/>
      <c r="HO21" s="610"/>
      <c r="HP21" s="610"/>
      <c r="HQ21" s="610"/>
      <c r="HR21" s="610"/>
      <c r="HS21" s="610"/>
      <c r="HT21" s="610"/>
      <c r="HU21" s="610"/>
      <c r="HV21" s="610"/>
      <c r="HW21" s="610"/>
      <c r="HX21" s="610"/>
      <c r="HY21" s="610"/>
      <c r="HZ21" s="610"/>
      <c r="IA21" s="610"/>
      <c r="IB21" s="610"/>
      <c r="IC21" s="610"/>
      <c r="ID21" s="610"/>
    </row>
    <row r="22" spans="1:238" hidden="1">
      <c r="A22" s="589"/>
      <c r="B22" s="500" t="s">
        <v>43</v>
      </c>
      <c r="C22" s="589" t="s">
        <v>44</v>
      </c>
      <c r="D22" s="507">
        <v>3001.1623999999993</v>
      </c>
      <c r="E22" s="507">
        <v>18.561126329875094</v>
      </c>
      <c r="F22" s="18">
        <v>0</v>
      </c>
      <c r="G22" s="18">
        <v>2400.4244900000158</v>
      </c>
      <c r="H22" s="686">
        <v>2400.4244900000158</v>
      </c>
      <c r="I22" s="681">
        <v>0</v>
      </c>
      <c r="J22" s="501"/>
      <c r="K22" s="501"/>
      <c r="L22" s="501"/>
      <c r="M22" s="501"/>
      <c r="N22" s="501"/>
      <c r="O22" s="501"/>
      <c r="P22" s="501"/>
      <c r="Q22" s="501"/>
      <c r="R22" s="501"/>
      <c r="S22" s="501"/>
      <c r="T22" s="501"/>
      <c r="U22" s="501"/>
      <c r="V22" s="501"/>
      <c r="W22" s="501"/>
      <c r="X22" s="501"/>
      <c r="Y22" s="501"/>
      <c r="Z22" s="501"/>
      <c r="AA22" s="501"/>
      <c r="AB22" s="501"/>
      <c r="AC22" s="501"/>
      <c r="AD22" s="501"/>
      <c r="AE22" s="501"/>
      <c r="AF22" s="501"/>
      <c r="AG22" s="501"/>
      <c r="AH22" s="501"/>
      <c r="AI22" s="501"/>
      <c r="AJ22" s="501"/>
      <c r="AK22" s="501"/>
      <c r="AL22" s="501"/>
      <c r="AM22" s="501"/>
      <c r="AN22" s="501"/>
      <c r="AO22" s="501"/>
      <c r="AP22" s="501"/>
      <c r="AQ22" s="501"/>
      <c r="AR22" s="501"/>
      <c r="AS22" s="501"/>
      <c r="AT22" s="501"/>
      <c r="AU22" s="501"/>
      <c r="AV22" s="501"/>
      <c r="AW22" s="501"/>
      <c r="AX22" s="501"/>
      <c r="AY22" s="501"/>
      <c r="AZ22" s="501"/>
      <c r="BA22" s="501"/>
      <c r="BB22" s="501"/>
      <c r="BC22" s="501"/>
      <c r="BD22" s="501"/>
      <c r="BE22" s="501"/>
      <c r="BF22" s="501"/>
      <c r="BG22" s="501"/>
      <c r="BH22" s="501"/>
      <c r="BI22" s="501"/>
      <c r="BJ22" s="501"/>
      <c r="BK22" s="501"/>
      <c r="BL22" s="501"/>
      <c r="BM22" s="501"/>
      <c r="BN22" s="501"/>
      <c r="BO22" s="501"/>
      <c r="BP22" s="501"/>
      <c r="BQ22" s="501"/>
      <c r="BR22" s="501"/>
      <c r="BS22" s="501"/>
      <c r="BT22" s="501"/>
      <c r="BU22" s="501"/>
      <c r="BV22" s="501"/>
      <c r="BW22" s="501"/>
      <c r="BX22" s="501"/>
      <c r="BY22" s="501"/>
      <c r="BZ22" s="501"/>
      <c r="CA22" s="501"/>
      <c r="CB22" s="501"/>
      <c r="CC22" s="501"/>
      <c r="CD22" s="501"/>
      <c r="CE22" s="501"/>
      <c r="CF22" s="501"/>
      <c r="CG22" s="501"/>
      <c r="CH22" s="501"/>
      <c r="CI22" s="501"/>
      <c r="CJ22" s="501"/>
      <c r="CK22" s="501"/>
      <c r="CL22" s="501"/>
      <c r="CM22" s="501"/>
      <c r="CN22" s="501"/>
      <c r="CO22" s="501"/>
      <c r="CP22" s="501"/>
      <c r="CQ22" s="501"/>
      <c r="CR22" s="501"/>
      <c r="CS22" s="501"/>
      <c r="CT22" s="501"/>
      <c r="CU22" s="501"/>
      <c r="CV22" s="501"/>
      <c r="CW22" s="501"/>
      <c r="CX22" s="501"/>
      <c r="CY22" s="501"/>
      <c r="CZ22" s="501"/>
      <c r="DA22" s="501"/>
      <c r="DB22" s="501"/>
      <c r="DC22" s="501"/>
      <c r="DD22" s="501"/>
      <c r="DE22" s="501"/>
      <c r="DF22" s="501"/>
      <c r="DG22" s="501"/>
      <c r="DH22" s="501"/>
      <c r="DI22" s="501"/>
      <c r="DJ22" s="501"/>
      <c r="DK22" s="501"/>
      <c r="DL22" s="501"/>
      <c r="DM22" s="501"/>
      <c r="DN22" s="501"/>
      <c r="DO22" s="501"/>
      <c r="DP22" s="501"/>
      <c r="DQ22" s="501"/>
      <c r="DR22" s="501"/>
      <c r="DS22" s="501"/>
      <c r="DT22" s="501"/>
      <c r="DU22" s="501"/>
      <c r="DV22" s="501"/>
      <c r="DW22" s="501"/>
      <c r="DX22" s="501"/>
      <c r="DY22" s="501"/>
      <c r="DZ22" s="501"/>
      <c r="EA22" s="501"/>
      <c r="EB22" s="501"/>
      <c r="EC22" s="501"/>
      <c r="ED22" s="501"/>
      <c r="EE22" s="501"/>
      <c r="EF22" s="501"/>
      <c r="EG22" s="501"/>
      <c r="EH22" s="501"/>
      <c r="EI22" s="501"/>
      <c r="EJ22" s="501"/>
      <c r="EK22" s="501"/>
      <c r="EL22" s="501"/>
      <c r="EM22" s="501"/>
      <c r="EN22" s="501"/>
      <c r="EO22" s="501"/>
      <c r="EP22" s="501"/>
      <c r="EQ22" s="501"/>
      <c r="ER22" s="501"/>
      <c r="ES22" s="501"/>
      <c r="ET22" s="501"/>
      <c r="EU22" s="501"/>
      <c r="EV22" s="501"/>
      <c r="EW22" s="501"/>
      <c r="EX22" s="501"/>
      <c r="EY22" s="501"/>
      <c r="EZ22" s="501"/>
      <c r="FA22" s="501"/>
      <c r="FB22" s="501"/>
      <c r="FC22" s="501"/>
      <c r="FD22" s="501"/>
      <c r="FE22" s="501"/>
      <c r="FF22" s="501"/>
      <c r="FG22" s="501"/>
      <c r="FH22" s="501"/>
      <c r="FI22" s="501"/>
      <c r="FJ22" s="501"/>
      <c r="FK22" s="501"/>
      <c r="FL22" s="501"/>
      <c r="FM22" s="501"/>
      <c r="FN22" s="501"/>
      <c r="FO22" s="501"/>
      <c r="FP22" s="501"/>
      <c r="FQ22" s="501"/>
      <c r="FR22" s="501"/>
      <c r="FS22" s="501"/>
      <c r="FT22" s="501"/>
      <c r="FU22" s="501"/>
      <c r="FV22" s="501"/>
      <c r="FW22" s="501"/>
      <c r="FX22" s="501"/>
      <c r="FY22" s="501"/>
      <c r="FZ22" s="501"/>
      <c r="GA22" s="501"/>
      <c r="GB22" s="501"/>
      <c r="GC22" s="501"/>
      <c r="GD22" s="501"/>
      <c r="GE22" s="501"/>
      <c r="GF22" s="501"/>
      <c r="GG22" s="501"/>
      <c r="GH22" s="501"/>
      <c r="GI22" s="501"/>
      <c r="GJ22" s="501"/>
      <c r="GK22" s="501"/>
      <c r="GL22" s="501"/>
      <c r="GM22" s="501"/>
      <c r="GN22" s="501"/>
      <c r="GO22" s="501"/>
      <c r="GP22" s="501"/>
      <c r="GQ22" s="501"/>
      <c r="GR22" s="501"/>
      <c r="GS22" s="501"/>
      <c r="GT22" s="501"/>
      <c r="GU22" s="501"/>
      <c r="GV22" s="501"/>
      <c r="GW22" s="501"/>
      <c r="GX22" s="501"/>
      <c r="GY22" s="501"/>
      <c r="GZ22" s="501"/>
      <c r="HA22" s="501"/>
      <c r="HB22" s="501"/>
      <c r="HC22" s="501"/>
      <c r="HD22" s="501"/>
      <c r="HE22" s="501"/>
      <c r="HF22" s="501"/>
      <c r="HG22" s="501"/>
      <c r="HH22" s="501"/>
      <c r="HI22" s="501"/>
      <c r="HJ22" s="501"/>
      <c r="HK22" s="610"/>
      <c r="HL22" s="610"/>
      <c r="HM22" s="610"/>
      <c r="HN22" s="610"/>
      <c r="HO22" s="610"/>
      <c r="HP22" s="610"/>
      <c r="HQ22" s="610"/>
      <c r="HR22" s="610"/>
      <c r="HS22" s="610"/>
      <c r="HT22" s="610"/>
      <c r="HU22" s="610"/>
      <c r="HV22" s="610"/>
      <c r="HW22" s="610"/>
      <c r="HX22" s="610"/>
      <c r="HY22" s="610"/>
      <c r="HZ22" s="610"/>
      <c r="IA22" s="610"/>
      <c r="IB22" s="610"/>
      <c r="IC22" s="610"/>
      <c r="ID22" s="610"/>
    </row>
    <row r="23" spans="1:238" ht="15.9" customHeight="1">
      <c r="A23" s="507" t="s">
        <v>45</v>
      </c>
      <c r="B23" s="508" t="s">
        <v>46</v>
      </c>
      <c r="C23" s="507" t="s">
        <v>47</v>
      </c>
      <c r="D23" s="507">
        <v>0</v>
      </c>
      <c r="E23" s="507">
        <v>0</v>
      </c>
      <c r="F23" s="18">
        <v>0</v>
      </c>
      <c r="G23" s="18">
        <v>0</v>
      </c>
      <c r="H23" s="679"/>
      <c r="I23" s="681">
        <v>0</v>
      </c>
      <c r="J23" s="502"/>
      <c r="K23" s="502"/>
      <c r="L23" s="502"/>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502"/>
      <c r="BC23" s="502"/>
      <c r="BD23" s="502"/>
      <c r="BE23" s="502"/>
      <c r="BF23" s="502"/>
      <c r="BG23" s="502"/>
      <c r="BH23" s="502"/>
      <c r="BI23" s="502"/>
      <c r="BJ23" s="502"/>
      <c r="BK23" s="502"/>
      <c r="BL23" s="502"/>
      <c r="BM23" s="502"/>
      <c r="BN23" s="502"/>
      <c r="BO23" s="502"/>
      <c r="BP23" s="502"/>
      <c r="BQ23" s="502"/>
      <c r="BR23" s="502"/>
      <c r="BS23" s="502"/>
      <c r="BT23" s="502"/>
      <c r="BU23" s="502"/>
      <c r="BV23" s="502"/>
      <c r="BW23" s="502"/>
      <c r="BX23" s="502"/>
      <c r="BY23" s="502"/>
      <c r="BZ23" s="502"/>
      <c r="CA23" s="502"/>
      <c r="CB23" s="502"/>
      <c r="CC23" s="502"/>
      <c r="CD23" s="502"/>
      <c r="CE23" s="502"/>
      <c r="CF23" s="502"/>
      <c r="CG23" s="502"/>
      <c r="CH23" s="502"/>
      <c r="CI23" s="502"/>
      <c r="CJ23" s="502"/>
      <c r="CK23" s="502"/>
      <c r="CL23" s="502"/>
      <c r="CM23" s="502"/>
      <c r="CN23" s="502"/>
      <c r="CO23" s="502"/>
      <c r="CP23" s="502"/>
      <c r="CQ23" s="502"/>
      <c r="CR23" s="502"/>
      <c r="CS23" s="502"/>
      <c r="CT23" s="502"/>
      <c r="CU23" s="502"/>
      <c r="CV23" s="502"/>
      <c r="CW23" s="502"/>
      <c r="CX23" s="502"/>
      <c r="CY23" s="502"/>
      <c r="CZ23" s="502"/>
      <c r="DA23" s="502"/>
      <c r="DB23" s="502"/>
      <c r="DC23" s="502"/>
      <c r="DD23" s="502"/>
      <c r="DE23" s="502"/>
      <c r="DF23" s="502"/>
      <c r="DG23" s="502"/>
      <c r="DH23" s="502"/>
      <c r="DI23" s="502"/>
      <c r="DJ23" s="502"/>
      <c r="DK23" s="502"/>
      <c r="DL23" s="502"/>
      <c r="DM23" s="502"/>
      <c r="DN23" s="502"/>
      <c r="DO23" s="502"/>
      <c r="DP23" s="502"/>
      <c r="DQ23" s="502"/>
      <c r="DR23" s="502"/>
      <c r="DS23" s="502"/>
      <c r="DT23" s="502"/>
      <c r="DU23" s="502"/>
      <c r="DV23" s="502"/>
      <c r="DW23" s="502"/>
      <c r="DX23" s="502"/>
      <c r="DY23" s="502"/>
      <c r="DZ23" s="502"/>
      <c r="EA23" s="502"/>
      <c r="EB23" s="502"/>
      <c r="EC23" s="502"/>
      <c r="ED23" s="502"/>
      <c r="EE23" s="502"/>
      <c r="EF23" s="502"/>
      <c r="EG23" s="502"/>
      <c r="EH23" s="502"/>
      <c r="EI23" s="502"/>
      <c r="EJ23" s="502"/>
      <c r="EK23" s="502"/>
      <c r="EL23" s="502"/>
      <c r="EM23" s="502"/>
      <c r="EN23" s="502"/>
      <c r="EO23" s="502"/>
      <c r="EP23" s="502"/>
      <c r="EQ23" s="502"/>
      <c r="ER23" s="502"/>
      <c r="ES23" s="502"/>
      <c r="ET23" s="502"/>
      <c r="EU23" s="502"/>
      <c r="EV23" s="502"/>
      <c r="EW23" s="502"/>
      <c r="EX23" s="502"/>
      <c r="EY23" s="502"/>
      <c r="EZ23" s="502"/>
      <c r="FA23" s="502"/>
      <c r="FB23" s="502"/>
      <c r="FC23" s="502"/>
      <c r="FD23" s="502"/>
      <c r="FE23" s="502"/>
      <c r="FF23" s="502"/>
      <c r="FG23" s="502"/>
      <c r="FH23" s="502"/>
      <c r="FI23" s="502"/>
      <c r="FJ23" s="502"/>
      <c r="FK23" s="502"/>
      <c r="FL23" s="502"/>
      <c r="FM23" s="502"/>
      <c r="FN23" s="502"/>
      <c r="FO23" s="502"/>
      <c r="FP23" s="502"/>
      <c r="FQ23" s="502"/>
      <c r="FR23" s="502"/>
      <c r="FS23" s="502"/>
      <c r="FT23" s="502"/>
      <c r="FU23" s="502"/>
      <c r="FV23" s="502"/>
      <c r="FW23" s="502"/>
      <c r="FX23" s="502"/>
      <c r="FY23" s="502"/>
      <c r="FZ23" s="502"/>
      <c r="GA23" s="502"/>
      <c r="GB23" s="502"/>
      <c r="GC23" s="502"/>
      <c r="GD23" s="502"/>
      <c r="GE23" s="502"/>
      <c r="GF23" s="502"/>
      <c r="GG23" s="502"/>
      <c r="GH23" s="502"/>
      <c r="GI23" s="502"/>
      <c r="GJ23" s="502"/>
      <c r="GK23" s="502"/>
      <c r="GL23" s="502"/>
      <c r="GM23" s="502"/>
      <c r="GN23" s="502"/>
      <c r="GO23" s="502"/>
      <c r="GP23" s="502"/>
      <c r="GQ23" s="502"/>
      <c r="GR23" s="502"/>
      <c r="GS23" s="502"/>
      <c r="GT23" s="502"/>
      <c r="GU23" s="502"/>
      <c r="GV23" s="502"/>
      <c r="GW23" s="502"/>
      <c r="GX23" s="502"/>
      <c r="GY23" s="502"/>
      <c r="GZ23" s="502"/>
      <c r="HA23" s="502"/>
      <c r="HB23" s="502"/>
      <c r="HC23" s="502"/>
      <c r="HD23" s="502"/>
      <c r="HE23" s="502"/>
      <c r="HF23" s="502"/>
      <c r="HG23" s="502"/>
      <c r="HH23" s="502"/>
      <c r="HI23" s="502"/>
      <c r="HJ23" s="502"/>
      <c r="HK23" s="610"/>
      <c r="HL23" s="610"/>
      <c r="HM23" s="610"/>
      <c r="HN23" s="610"/>
      <c r="HO23" s="610"/>
      <c r="HP23" s="610"/>
      <c r="HQ23" s="610"/>
      <c r="HR23" s="610"/>
      <c r="HS23" s="610"/>
      <c r="HT23" s="610"/>
      <c r="HU23" s="610"/>
      <c r="HV23" s="610"/>
      <c r="HW23" s="610"/>
      <c r="HX23" s="610"/>
      <c r="HY23" s="610"/>
      <c r="HZ23" s="610"/>
      <c r="IA23" s="610"/>
      <c r="IB23" s="610"/>
      <c r="IC23" s="610"/>
      <c r="ID23" s="610"/>
    </row>
    <row r="24" spans="1:238" ht="21.9" hidden="1" customHeight="1">
      <c r="A24" s="589"/>
      <c r="B24" s="500" t="s">
        <v>48</v>
      </c>
      <c r="C24" s="589" t="s">
        <v>49</v>
      </c>
      <c r="D24" s="507">
        <v>0</v>
      </c>
      <c r="E24" s="507">
        <v>0</v>
      </c>
      <c r="F24" s="18">
        <v>0</v>
      </c>
      <c r="G24" s="18">
        <v>0</v>
      </c>
      <c r="H24" s="679">
        <v>0</v>
      </c>
      <c r="I24" s="681">
        <v>0</v>
      </c>
      <c r="J24" s="501"/>
      <c r="K24" s="501"/>
      <c r="L24" s="501"/>
      <c r="M24" s="501"/>
      <c r="N24" s="501"/>
      <c r="O24" s="501"/>
      <c r="P24" s="501"/>
      <c r="Q24" s="501"/>
      <c r="R24" s="501"/>
      <c r="S24" s="501"/>
      <c r="T24" s="501"/>
      <c r="U24" s="501"/>
      <c r="V24" s="501"/>
      <c r="W24" s="501"/>
      <c r="X24" s="501"/>
      <c r="Y24" s="501"/>
      <c r="Z24" s="501"/>
      <c r="AA24" s="501"/>
      <c r="AB24" s="501"/>
      <c r="AC24" s="501"/>
      <c r="AD24" s="501"/>
      <c r="AE24" s="501"/>
      <c r="AF24" s="501"/>
      <c r="AG24" s="501"/>
      <c r="AH24" s="501"/>
      <c r="AI24" s="501"/>
      <c r="AJ24" s="501"/>
      <c r="AK24" s="501"/>
      <c r="AL24" s="501"/>
      <c r="AM24" s="501"/>
      <c r="AN24" s="501"/>
      <c r="AO24" s="501"/>
      <c r="AP24" s="501"/>
      <c r="AQ24" s="501"/>
      <c r="AR24" s="501"/>
      <c r="AS24" s="501"/>
      <c r="AT24" s="501"/>
      <c r="AU24" s="501"/>
      <c r="AV24" s="501"/>
      <c r="AW24" s="501"/>
      <c r="AX24" s="501"/>
      <c r="AY24" s="501"/>
      <c r="AZ24" s="501"/>
      <c r="BA24" s="501"/>
      <c r="BB24" s="501"/>
      <c r="BC24" s="501"/>
      <c r="BD24" s="501"/>
      <c r="BE24" s="501"/>
      <c r="BF24" s="501"/>
      <c r="BG24" s="501"/>
      <c r="BH24" s="501"/>
      <c r="BI24" s="501"/>
      <c r="BJ24" s="501"/>
      <c r="BK24" s="501"/>
      <c r="BL24" s="501"/>
      <c r="BM24" s="501"/>
      <c r="BN24" s="501"/>
      <c r="BO24" s="501"/>
      <c r="BP24" s="501"/>
      <c r="BQ24" s="501"/>
      <c r="BR24" s="501"/>
      <c r="BS24" s="501"/>
      <c r="BT24" s="501"/>
      <c r="BU24" s="501"/>
      <c r="BV24" s="501"/>
      <c r="BW24" s="501"/>
      <c r="BX24" s="501"/>
      <c r="BY24" s="501"/>
      <c r="BZ24" s="501"/>
      <c r="CA24" s="501"/>
      <c r="CB24" s="501"/>
      <c r="CC24" s="501"/>
      <c r="CD24" s="501"/>
      <c r="CE24" s="501"/>
      <c r="CF24" s="501"/>
      <c r="CG24" s="501"/>
      <c r="CH24" s="501"/>
      <c r="CI24" s="501"/>
      <c r="CJ24" s="501"/>
      <c r="CK24" s="501"/>
      <c r="CL24" s="501"/>
      <c r="CM24" s="501"/>
      <c r="CN24" s="501"/>
      <c r="CO24" s="501"/>
      <c r="CP24" s="501"/>
      <c r="CQ24" s="501"/>
      <c r="CR24" s="501"/>
      <c r="CS24" s="501"/>
      <c r="CT24" s="501"/>
      <c r="CU24" s="501"/>
      <c r="CV24" s="501"/>
      <c r="CW24" s="501"/>
      <c r="CX24" s="501"/>
      <c r="CY24" s="501"/>
      <c r="CZ24" s="501"/>
      <c r="DA24" s="501"/>
      <c r="DB24" s="501"/>
      <c r="DC24" s="501"/>
      <c r="DD24" s="501"/>
      <c r="DE24" s="501"/>
      <c r="DF24" s="501"/>
      <c r="DG24" s="501"/>
      <c r="DH24" s="501"/>
      <c r="DI24" s="501"/>
      <c r="DJ24" s="501"/>
      <c r="DK24" s="501"/>
      <c r="DL24" s="501"/>
      <c r="DM24" s="501"/>
      <c r="DN24" s="501"/>
      <c r="DO24" s="501"/>
      <c r="DP24" s="501"/>
      <c r="DQ24" s="501"/>
      <c r="DR24" s="501"/>
      <c r="DS24" s="501"/>
      <c r="DT24" s="501"/>
      <c r="DU24" s="501"/>
      <c r="DV24" s="501"/>
      <c r="DW24" s="501"/>
      <c r="DX24" s="501"/>
      <c r="DY24" s="501"/>
      <c r="DZ24" s="501"/>
      <c r="EA24" s="501"/>
      <c r="EB24" s="501"/>
      <c r="EC24" s="501"/>
      <c r="ED24" s="501"/>
      <c r="EE24" s="501"/>
      <c r="EF24" s="501"/>
      <c r="EG24" s="501"/>
      <c r="EH24" s="501"/>
      <c r="EI24" s="501"/>
      <c r="EJ24" s="501"/>
      <c r="EK24" s="501"/>
      <c r="EL24" s="501"/>
      <c r="EM24" s="501"/>
      <c r="EN24" s="501"/>
      <c r="EO24" s="501"/>
      <c r="EP24" s="501"/>
      <c r="EQ24" s="501"/>
      <c r="ER24" s="501"/>
      <c r="ES24" s="501"/>
      <c r="ET24" s="501"/>
      <c r="EU24" s="501"/>
      <c r="EV24" s="501"/>
      <c r="EW24" s="501"/>
      <c r="EX24" s="501"/>
      <c r="EY24" s="501"/>
      <c r="EZ24" s="501"/>
      <c r="FA24" s="501"/>
      <c r="FB24" s="501"/>
      <c r="FC24" s="501"/>
      <c r="FD24" s="501"/>
      <c r="FE24" s="501"/>
      <c r="FF24" s="501"/>
      <c r="FG24" s="501"/>
      <c r="FH24" s="501"/>
      <c r="FI24" s="501"/>
      <c r="FJ24" s="501"/>
      <c r="FK24" s="501"/>
      <c r="FL24" s="501"/>
      <c r="FM24" s="501"/>
      <c r="FN24" s="501"/>
      <c r="FO24" s="501"/>
      <c r="FP24" s="501"/>
      <c r="FQ24" s="501"/>
      <c r="FR24" s="501"/>
      <c r="FS24" s="501"/>
      <c r="FT24" s="501"/>
      <c r="FU24" s="501"/>
      <c r="FV24" s="501"/>
      <c r="FW24" s="501"/>
      <c r="FX24" s="501"/>
      <c r="FY24" s="501"/>
      <c r="FZ24" s="501"/>
      <c r="GA24" s="501"/>
      <c r="GB24" s="501"/>
      <c r="GC24" s="501"/>
      <c r="GD24" s="501"/>
      <c r="GE24" s="501"/>
      <c r="GF24" s="501"/>
      <c r="GG24" s="501"/>
      <c r="GH24" s="501"/>
      <c r="GI24" s="501"/>
      <c r="GJ24" s="501"/>
      <c r="GK24" s="501"/>
      <c r="GL24" s="501"/>
      <c r="GM24" s="501"/>
      <c r="GN24" s="501"/>
      <c r="GO24" s="501"/>
      <c r="GP24" s="501"/>
      <c r="GQ24" s="501"/>
      <c r="GR24" s="501"/>
      <c r="GS24" s="501"/>
      <c r="GT24" s="501"/>
      <c r="GU24" s="501"/>
      <c r="GV24" s="501"/>
      <c r="GW24" s="501"/>
      <c r="GX24" s="501"/>
      <c r="GY24" s="501"/>
      <c r="GZ24" s="501"/>
      <c r="HA24" s="501"/>
      <c r="HB24" s="501"/>
      <c r="HC24" s="501"/>
      <c r="HD24" s="501"/>
      <c r="HE24" s="501"/>
      <c r="HF24" s="501"/>
      <c r="HG24" s="501"/>
      <c r="HH24" s="501"/>
      <c r="HI24" s="501"/>
      <c r="HJ24" s="501"/>
      <c r="HK24" s="610"/>
      <c r="HL24" s="610"/>
      <c r="HM24" s="610"/>
      <c r="HN24" s="610"/>
      <c r="HO24" s="610"/>
      <c r="HP24" s="610"/>
      <c r="HQ24" s="610"/>
      <c r="HR24" s="610"/>
      <c r="HS24" s="610"/>
      <c r="HT24" s="610"/>
      <c r="HU24" s="610"/>
      <c r="HV24" s="610"/>
      <c r="HW24" s="610"/>
      <c r="HX24" s="610"/>
      <c r="HY24" s="610"/>
      <c r="HZ24" s="610"/>
      <c r="IA24" s="610"/>
      <c r="IB24" s="610"/>
      <c r="IC24" s="610"/>
      <c r="ID24" s="610"/>
    </row>
    <row r="25" spans="1:238" ht="21.9" hidden="1" customHeight="1">
      <c r="A25" s="589"/>
      <c r="B25" s="500" t="s">
        <v>50</v>
      </c>
      <c r="C25" s="589" t="s">
        <v>51</v>
      </c>
      <c r="D25" s="507">
        <v>0</v>
      </c>
      <c r="E25" s="507">
        <v>0</v>
      </c>
      <c r="F25" s="18">
        <v>0</v>
      </c>
      <c r="G25" s="18">
        <v>0</v>
      </c>
      <c r="H25" s="679">
        <v>0</v>
      </c>
      <c r="I25" s="681">
        <v>0</v>
      </c>
      <c r="J25" s="501"/>
      <c r="K25" s="501"/>
      <c r="L25" s="501"/>
      <c r="M25" s="501"/>
      <c r="N25" s="501"/>
      <c r="O25" s="501"/>
      <c r="P25" s="501"/>
      <c r="Q25" s="501"/>
      <c r="R25" s="501"/>
      <c r="S25" s="501"/>
      <c r="T25" s="501"/>
      <c r="U25" s="501"/>
      <c r="V25" s="501"/>
      <c r="W25" s="501"/>
      <c r="X25" s="501"/>
      <c r="Y25" s="501"/>
      <c r="Z25" s="501"/>
      <c r="AA25" s="501"/>
      <c r="AB25" s="501"/>
      <c r="AC25" s="501"/>
      <c r="AD25" s="501"/>
      <c r="AE25" s="501"/>
      <c r="AF25" s="501"/>
      <c r="AG25" s="501"/>
      <c r="AH25" s="501"/>
      <c r="AI25" s="501"/>
      <c r="AJ25" s="501"/>
      <c r="AK25" s="501"/>
      <c r="AL25" s="501"/>
      <c r="AM25" s="501"/>
      <c r="AN25" s="501"/>
      <c r="AO25" s="501"/>
      <c r="AP25" s="501"/>
      <c r="AQ25" s="501"/>
      <c r="AR25" s="501"/>
      <c r="AS25" s="501"/>
      <c r="AT25" s="501"/>
      <c r="AU25" s="501"/>
      <c r="AV25" s="501"/>
      <c r="AW25" s="501"/>
      <c r="AX25" s="501"/>
      <c r="AY25" s="501"/>
      <c r="AZ25" s="501"/>
      <c r="BA25" s="501"/>
      <c r="BB25" s="501"/>
      <c r="BC25" s="501"/>
      <c r="BD25" s="501"/>
      <c r="BE25" s="501"/>
      <c r="BF25" s="501"/>
      <c r="BG25" s="501"/>
      <c r="BH25" s="501"/>
      <c r="BI25" s="501"/>
      <c r="BJ25" s="501"/>
      <c r="BK25" s="501"/>
      <c r="BL25" s="501"/>
      <c r="BM25" s="501"/>
      <c r="BN25" s="501"/>
      <c r="BO25" s="501"/>
      <c r="BP25" s="501"/>
      <c r="BQ25" s="501"/>
      <c r="BR25" s="501"/>
      <c r="BS25" s="501"/>
      <c r="BT25" s="501"/>
      <c r="BU25" s="501"/>
      <c r="BV25" s="501"/>
      <c r="BW25" s="501"/>
      <c r="BX25" s="501"/>
      <c r="BY25" s="501"/>
      <c r="BZ25" s="501"/>
      <c r="CA25" s="501"/>
      <c r="CB25" s="501"/>
      <c r="CC25" s="501"/>
      <c r="CD25" s="501"/>
      <c r="CE25" s="501"/>
      <c r="CF25" s="501"/>
      <c r="CG25" s="501"/>
      <c r="CH25" s="501"/>
      <c r="CI25" s="501"/>
      <c r="CJ25" s="501"/>
      <c r="CK25" s="501"/>
      <c r="CL25" s="501"/>
      <c r="CM25" s="501"/>
      <c r="CN25" s="501"/>
      <c r="CO25" s="501"/>
      <c r="CP25" s="501"/>
      <c r="CQ25" s="501"/>
      <c r="CR25" s="501"/>
      <c r="CS25" s="501"/>
      <c r="CT25" s="501"/>
      <c r="CU25" s="501"/>
      <c r="CV25" s="501"/>
      <c r="CW25" s="501"/>
      <c r="CX25" s="501"/>
      <c r="CY25" s="501"/>
      <c r="CZ25" s="501"/>
      <c r="DA25" s="501"/>
      <c r="DB25" s="501"/>
      <c r="DC25" s="501"/>
      <c r="DD25" s="501"/>
      <c r="DE25" s="501"/>
      <c r="DF25" s="501"/>
      <c r="DG25" s="501"/>
      <c r="DH25" s="501"/>
      <c r="DI25" s="501"/>
      <c r="DJ25" s="501"/>
      <c r="DK25" s="501"/>
      <c r="DL25" s="501"/>
      <c r="DM25" s="501"/>
      <c r="DN25" s="501"/>
      <c r="DO25" s="501"/>
      <c r="DP25" s="501"/>
      <c r="DQ25" s="501"/>
      <c r="DR25" s="501"/>
      <c r="DS25" s="501"/>
      <c r="DT25" s="501"/>
      <c r="DU25" s="501"/>
      <c r="DV25" s="501"/>
      <c r="DW25" s="501"/>
      <c r="DX25" s="501"/>
      <c r="DY25" s="501"/>
      <c r="DZ25" s="501"/>
      <c r="EA25" s="501"/>
      <c r="EB25" s="501"/>
      <c r="EC25" s="501"/>
      <c r="ED25" s="501"/>
      <c r="EE25" s="501"/>
      <c r="EF25" s="501"/>
      <c r="EG25" s="501"/>
      <c r="EH25" s="501"/>
      <c r="EI25" s="501"/>
      <c r="EJ25" s="501"/>
      <c r="EK25" s="501"/>
      <c r="EL25" s="501"/>
      <c r="EM25" s="501"/>
      <c r="EN25" s="501"/>
      <c r="EO25" s="501"/>
      <c r="EP25" s="501"/>
      <c r="EQ25" s="501"/>
      <c r="ER25" s="501"/>
      <c r="ES25" s="501"/>
      <c r="ET25" s="501"/>
      <c r="EU25" s="501"/>
      <c r="EV25" s="501"/>
      <c r="EW25" s="501"/>
      <c r="EX25" s="501"/>
      <c r="EY25" s="501"/>
      <c r="EZ25" s="501"/>
      <c r="FA25" s="501"/>
      <c r="FB25" s="501"/>
      <c r="FC25" s="501"/>
      <c r="FD25" s="501"/>
      <c r="FE25" s="501"/>
      <c r="FF25" s="501"/>
      <c r="FG25" s="501"/>
      <c r="FH25" s="501"/>
      <c r="FI25" s="501"/>
      <c r="FJ25" s="501"/>
      <c r="FK25" s="501"/>
      <c r="FL25" s="501"/>
      <c r="FM25" s="501"/>
      <c r="FN25" s="501"/>
      <c r="FO25" s="501"/>
      <c r="FP25" s="501"/>
      <c r="FQ25" s="501"/>
      <c r="FR25" s="501"/>
      <c r="FS25" s="501"/>
      <c r="FT25" s="501"/>
      <c r="FU25" s="501"/>
      <c r="FV25" s="501"/>
      <c r="FW25" s="501"/>
      <c r="FX25" s="501"/>
      <c r="FY25" s="501"/>
      <c r="FZ25" s="501"/>
      <c r="GA25" s="501"/>
      <c r="GB25" s="501"/>
      <c r="GC25" s="501"/>
      <c r="GD25" s="501"/>
      <c r="GE25" s="501"/>
      <c r="GF25" s="501"/>
      <c r="GG25" s="501"/>
      <c r="GH25" s="501"/>
      <c r="GI25" s="501"/>
      <c r="GJ25" s="501"/>
      <c r="GK25" s="501"/>
      <c r="GL25" s="501"/>
      <c r="GM25" s="501"/>
      <c r="GN25" s="501"/>
      <c r="GO25" s="501"/>
      <c r="GP25" s="501"/>
      <c r="GQ25" s="501"/>
      <c r="GR25" s="501"/>
      <c r="GS25" s="501"/>
      <c r="GT25" s="501"/>
      <c r="GU25" s="501"/>
      <c r="GV25" s="501"/>
      <c r="GW25" s="501"/>
      <c r="GX25" s="501"/>
      <c r="GY25" s="501"/>
      <c r="GZ25" s="501"/>
      <c r="HA25" s="501"/>
      <c r="HB25" s="501"/>
      <c r="HC25" s="501"/>
      <c r="HD25" s="501"/>
      <c r="HE25" s="501"/>
      <c r="HF25" s="501"/>
      <c r="HG25" s="501"/>
      <c r="HH25" s="501"/>
      <c r="HI25" s="501"/>
      <c r="HJ25" s="501"/>
      <c r="HK25" s="610"/>
      <c r="HL25" s="610"/>
      <c r="HM25" s="610"/>
      <c r="HN25" s="610"/>
      <c r="HO25" s="610"/>
      <c r="HP25" s="610"/>
      <c r="HQ25" s="610"/>
      <c r="HR25" s="610"/>
      <c r="HS25" s="610"/>
      <c r="HT25" s="610"/>
      <c r="HU25" s="610"/>
      <c r="HV25" s="610"/>
      <c r="HW25" s="610"/>
      <c r="HX25" s="610"/>
      <c r="HY25" s="610"/>
      <c r="HZ25" s="610"/>
      <c r="IA25" s="610"/>
      <c r="IB25" s="610"/>
      <c r="IC25" s="610"/>
      <c r="ID25" s="610"/>
    </row>
    <row r="26" spans="1:238" ht="21.9" hidden="1" customHeight="1">
      <c r="A26" s="589"/>
      <c r="B26" s="500" t="s">
        <v>52</v>
      </c>
      <c r="C26" s="589" t="s">
        <v>53</v>
      </c>
      <c r="D26" s="507">
        <v>0</v>
      </c>
      <c r="E26" s="507">
        <v>0</v>
      </c>
      <c r="F26" s="18">
        <v>0</v>
      </c>
      <c r="G26" s="18">
        <v>0</v>
      </c>
      <c r="H26" s="679">
        <v>0</v>
      </c>
      <c r="I26" s="681">
        <v>0</v>
      </c>
      <c r="J26" s="501"/>
      <c r="K26" s="501"/>
      <c r="L26" s="501"/>
      <c r="M26" s="501"/>
      <c r="N26" s="501"/>
      <c r="O26" s="501"/>
      <c r="P26" s="501"/>
      <c r="Q26" s="501"/>
      <c r="R26" s="501"/>
      <c r="S26" s="501"/>
      <c r="T26" s="501"/>
      <c r="U26" s="501"/>
      <c r="V26" s="501"/>
      <c r="W26" s="501"/>
      <c r="X26" s="501"/>
      <c r="Y26" s="501"/>
      <c r="Z26" s="501"/>
      <c r="AA26" s="501"/>
      <c r="AB26" s="501"/>
      <c r="AC26" s="501"/>
      <c r="AD26" s="501"/>
      <c r="AE26" s="501"/>
      <c r="AF26" s="501"/>
      <c r="AG26" s="501"/>
      <c r="AH26" s="501"/>
      <c r="AI26" s="501"/>
      <c r="AJ26" s="501"/>
      <c r="AK26" s="501"/>
      <c r="AL26" s="501"/>
      <c r="AM26" s="501"/>
      <c r="AN26" s="501"/>
      <c r="AO26" s="501"/>
      <c r="AP26" s="501"/>
      <c r="AQ26" s="501"/>
      <c r="AR26" s="501"/>
      <c r="AS26" s="501"/>
      <c r="AT26" s="501"/>
      <c r="AU26" s="501"/>
      <c r="AV26" s="501"/>
      <c r="AW26" s="501"/>
      <c r="AX26" s="501"/>
      <c r="AY26" s="501"/>
      <c r="AZ26" s="501"/>
      <c r="BA26" s="501"/>
      <c r="BB26" s="501"/>
      <c r="BC26" s="501"/>
      <c r="BD26" s="501"/>
      <c r="BE26" s="501"/>
      <c r="BF26" s="501"/>
      <c r="BG26" s="501"/>
      <c r="BH26" s="501"/>
      <c r="BI26" s="501"/>
      <c r="BJ26" s="501"/>
      <c r="BK26" s="501"/>
      <c r="BL26" s="501"/>
      <c r="BM26" s="501"/>
      <c r="BN26" s="501"/>
      <c r="BO26" s="501"/>
      <c r="BP26" s="501"/>
      <c r="BQ26" s="501"/>
      <c r="BR26" s="501"/>
      <c r="BS26" s="501"/>
      <c r="BT26" s="501"/>
      <c r="BU26" s="501"/>
      <c r="BV26" s="501"/>
      <c r="BW26" s="501"/>
      <c r="BX26" s="501"/>
      <c r="BY26" s="501"/>
      <c r="BZ26" s="501"/>
      <c r="CA26" s="501"/>
      <c r="CB26" s="501"/>
      <c r="CC26" s="501"/>
      <c r="CD26" s="501"/>
      <c r="CE26" s="501"/>
      <c r="CF26" s="501"/>
      <c r="CG26" s="501"/>
      <c r="CH26" s="501"/>
      <c r="CI26" s="501"/>
      <c r="CJ26" s="501"/>
      <c r="CK26" s="501"/>
      <c r="CL26" s="501"/>
      <c r="CM26" s="501"/>
      <c r="CN26" s="501"/>
      <c r="CO26" s="501"/>
      <c r="CP26" s="501"/>
      <c r="CQ26" s="501"/>
      <c r="CR26" s="501"/>
      <c r="CS26" s="501"/>
      <c r="CT26" s="501"/>
      <c r="CU26" s="501"/>
      <c r="CV26" s="501"/>
      <c r="CW26" s="501"/>
      <c r="CX26" s="501"/>
      <c r="CY26" s="501"/>
      <c r="CZ26" s="501"/>
      <c r="DA26" s="501"/>
      <c r="DB26" s="501"/>
      <c r="DC26" s="501"/>
      <c r="DD26" s="501"/>
      <c r="DE26" s="501"/>
      <c r="DF26" s="501"/>
      <c r="DG26" s="501"/>
      <c r="DH26" s="501"/>
      <c r="DI26" s="501"/>
      <c r="DJ26" s="501"/>
      <c r="DK26" s="501"/>
      <c r="DL26" s="501"/>
      <c r="DM26" s="501"/>
      <c r="DN26" s="501"/>
      <c r="DO26" s="501"/>
      <c r="DP26" s="501"/>
      <c r="DQ26" s="501"/>
      <c r="DR26" s="501"/>
      <c r="DS26" s="501"/>
      <c r="DT26" s="501"/>
      <c r="DU26" s="501"/>
      <c r="DV26" s="501"/>
      <c r="DW26" s="501"/>
      <c r="DX26" s="501"/>
      <c r="DY26" s="501"/>
      <c r="DZ26" s="501"/>
      <c r="EA26" s="501"/>
      <c r="EB26" s="501"/>
      <c r="EC26" s="501"/>
      <c r="ED26" s="501"/>
      <c r="EE26" s="501"/>
      <c r="EF26" s="501"/>
      <c r="EG26" s="501"/>
      <c r="EH26" s="501"/>
      <c r="EI26" s="501"/>
      <c r="EJ26" s="501"/>
      <c r="EK26" s="501"/>
      <c r="EL26" s="501"/>
      <c r="EM26" s="501"/>
      <c r="EN26" s="501"/>
      <c r="EO26" s="501"/>
      <c r="EP26" s="501"/>
      <c r="EQ26" s="501"/>
      <c r="ER26" s="501"/>
      <c r="ES26" s="501"/>
      <c r="ET26" s="501"/>
      <c r="EU26" s="501"/>
      <c r="EV26" s="501"/>
      <c r="EW26" s="501"/>
      <c r="EX26" s="501"/>
      <c r="EY26" s="501"/>
      <c r="EZ26" s="501"/>
      <c r="FA26" s="501"/>
      <c r="FB26" s="501"/>
      <c r="FC26" s="501"/>
      <c r="FD26" s="501"/>
      <c r="FE26" s="501"/>
      <c r="FF26" s="501"/>
      <c r="FG26" s="501"/>
      <c r="FH26" s="501"/>
      <c r="FI26" s="501"/>
      <c r="FJ26" s="501"/>
      <c r="FK26" s="501"/>
      <c r="FL26" s="501"/>
      <c r="FM26" s="501"/>
      <c r="FN26" s="501"/>
      <c r="FO26" s="501"/>
      <c r="FP26" s="501"/>
      <c r="FQ26" s="501"/>
      <c r="FR26" s="501"/>
      <c r="FS26" s="501"/>
      <c r="FT26" s="501"/>
      <c r="FU26" s="501"/>
      <c r="FV26" s="501"/>
      <c r="FW26" s="501"/>
      <c r="FX26" s="501"/>
      <c r="FY26" s="501"/>
      <c r="FZ26" s="501"/>
      <c r="GA26" s="501"/>
      <c r="GB26" s="501"/>
      <c r="GC26" s="501"/>
      <c r="GD26" s="501"/>
      <c r="GE26" s="501"/>
      <c r="GF26" s="501"/>
      <c r="GG26" s="501"/>
      <c r="GH26" s="501"/>
      <c r="GI26" s="501"/>
      <c r="GJ26" s="501"/>
      <c r="GK26" s="501"/>
      <c r="GL26" s="501"/>
      <c r="GM26" s="501"/>
      <c r="GN26" s="501"/>
      <c r="GO26" s="501"/>
      <c r="GP26" s="501"/>
      <c r="GQ26" s="501"/>
      <c r="GR26" s="501"/>
      <c r="GS26" s="501"/>
      <c r="GT26" s="501"/>
      <c r="GU26" s="501"/>
      <c r="GV26" s="501"/>
      <c r="GW26" s="501"/>
      <c r="GX26" s="501"/>
      <c r="GY26" s="501"/>
      <c r="GZ26" s="501"/>
      <c r="HA26" s="501"/>
      <c r="HB26" s="501"/>
      <c r="HC26" s="501"/>
      <c r="HD26" s="501"/>
      <c r="HE26" s="501"/>
      <c r="HF26" s="501"/>
      <c r="HG26" s="501"/>
      <c r="HH26" s="501"/>
      <c r="HI26" s="501"/>
      <c r="HJ26" s="501"/>
      <c r="HK26" s="610"/>
      <c r="HL26" s="610"/>
      <c r="HM26" s="610"/>
      <c r="HN26" s="610"/>
      <c r="HO26" s="610"/>
      <c r="HP26" s="610"/>
      <c r="HQ26" s="610"/>
      <c r="HR26" s="610"/>
      <c r="HS26" s="610"/>
      <c r="HT26" s="610"/>
      <c r="HU26" s="610"/>
      <c r="HV26" s="610"/>
      <c r="HW26" s="610"/>
      <c r="HX26" s="610"/>
      <c r="HY26" s="610"/>
      <c r="HZ26" s="610"/>
      <c r="IA26" s="610"/>
      <c r="IB26" s="610"/>
      <c r="IC26" s="610"/>
      <c r="ID26" s="610"/>
    </row>
    <row r="27" spans="1:238" ht="15.9" customHeight="1">
      <c r="A27" s="507" t="s">
        <v>54</v>
      </c>
      <c r="B27" s="508" t="s">
        <v>55</v>
      </c>
      <c r="C27" s="507" t="s">
        <v>56</v>
      </c>
      <c r="D27" s="507">
        <v>69867.284180000017</v>
      </c>
      <c r="E27" s="507">
        <v>72.187620390993601</v>
      </c>
      <c r="F27" s="18">
        <v>69200.77</v>
      </c>
      <c r="G27" s="18">
        <v>0</v>
      </c>
      <c r="H27" s="686">
        <v>69200.77</v>
      </c>
      <c r="I27" s="681">
        <v>72.207741455871215</v>
      </c>
      <c r="J27" s="502"/>
      <c r="K27" s="502"/>
      <c r="L27" s="502"/>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502"/>
      <c r="BC27" s="502"/>
      <c r="BD27" s="502"/>
      <c r="BE27" s="502"/>
      <c r="BF27" s="502"/>
      <c r="BG27" s="502"/>
      <c r="BH27" s="502"/>
      <c r="BI27" s="502"/>
      <c r="BJ27" s="502"/>
      <c r="BK27" s="502"/>
      <c r="BL27" s="502"/>
      <c r="BM27" s="502"/>
      <c r="BN27" s="502"/>
      <c r="BO27" s="502"/>
      <c r="BP27" s="502"/>
      <c r="BQ27" s="502"/>
      <c r="BR27" s="502"/>
      <c r="BS27" s="502"/>
      <c r="BT27" s="502"/>
      <c r="BU27" s="502"/>
      <c r="BV27" s="502"/>
      <c r="BW27" s="502"/>
      <c r="BX27" s="502"/>
      <c r="BY27" s="502"/>
      <c r="BZ27" s="502"/>
      <c r="CA27" s="502"/>
      <c r="CB27" s="502"/>
      <c r="CC27" s="502"/>
      <c r="CD27" s="502"/>
      <c r="CE27" s="502"/>
      <c r="CF27" s="502"/>
      <c r="CG27" s="502"/>
      <c r="CH27" s="502"/>
      <c r="CI27" s="502"/>
      <c r="CJ27" s="502"/>
      <c r="CK27" s="502"/>
      <c r="CL27" s="502"/>
      <c r="CM27" s="502"/>
      <c r="CN27" s="502"/>
      <c r="CO27" s="502"/>
      <c r="CP27" s="502"/>
      <c r="CQ27" s="502"/>
      <c r="CR27" s="502"/>
      <c r="CS27" s="502"/>
      <c r="CT27" s="502"/>
      <c r="CU27" s="502"/>
      <c r="CV27" s="502"/>
      <c r="CW27" s="502"/>
      <c r="CX27" s="502"/>
      <c r="CY27" s="502"/>
      <c r="CZ27" s="502"/>
      <c r="DA27" s="502"/>
      <c r="DB27" s="502"/>
      <c r="DC27" s="502"/>
      <c r="DD27" s="502"/>
      <c r="DE27" s="502"/>
      <c r="DF27" s="502"/>
      <c r="DG27" s="502"/>
      <c r="DH27" s="502"/>
      <c r="DI27" s="502"/>
      <c r="DJ27" s="502"/>
      <c r="DK27" s="502"/>
      <c r="DL27" s="502"/>
      <c r="DM27" s="502"/>
      <c r="DN27" s="502"/>
      <c r="DO27" s="502"/>
      <c r="DP27" s="502"/>
      <c r="DQ27" s="502"/>
      <c r="DR27" s="502"/>
      <c r="DS27" s="502"/>
      <c r="DT27" s="502"/>
      <c r="DU27" s="502"/>
      <c r="DV27" s="502"/>
      <c r="DW27" s="502"/>
      <c r="DX27" s="502"/>
      <c r="DY27" s="502"/>
      <c r="DZ27" s="502"/>
      <c r="EA27" s="502"/>
      <c r="EB27" s="502"/>
      <c r="EC27" s="502"/>
      <c r="ED27" s="502"/>
      <c r="EE27" s="502"/>
      <c r="EF27" s="502"/>
      <c r="EG27" s="502"/>
      <c r="EH27" s="502"/>
      <c r="EI27" s="502"/>
      <c r="EJ27" s="502"/>
      <c r="EK27" s="502"/>
      <c r="EL27" s="502"/>
      <c r="EM27" s="502"/>
      <c r="EN27" s="502"/>
      <c r="EO27" s="502"/>
      <c r="EP27" s="502"/>
      <c r="EQ27" s="502"/>
      <c r="ER27" s="502"/>
      <c r="ES27" s="502"/>
      <c r="ET27" s="502"/>
      <c r="EU27" s="502"/>
      <c r="EV27" s="502"/>
      <c r="EW27" s="502"/>
      <c r="EX27" s="502"/>
      <c r="EY27" s="502"/>
      <c r="EZ27" s="502"/>
      <c r="FA27" s="502"/>
      <c r="FB27" s="502"/>
      <c r="FC27" s="502"/>
      <c r="FD27" s="502"/>
      <c r="FE27" s="502"/>
      <c r="FF27" s="502"/>
      <c r="FG27" s="502"/>
      <c r="FH27" s="502"/>
      <c r="FI27" s="502"/>
      <c r="FJ27" s="502"/>
      <c r="FK27" s="502"/>
      <c r="FL27" s="502"/>
      <c r="FM27" s="502"/>
      <c r="FN27" s="502"/>
      <c r="FO27" s="502"/>
      <c r="FP27" s="502"/>
      <c r="FQ27" s="502"/>
      <c r="FR27" s="502"/>
      <c r="FS27" s="502"/>
      <c r="FT27" s="502"/>
      <c r="FU27" s="502"/>
      <c r="FV27" s="502"/>
      <c r="FW27" s="502"/>
      <c r="FX27" s="502"/>
      <c r="FY27" s="502"/>
      <c r="FZ27" s="502"/>
      <c r="GA27" s="502"/>
      <c r="GB27" s="502"/>
      <c r="GC27" s="502"/>
      <c r="GD27" s="502"/>
      <c r="GE27" s="502"/>
      <c r="GF27" s="502"/>
      <c r="GG27" s="502"/>
      <c r="GH27" s="502"/>
      <c r="GI27" s="502"/>
      <c r="GJ27" s="502"/>
      <c r="GK27" s="502"/>
      <c r="GL27" s="502"/>
      <c r="GM27" s="502"/>
      <c r="GN27" s="502"/>
      <c r="GO27" s="502"/>
      <c r="GP27" s="502"/>
      <c r="GQ27" s="502"/>
      <c r="GR27" s="502"/>
      <c r="GS27" s="502"/>
      <c r="GT27" s="502"/>
      <c r="GU27" s="502"/>
      <c r="GV27" s="502"/>
      <c r="GW27" s="502"/>
      <c r="GX27" s="502"/>
      <c r="GY27" s="502"/>
      <c r="GZ27" s="502"/>
      <c r="HA27" s="502"/>
      <c r="HB27" s="502"/>
      <c r="HC27" s="502"/>
      <c r="HD27" s="502"/>
      <c r="HE27" s="502"/>
      <c r="HF27" s="502"/>
      <c r="HG27" s="502"/>
      <c r="HH27" s="502"/>
      <c r="HI27" s="502"/>
      <c r="HJ27" s="502"/>
      <c r="HK27" s="610"/>
      <c r="HL27" s="610"/>
      <c r="HM27" s="610"/>
      <c r="HN27" s="610"/>
      <c r="HO27" s="610"/>
      <c r="HP27" s="610"/>
      <c r="HQ27" s="610"/>
      <c r="HR27" s="610"/>
      <c r="HS27" s="610"/>
      <c r="HT27" s="610"/>
      <c r="HU27" s="610"/>
      <c r="HV27" s="610"/>
      <c r="HW27" s="610"/>
      <c r="HX27" s="610"/>
      <c r="HY27" s="610"/>
      <c r="HZ27" s="610"/>
      <c r="IA27" s="610"/>
      <c r="IB27" s="610"/>
      <c r="IC27" s="610"/>
      <c r="ID27" s="610"/>
    </row>
    <row r="28" spans="1:238" ht="15.9" customHeight="1">
      <c r="A28" s="589"/>
      <c r="B28" s="500" t="s">
        <v>57</v>
      </c>
      <c r="C28" s="589" t="s">
        <v>58</v>
      </c>
      <c r="D28" s="507">
        <v>42409.922000000006</v>
      </c>
      <c r="E28" s="507">
        <v>60.700687736392844</v>
      </c>
      <c r="F28" s="18">
        <v>42248.200000000004</v>
      </c>
      <c r="G28" s="18">
        <v>0</v>
      </c>
      <c r="H28" s="686">
        <v>42248.200000000004</v>
      </c>
      <c r="I28" s="681">
        <v>0</v>
      </c>
      <c r="J28" s="501"/>
      <c r="K28" s="501"/>
      <c r="L28" s="501"/>
      <c r="M28" s="501"/>
      <c r="N28" s="501"/>
      <c r="O28" s="501"/>
      <c r="P28" s="501"/>
      <c r="Q28" s="501"/>
      <c r="R28" s="501"/>
      <c r="S28" s="501"/>
      <c r="T28" s="501"/>
      <c r="U28" s="501"/>
      <c r="V28" s="501"/>
      <c r="W28" s="501"/>
      <c r="X28" s="501"/>
      <c r="Y28" s="501"/>
      <c r="Z28" s="501"/>
      <c r="AA28" s="501"/>
      <c r="AB28" s="501"/>
      <c r="AC28" s="501"/>
      <c r="AD28" s="501"/>
      <c r="AE28" s="501"/>
      <c r="AF28" s="501"/>
      <c r="AG28" s="501"/>
      <c r="AH28" s="501"/>
      <c r="AI28" s="501"/>
      <c r="AJ28" s="501"/>
      <c r="AK28" s="501"/>
      <c r="AL28" s="501"/>
      <c r="AM28" s="501"/>
      <c r="AN28" s="501"/>
      <c r="AO28" s="501"/>
      <c r="AP28" s="501"/>
      <c r="AQ28" s="501"/>
      <c r="AR28" s="501"/>
      <c r="AS28" s="501"/>
      <c r="AT28" s="501"/>
      <c r="AU28" s="501"/>
      <c r="AV28" s="501"/>
      <c r="AW28" s="501"/>
      <c r="AX28" s="501"/>
      <c r="AY28" s="501"/>
      <c r="AZ28" s="501"/>
      <c r="BA28" s="501"/>
      <c r="BB28" s="501"/>
      <c r="BC28" s="501"/>
      <c r="BD28" s="501"/>
      <c r="BE28" s="501"/>
      <c r="BF28" s="501"/>
      <c r="BG28" s="501"/>
      <c r="BH28" s="501"/>
      <c r="BI28" s="501"/>
      <c r="BJ28" s="501"/>
      <c r="BK28" s="501"/>
      <c r="BL28" s="501"/>
      <c r="BM28" s="501"/>
      <c r="BN28" s="501"/>
      <c r="BO28" s="501"/>
      <c r="BP28" s="501"/>
      <c r="BQ28" s="501"/>
      <c r="BR28" s="501"/>
      <c r="BS28" s="501"/>
      <c r="BT28" s="501"/>
      <c r="BU28" s="501"/>
      <c r="BV28" s="501"/>
      <c r="BW28" s="501"/>
      <c r="BX28" s="501"/>
      <c r="BY28" s="501"/>
      <c r="BZ28" s="501"/>
      <c r="CA28" s="501"/>
      <c r="CB28" s="501"/>
      <c r="CC28" s="501"/>
      <c r="CD28" s="501"/>
      <c r="CE28" s="501"/>
      <c r="CF28" s="501"/>
      <c r="CG28" s="501"/>
      <c r="CH28" s="501"/>
      <c r="CI28" s="501"/>
      <c r="CJ28" s="501"/>
      <c r="CK28" s="501"/>
      <c r="CL28" s="501"/>
      <c r="CM28" s="501"/>
      <c r="CN28" s="501"/>
      <c r="CO28" s="501"/>
      <c r="CP28" s="501"/>
      <c r="CQ28" s="501"/>
      <c r="CR28" s="501"/>
      <c r="CS28" s="501"/>
      <c r="CT28" s="501"/>
      <c r="CU28" s="501"/>
      <c r="CV28" s="501"/>
      <c r="CW28" s="501"/>
      <c r="CX28" s="501"/>
      <c r="CY28" s="501"/>
      <c r="CZ28" s="501"/>
      <c r="DA28" s="501"/>
      <c r="DB28" s="501"/>
      <c r="DC28" s="501"/>
      <c r="DD28" s="501"/>
      <c r="DE28" s="501"/>
      <c r="DF28" s="501"/>
      <c r="DG28" s="501"/>
      <c r="DH28" s="501"/>
      <c r="DI28" s="501"/>
      <c r="DJ28" s="501"/>
      <c r="DK28" s="501"/>
      <c r="DL28" s="501"/>
      <c r="DM28" s="501"/>
      <c r="DN28" s="501"/>
      <c r="DO28" s="501"/>
      <c r="DP28" s="501"/>
      <c r="DQ28" s="501"/>
      <c r="DR28" s="501"/>
      <c r="DS28" s="501"/>
      <c r="DT28" s="501"/>
      <c r="DU28" s="501"/>
      <c r="DV28" s="501"/>
      <c r="DW28" s="501"/>
      <c r="DX28" s="501"/>
      <c r="DY28" s="501"/>
      <c r="DZ28" s="501"/>
      <c r="EA28" s="501"/>
      <c r="EB28" s="501"/>
      <c r="EC28" s="501"/>
      <c r="ED28" s="501"/>
      <c r="EE28" s="501"/>
      <c r="EF28" s="501"/>
      <c r="EG28" s="501"/>
      <c r="EH28" s="501"/>
      <c r="EI28" s="501"/>
      <c r="EJ28" s="501"/>
      <c r="EK28" s="501"/>
      <c r="EL28" s="501"/>
      <c r="EM28" s="501"/>
      <c r="EN28" s="501"/>
      <c r="EO28" s="501"/>
      <c r="EP28" s="501"/>
      <c r="EQ28" s="501"/>
      <c r="ER28" s="501"/>
      <c r="ES28" s="501"/>
      <c r="ET28" s="501"/>
      <c r="EU28" s="501"/>
      <c r="EV28" s="501"/>
      <c r="EW28" s="501"/>
      <c r="EX28" s="501"/>
      <c r="EY28" s="501"/>
      <c r="EZ28" s="501"/>
      <c r="FA28" s="501"/>
      <c r="FB28" s="501"/>
      <c r="FC28" s="501"/>
      <c r="FD28" s="501"/>
      <c r="FE28" s="501"/>
      <c r="FF28" s="501"/>
      <c r="FG28" s="501"/>
      <c r="FH28" s="501"/>
      <c r="FI28" s="501"/>
      <c r="FJ28" s="501"/>
      <c r="FK28" s="501"/>
      <c r="FL28" s="501"/>
      <c r="FM28" s="501"/>
      <c r="FN28" s="501"/>
      <c r="FO28" s="501"/>
      <c r="FP28" s="501"/>
      <c r="FQ28" s="501"/>
      <c r="FR28" s="501"/>
      <c r="FS28" s="501"/>
      <c r="FT28" s="501"/>
      <c r="FU28" s="501"/>
      <c r="FV28" s="501"/>
      <c r="FW28" s="501"/>
      <c r="FX28" s="501"/>
      <c r="FY28" s="501"/>
      <c r="FZ28" s="501"/>
      <c r="GA28" s="501"/>
      <c r="GB28" s="501"/>
      <c r="GC28" s="501"/>
      <c r="GD28" s="501"/>
      <c r="GE28" s="501"/>
      <c r="GF28" s="501"/>
      <c r="GG28" s="501"/>
      <c r="GH28" s="501"/>
      <c r="GI28" s="501"/>
      <c r="GJ28" s="501"/>
      <c r="GK28" s="501"/>
      <c r="GL28" s="501"/>
      <c r="GM28" s="501"/>
      <c r="GN28" s="501"/>
      <c r="GO28" s="501"/>
      <c r="GP28" s="501"/>
      <c r="GQ28" s="501"/>
      <c r="GR28" s="501"/>
      <c r="GS28" s="501"/>
      <c r="GT28" s="501"/>
      <c r="GU28" s="501"/>
      <c r="GV28" s="501"/>
      <c r="GW28" s="501"/>
      <c r="GX28" s="501"/>
      <c r="GY28" s="501"/>
      <c r="GZ28" s="501"/>
      <c r="HA28" s="501"/>
      <c r="HB28" s="501"/>
      <c r="HC28" s="501"/>
      <c r="HD28" s="501"/>
      <c r="HE28" s="501"/>
      <c r="HF28" s="501"/>
      <c r="HG28" s="501"/>
      <c r="HH28" s="501"/>
      <c r="HI28" s="501"/>
      <c r="HJ28" s="501"/>
      <c r="HK28" s="610"/>
      <c r="HL28" s="610"/>
      <c r="HM28" s="610"/>
      <c r="HN28" s="610"/>
      <c r="HO28" s="610"/>
      <c r="HP28" s="610"/>
      <c r="HQ28" s="610"/>
      <c r="HR28" s="610"/>
      <c r="HS28" s="610"/>
      <c r="HT28" s="610"/>
      <c r="HU28" s="610"/>
      <c r="HV28" s="610"/>
      <c r="HW28" s="610"/>
      <c r="HX28" s="610"/>
      <c r="HY28" s="610"/>
      <c r="HZ28" s="610"/>
      <c r="IA28" s="610"/>
      <c r="IB28" s="610"/>
      <c r="IC28" s="610"/>
      <c r="ID28" s="610"/>
    </row>
    <row r="29" spans="1:238" ht="21.9" hidden="1" customHeight="1">
      <c r="A29" s="589"/>
      <c r="B29" s="500" t="s">
        <v>59</v>
      </c>
      <c r="C29" s="589" t="s">
        <v>60</v>
      </c>
      <c r="D29" s="507">
        <v>3553.8195799999994</v>
      </c>
      <c r="E29" s="507">
        <v>5.0865288692834358</v>
      </c>
      <c r="F29" s="18">
        <v>0</v>
      </c>
      <c r="G29" s="18">
        <v>3116.9878090000061</v>
      </c>
      <c r="H29" s="686">
        <v>3116.9878090000061</v>
      </c>
      <c r="I29" s="681">
        <v>0</v>
      </c>
      <c r="J29" s="501"/>
      <c r="K29" s="501"/>
      <c r="L29" s="501"/>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c r="AP29" s="501"/>
      <c r="AQ29" s="501"/>
      <c r="AR29" s="501"/>
      <c r="AS29" s="501"/>
      <c r="AT29" s="501"/>
      <c r="AU29" s="501"/>
      <c r="AV29" s="501"/>
      <c r="AW29" s="501"/>
      <c r="AX29" s="501"/>
      <c r="AY29" s="501"/>
      <c r="AZ29" s="501"/>
      <c r="BA29" s="501"/>
      <c r="BB29" s="501"/>
      <c r="BC29" s="501"/>
      <c r="BD29" s="501"/>
      <c r="BE29" s="501"/>
      <c r="BF29" s="501"/>
      <c r="BG29" s="501"/>
      <c r="BH29" s="501"/>
      <c r="BI29" s="501"/>
      <c r="BJ29" s="501"/>
      <c r="BK29" s="501"/>
      <c r="BL29" s="501"/>
      <c r="BM29" s="501"/>
      <c r="BN29" s="501"/>
      <c r="BO29" s="501"/>
      <c r="BP29" s="501"/>
      <c r="BQ29" s="501"/>
      <c r="BR29" s="501"/>
      <c r="BS29" s="501"/>
      <c r="BT29" s="501"/>
      <c r="BU29" s="501"/>
      <c r="BV29" s="501"/>
      <c r="BW29" s="501"/>
      <c r="BX29" s="501"/>
      <c r="BY29" s="501"/>
      <c r="BZ29" s="501"/>
      <c r="CA29" s="501"/>
      <c r="CB29" s="501"/>
      <c r="CC29" s="501"/>
      <c r="CD29" s="501"/>
      <c r="CE29" s="501"/>
      <c r="CF29" s="501"/>
      <c r="CG29" s="501"/>
      <c r="CH29" s="501"/>
      <c r="CI29" s="501"/>
      <c r="CJ29" s="501"/>
      <c r="CK29" s="501"/>
      <c r="CL29" s="501"/>
      <c r="CM29" s="501"/>
      <c r="CN29" s="501"/>
      <c r="CO29" s="501"/>
      <c r="CP29" s="501"/>
      <c r="CQ29" s="501"/>
      <c r="CR29" s="501"/>
      <c r="CS29" s="501"/>
      <c r="CT29" s="501"/>
      <c r="CU29" s="501"/>
      <c r="CV29" s="501"/>
      <c r="CW29" s="501"/>
      <c r="CX29" s="501"/>
      <c r="CY29" s="501"/>
      <c r="CZ29" s="501"/>
      <c r="DA29" s="501"/>
      <c r="DB29" s="501"/>
      <c r="DC29" s="501"/>
      <c r="DD29" s="501"/>
      <c r="DE29" s="501"/>
      <c r="DF29" s="501"/>
      <c r="DG29" s="501"/>
      <c r="DH29" s="501"/>
      <c r="DI29" s="501"/>
      <c r="DJ29" s="501"/>
      <c r="DK29" s="501"/>
      <c r="DL29" s="501"/>
      <c r="DM29" s="501"/>
      <c r="DN29" s="501"/>
      <c r="DO29" s="501"/>
      <c r="DP29" s="501"/>
      <c r="DQ29" s="501"/>
      <c r="DR29" s="501"/>
      <c r="DS29" s="501"/>
      <c r="DT29" s="501"/>
      <c r="DU29" s="501"/>
      <c r="DV29" s="501"/>
      <c r="DW29" s="501"/>
      <c r="DX29" s="501"/>
      <c r="DY29" s="501"/>
      <c r="DZ29" s="501"/>
      <c r="EA29" s="501"/>
      <c r="EB29" s="501"/>
      <c r="EC29" s="501"/>
      <c r="ED29" s="501"/>
      <c r="EE29" s="501"/>
      <c r="EF29" s="501"/>
      <c r="EG29" s="501"/>
      <c r="EH29" s="501"/>
      <c r="EI29" s="501"/>
      <c r="EJ29" s="501"/>
      <c r="EK29" s="501"/>
      <c r="EL29" s="501"/>
      <c r="EM29" s="501"/>
      <c r="EN29" s="501"/>
      <c r="EO29" s="501"/>
      <c r="EP29" s="501"/>
      <c r="EQ29" s="501"/>
      <c r="ER29" s="501"/>
      <c r="ES29" s="501"/>
      <c r="ET29" s="501"/>
      <c r="EU29" s="501"/>
      <c r="EV29" s="501"/>
      <c r="EW29" s="501"/>
      <c r="EX29" s="501"/>
      <c r="EY29" s="501"/>
      <c r="EZ29" s="501"/>
      <c r="FA29" s="501"/>
      <c r="FB29" s="501"/>
      <c r="FC29" s="501"/>
      <c r="FD29" s="501"/>
      <c r="FE29" s="501"/>
      <c r="FF29" s="501"/>
      <c r="FG29" s="501"/>
      <c r="FH29" s="501"/>
      <c r="FI29" s="501"/>
      <c r="FJ29" s="501"/>
      <c r="FK29" s="501"/>
      <c r="FL29" s="501"/>
      <c r="FM29" s="501"/>
      <c r="FN29" s="501"/>
      <c r="FO29" s="501"/>
      <c r="FP29" s="501"/>
      <c r="FQ29" s="501"/>
      <c r="FR29" s="501"/>
      <c r="FS29" s="501"/>
      <c r="FT29" s="501"/>
      <c r="FU29" s="501"/>
      <c r="FV29" s="501"/>
      <c r="FW29" s="501"/>
      <c r="FX29" s="501"/>
      <c r="FY29" s="501"/>
      <c r="FZ29" s="501"/>
      <c r="GA29" s="501"/>
      <c r="GB29" s="501"/>
      <c r="GC29" s="501"/>
      <c r="GD29" s="501"/>
      <c r="GE29" s="501"/>
      <c r="GF29" s="501"/>
      <c r="GG29" s="501"/>
      <c r="GH29" s="501"/>
      <c r="GI29" s="501"/>
      <c r="GJ29" s="501"/>
      <c r="GK29" s="501"/>
      <c r="GL29" s="501"/>
      <c r="GM29" s="501"/>
      <c r="GN29" s="501"/>
      <c r="GO29" s="501"/>
      <c r="GP29" s="501"/>
      <c r="GQ29" s="501"/>
      <c r="GR29" s="501"/>
      <c r="GS29" s="501"/>
      <c r="GT29" s="501"/>
      <c r="GU29" s="501"/>
      <c r="GV29" s="501"/>
      <c r="GW29" s="501"/>
      <c r="GX29" s="501"/>
      <c r="GY29" s="501"/>
      <c r="GZ29" s="501"/>
      <c r="HA29" s="501"/>
      <c r="HB29" s="501"/>
      <c r="HC29" s="501"/>
      <c r="HD29" s="501"/>
      <c r="HE29" s="501"/>
      <c r="HF29" s="501"/>
      <c r="HG29" s="501"/>
      <c r="HH29" s="501"/>
      <c r="HI29" s="501"/>
      <c r="HJ29" s="501"/>
      <c r="HK29" s="610"/>
      <c r="HL29" s="610"/>
      <c r="HM29" s="610"/>
      <c r="HN29" s="610"/>
      <c r="HO29" s="610"/>
      <c r="HP29" s="610"/>
      <c r="HQ29" s="610"/>
      <c r="HR29" s="610"/>
      <c r="HS29" s="610"/>
      <c r="HT29" s="610"/>
      <c r="HU29" s="610"/>
      <c r="HV29" s="610"/>
      <c r="HW29" s="610"/>
      <c r="HX29" s="610"/>
      <c r="HY29" s="610"/>
      <c r="HZ29" s="610"/>
      <c r="IA29" s="610"/>
      <c r="IB29" s="610"/>
      <c r="IC29" s="610"/>
      <c r="ID29" s="610"/>
    </row>
    <row r="30" spans="1:238" ht="21.9" hidden="1" customHeight="1">
      <c r="A30" s="589"/>
      <c r="B30" s="500" t="s">
        <v>61</v>
      </c>
      <c r="C30" s="589" t="s">
        <v>62</v>
      </c>
      <c r="D30" s="507">
        <v>23903.542600000001</v>
      </c>
      <c r="E30" s="507">
        <v>34.212783394323708</v>
      </c>
      <c r="F30" s="18">
        <v>0</v>
      </c>
      <c r="G30" s="18">
        <v>23835.582191000001</v>
      </c>
      <c r="H30" s="686">
        <v>23835.582191000001</v>
      </c>
      <c r="I30" s="681">
        <v>0</v>
      </c>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c r="AQ30" s="501"/>
      <c r="AR30" s="501"/>
      <c r="AS30" s="501"/>
      <c r="AT30" s="501"/>
      <c r="AU30" s="501"/>
      <c r="AV30" s="501"/>
      <c r="AW30" s="501"/>
      <c r="AX30" s="501"/>
      <c r="AY30" s="501"/>
      <c r="AZ30" s="501"/>
      <c r="BA30" s="501"/>
      <c r="BB30" s="501"/>
      <c r="BC30" s="501"/>
      <c r="BD30" s="501"/>
      <c r="BE30" s="501"/>
      <c r="BF30" s="501"/>
      <c r="BG30" s="501"/>
      <c r="BH30" s="501"/>
      <c r="BI30" s="501"/>
      <c r="BJ30" s="501"/>
      <c r="BK30" s="501"/>
      <c r="BL30" s="501"/>
      <c r="BM30" s="501"/>
      <c r="BN30" s="501"/>
      <c r="BO30" s="501"/>
      <c r="BP30" s="501"/>
      <c r="BQ30" s="501"/>
      <c r="BR30" s="501"/>
      <c r="BS30" s="501"/>
      <c r="BT30" s="501"/>
      <c r="BU30" s="501"/>
      <c r="BV30" s="501"/>
      <c r="BW30" s="501"/>
      <c r="BX30" s="501"/>
      <c r="BY30" s="501"/>
      <c r="BZ30" s="501"/>
      <c r="CA30" s="501"/>
      <c r="CB30" s="501"/>
      <c r="CC30" s="501"/>
      <c r="CD30" s="501"/>
      <c r="CE30" s="501"/>
      <c r="CF30" s="501"/>
      <c r="CG30" s="501"/>
      <c r="CH30" s="501"/>
      <c r="CI30" s="501"/>
      <c r="CJ30" s="501"/>
      <c r="CK30" s="501"/>
      <c r="CL30" s="501"/>
      <c r="CM30" s="501"/>
      <c r="CN30" s="501"/>
      <c r="CO30" s="501"/>
      <c r="CP30" s="501"/>
      <c r="CQ30" s="501"/>
      <c r="CR30" s="501"/>
      <c r="CS30" s="501"/>
      <c r="CT30" s="501"/>
      <c r="CU30" s="501"/>
      <c r="CV30" s="501"/>
      <c r="CW30" s="501"/>
      <c r="CX30" s="501"/>
      <c r="CY30" s="501"/>
      <c r="CZ30" s="501"/>
      <c r="DA30" s="501"/>
      <c r="DB30" s="501"/>
      <c r="DC30" s="501"/>
      <c r="DD30" s="501"/>
      <c r="DE30" s="501"/>
      <c r="DF30" s="501"/>
      <c r="DG30" s="501"/>
      <c r="DH30" s="501"/>
      <c r="DI30" s="501"/>
      <c r="DJ30" s="501"/>
      <c r="DK30" s="501"/>
      <c r="DL30" s="501"/>
      <c r="DM30" s="501"/>
      <c r="DN30" s="501"/>
      <c r="DO30" s="501"/>
      <c r="DP30" s="501"/>
      <c r="DQ30" s="501"/>
      <c r="DR30" s="501"/>
      <c r="DS30" s="501"/>
      <c r="DT30" s="501"/>
      <c r="DU30" s="501"/>
      <c r="DV30" s="501"/>
      <c r="DW30" s="501"/>
      <c r="DX30" s="501"/>
      <c r="DY30" s="501"/>
      <c r="DZ30" s="501"/>
      <c r="EA30" s="501"/>
      <c r="EB30" s="501"/>
      <c r="EC30" s="501"/>
      <c r="ED30" s="501"/>
      <c r="EE30" s="501"/>
      <c r="EF30" s="501"/>
      <c r="EG30" s="501"/>
      <c r="EH30" s="501"/>
      <c r="EI30" s="501"/>
      <c r="EJ30" s="501"/>
      <c r="EK30" s="501"/>
      <c r="EL30" s="501"/>
      <c r="EM30" s="501"/>
      <c r="EN30" s="501"/>
      <c r="EO30" s="501"/>
      <c r="EP30" s="501"/>
      <c r="EQ30" s="501"/>
      <c r="ER30" s="501"/>
      <c r="ES30" s="501"/>
      <c r="ET30" s="501"/>
      <c r="EU30" s="501"/>
      <c r="EV30" s="501"/>
      <c r="EW30" s="501"/>
      <c r="EX30" s="501"/>
      <c r="EY30" s="501"/>
      <c r="EZ30" s="501"/>
      <c r="FA30" s="501"/>
      <c r="FB30" s="501"/>
      <c r="FC30" s="501"/>
      <c r="FD30" s="501"/>
      <c r="FE30" s="501"/>
      <c r="FF30" s="501"/>
      <c r="FG30" s="501"/>
      <c r="FH30" s="501"/>
      <c r="FI30" s="501"/>
      <c r="FJ30" s="501"/>
      <c r="FK30" s="501"/>
      <c r="FL30" s="501"/>
      <c r="FM30" s="501"/>
      <c r="FN30" s="501"/>
      <c r="FO30" s="501"/>
      <c r="FP30" s="501"/>
      <c r="FQ30" s="501"/>
      <c r="FR30" s="501"/>
      <c r="FS30" s="501"/>
      <c r="FT30" s="501"/>
      <c r="FU30" s="501"/>
      <c r="FV30" s="501"/>
      <c r="FW30" s="501"/>
      <c r="FX30" s="501"/>
      <c r="FY30" s="501"/>
      <c r="FZ30" s="501"/>
      <c r="GA30" s="501"/>
      <c r="GB30" s="501"/>
      <c r="GC30" s="501"/>
      <c r="GD30" s="501"/>
      <c r="GE30" s="501"/>
      <c r="GF30" s="501"/>
      <c r="GG30" s="501"/>
      <c r="GH30" s="501"/>
      <c r="GI30" s="501"/>
      <c r="GJ30" s="501"/>
      <c r="GK30" s="501"/>
      <c r="GL30" s="501"/>
      <c r="GM30" s="501"/>
      <c r="GN30" s="501"/>
      <c r="GO30" s="501"/>
      <c r="GP30" s="501"/>
      <c r="GQ30" s="501"/>
      <c r="GR30" s="501"/>
      <c r="GS30" s="501"/>
      <c r="GT30" s="501"/>
      <c r="GU30" s="501"/>
      <c r="GV30" s="501"/>
      <c r="GW30" s="501"/>
      <c r="GX30" s="501"/>
      <c r="GY30" s="501"/>
      <c r="GZ30" s="501"/>
      <c r="HA30" s="501"/>
      <c r="HB30" s="501"/>
      <c r="HC30" s="501"/>
      <c r="HD30" s="501"/>
      <c r="HE30" s="501"/>
      <c r="HF30" s="501"/>
      <c r="HG30" s="501"/>
      <c r="HH30" s="501"/>
      <c r="HI30" s="501"/>
      <c r="HJ30" s="501"/>
      <c r="HK30" s="610"/>
      <c r="HL30" s="610"/>
      <c r="HM30" s="610"/>
      <c r="HN30" s="610"/>
      <c r="HO30" s="610"/>
      <c r="HP30" s="610"/>
      <c r="HQ30" s="610"/>
      <c r="HR30" s="610"/>
      <c r="HS30" s="610"/>
      <c r="HT30" s="610"/>
      <c r="HU30" s="610"/>
      <c r="HV30" s="610"/>
      <c r="HW30" s="610"/>
      <c r="HX30" s="610"/>
      <c r="HY30" s="610"/>
      <c r="HZ30" s="610"/>
      <c r="IA30" s="610"/>
      <c r="IB30" s="610"/>
      <c r="IC30" s="610"/>
      <c r="ID30" s="610"/>
    </row>
    <row r="31" spans="1:238" ht="15.9" customHeight="1">
      <c r="A31" s="507" t="s">
        <v>63</v>
      </c>
      <c r="B31" s="505" t="s">
        <v>64</v>
      </c>
      <c r="C31" s="507" t="s">
        <v>65</v>
      </c>
      <c r="D31" s="507">
        <v>219.26299999999995</v>
      </c>
      <c r="E31" s="507">
        <v>0.22654486138336716</v>
      </c>
      <c r="F31" s="18">
        <v>0</v>
      </c>
      <c r="G31" s="18">
        <v>213.81626199999999</v>
      </c>
      <c r="H31" s="686">
        <v>213.81626199999999</v>
      </c>
      <c r="I31" s="681">
        <v>0.22310719036156418</v>
      </c>
      <c r="J31" s="502"/>
      <c r="K31" s="502"/>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502"/>
      <c r="BC31" s="502"/>
      <c r="BD31" s="502"/>
      <c r="BE31" s="502"/>
      <c r="BF31" s="502"/>
      <c r="BG31" s="502"/>
      <c r="BH31" s="502"/>
      <c r="BI31" s="502"/>
      <c r="BJ31" s="502"/>
      <c r="BK31" s="502"/>
      <c r="BL31" s="502"/>
      <c r="BM31" s="502"/>
      <c r="BN31" s="502"/>
      <c r="BO31" s="502"/>
      <c r="BP31" s="502"/>
      <c r="BQ31" s="502"/>
      <c r="BR31" s="502"/>
      <c r="BS31" s="502"/>
      <c r="BT31" s="502"/>
      <c r="BU31" s="502"/>
      <c r="BV31" s="502"/>
      <c r="BW31" s="502"/>
      <c r="BX31" s="502"/>
      <c r="BY31" s="502"/>
      <c r="BZ31" s="502"/>
      <c r="CA31" s="502"/>
      <c r="CB31" s="502"/>
      <c r="CC31" s="502"/>
      <c r="CD31" s="502"/>
      <c r="CE31" s="502"/>
      <c r="CF31" s="502"/>
      <c r="CG31" s="502"/>
      <c r="CH31" s="502"/>
      <c r="CI31" s="502"/>
      <c r="CJ31" s="502"/>
      <c r="CK31" s="502"/>
      <c r="CL31" s="502"/>
      <c r="CM31" s="502"/>
      <c r="CN31" s="502"/>
      <c r="CO31" s="502"/>
      <c r="CP31" s="502"/>
      <c r="CQ31" s="502"/>
      <c r="CR31" s="502"/>
      <c r="CS31" s="502"/>
      <c r="CT31" s="502"/>
      <c r="CU31" s="502"/>
      <c r="CV31" s="502"/>
      <c r="CW31" s="502"/>
      <c r="CX31" s="502"/>
      <c r="CY31" s="502"/>
      <c r="CZ31" s="502"/>
      <c r="DA31" s="502"/>
      <c r="DB31" s="502"/>
      <c r="DC31" s="502"/>
      <c r="DD31" s="502"/>
      <c r="DE31" s="502"/>
      <c r="DF31" s="502"/>
      <c r="DG31" s="502"/>
      <c r="DH31" s="502"/>
      <c r="DI31" s="502"/>
      <c r="DJ31" s="502"/>
      <c r="DK31" s="502"/>
      <c r="DL31" s="502"/>
      <c r="DM31" s="502"/>
      <c r="DN31" s="502"/>
      <c r="DO31" s="502"/>
      <c r="DP31" s="502"/>
      <c r="DQ31" s="502"/>
      <c r="DR31" s="502"/>
      <c r="DS31" s="502"/>
      <c r="DT31" s="502"/>
      <c r="DU31" s="502"/>
      <c r="DV31" s="502"/>
      <c r="DW31" s="502"/>
      <c r="DX31" s="502"/>
      <c r="DY31" s="502"/>
      <c r="DZ31" s="502"/>
      <c r="EA31" s="502"/>
      <c r="EB31" s="502"/>
      <c r="EC31" s="502"/>
      <c r="ED31" s="502"/>
      <c r="EE31" s="502"/>
      <c r="EF31" s="502"/>
      <c r="EG31" s="502"/>
      <c r="EH31" s="502"/>
      <c r="EI31" s="502"/>
      <c r="EJ31" s="502"/>
      <c r="EK31" s="502"/>
      <c r="EL31" s="502"/>
      <c r="EM31" s="502"/>
      <c r="EN31" s="502"/>
      <c r="EO31" s="502"/>
      <c r="EP31" s="502"/>
      <c r="EQ31" s="502"/>
      <c r="ER31" s="502"/>
      <c r="ES31" s="502"/>
      <c r="ET31" s="502"/>
      <c r="EU31" s="502"/>
      <c r="EV31" s="502"/>
      <c r="EW31" s="502"/>
      <c r="EX31" s="502"/>
      <c r="EY31" s="502"/>
      <c r="EZ31" s="502"/>
      <c r="FA31" s="502"/>
      <c r="FB31" s="502"/>
      <c r="FC31" s="502"/>
      <c r="FD31" s="502"/>
      <c r="FE31" s="502"/>
      <c r="FF31" s="502"/>
      <c r="FG31" s="502"/>
      <c r="FH31" s="502"/>
      <c r="FI31" s="502"/>
      <c r="FJ31" s="502"/>
      <c r="FK31" s="502"/>
      <c r="FL31" s="502"/>
      <c r="FM31" s="502"/>
      <c r="FN31" s="502"/>
      <c r="FO31" s="502"/>
      <c r="FP31" s="502"/>
      <c r="FQ31" s="502"/>
      <c r="FR31" s="502"/>
      <c r="FS31" s="502"/>
      <c r="FT31" s="502"/>
      <c r="FU31" s="502"/>
      <c r="FV31" s="502"/>
      <c r="FW31" s="502"/>
      <c r="FX31" s="502"/>
      <c r="FY31" s="502"/>
      <c r="FZ31" s="502"/>
      <c r="GA31" s="502"/>
      <c r="GB31" s="502"/>
      <c r="GC31" s="502"/>
      <c r="GD31" s="502"/>
      <c r="GE31" s="502"/>
      <c r="GF31" s="502"/>
      <c r="GG31" s="502"/>
      <c r="GH31" s="502"/>
      <c r="GI31" s="502"/>
      <c r="GJ31" s="502"/>
      <c r="GK31" s="502"/>
      <c r="GL31" s="502"/>
      <c r="GM31" s="502"/>
      <c r="GN31" s="502"/>
      <c r="GO31" s="502"/>
      <c r="GP31" s="502"/>
      <c r="GQ31" s="502"/>
      <c r="GR31" s="502"/>
      <c r="GS31" s="502"/>
      <c r="GT31" s="502"/>
      <c r="GU31" s="502"/>
      <c r="GV31" s="502"/>
      <c r="GW31" s="502"/>
      <c r="GX31" s="502"/>
      <c r="GY31" s="502"/>
      <c r="GZ31" s="502"/>
      <c r="HA31" s="502"/>
      <c r="HB31" s="502"/>
      <c r="HC31" s="502"/>
      <c r="HD31" s="502"/>
      <c r="HE31" s="502"/>
      <c r="HF31" s="502"/>
      <c r="HG31" s="502"/>
      <c r="HH31" s="502"/>
      <c r="HI31" s="502"/>
      <c r="HJ31" s="502"/>
      <c r="HK31" s="610"/>
      <c r="HL31" s="610"/>
      <c r="HM31" s="610"/>
      <c r="HN31" s="610"/>
      <c r="HO31" s="610"/>
      <c r="HP31" s="610"/>
      <c r="HQ31" s="610"/>
      <c r="HR31" s="610"/>
      <c r="HS31" s="610"/>
      <c r="HT31" s="610"/>
      <c r="HU31" s="610"/>
      <c r="HV31" s="610"/>
      <c r="HW31" s="610"/>
      <c r="HX31" s="610"/>
      <c r="HY31" s="610"/>
      <c r="HZ31" s="610"/>
      <c r="IA31" s="610"/>
      <c r="IB31" s="610"/>
      <c r="IC31" s="610"/>
      <c r="ID31" s="610"/>
    </row>
    <row r="32" spans="1:238" ht="15.9" customHeight="1">
      <c r="A32" s="507" t="s">
        <v>66</v>
      </c>
      <c r="B32" s="505" t="s">
        <v>67</v>
      </c>
      <c r="C32" s="507" t="s">
        <v>68</v>
      </c>
      <c r="D32" s="507">
        <v>0</v>
      </c>
      <c r="E32" s="507">
        <v>0</v>
      </c>
      <c r="F32" s="18">
        <v>0</v>
      </c>
      <c r="G32" s="18">
        <v>0</v>
      </c>
      <c r="H32" s="686"/>
      <c r="I32" s="681">
        <v>0</v>
      </c>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502"/>
      <c r="BC32" s="502"/>
      <c r="BD32" s="502"/>
      <c r="BE32" s="502"/>
      <c r="BF32" s="502"/>
      <c r="BG32" s="502"/>
      <c r="BH32" s="502"/>
      <c r="BI32" s="502"/>
      <c r="BJ32" s="502"/>
      <c r="BK32" s="502"/>
      <c r="BL32" s="502"/>
      <c r="BM32" s="502"/>
      <c r="BN32" s="502"/>
      <c r="BO32" s="502"/>
      <c r="BP32" s="502"/>
      <c r="BQ32" s="502"/>
      <c r="BR32" s="502"/>
      <c r="BS32" s="502"/>
      <c r="BT32" s="502"/>
      <c r="BU32" s="502"/>
      <c r="BV32" s="502"/>
      <c r="BW32" s="502"/>
      <c r="BX32" s="502"/>
      <c r="BY32" s="502"/>
      <c r="BZ32" s="502"/>
      <c r="CA32" s="502"/>
      <c r="CB32" s="502"/>
      <c r="CC32" s="502"/>
      <c r="CD32" s="502"/>
      <c r="CE32" s="502"/>
      <c r="CF32" s="502"/>
      <c r="CG32" s="502"/>
      <c r="CH32" s="502"/>
      <c r="CI32" s="502"/>
      <c r="CJ32" s="502"/>
      <c r="CK32" s="502"/>
      <c r="CL32" s="502"/>
      <c r="CM32" s="502"/>
      <c r="CN32" s="502"/>
      <c r="CO32" s="502"/>
      <c r="CP32" s="502"/>
      <c r="CQ32" s="502"/>
      <c r="CR32" s="502"/>
      <c r="CS32" s="502"/>
      <c r="CT32" s="502"/>
      <c r="CU32" s="502"/>
      <c r="CV32" s="502"/>
      <c r="CW32" s="502"/>
      <c r="CX32" s="502"/>
      <c r="CY32" s="502"/>
      <c r="CZ32" s="502"/>
      <c r="DA32" s="502"/>
      <c r="DB32" s="502"/>
      <c r="DC32" s="502"/>
      <c r="DD32" s="502"/>
      <c r="DE32" s="502"/>
      <c r="DF32" s="502"/>
      <c r="DG32" s="502"/>
      <c r="DH32" s="502"/>
      <c r="DI32" s="502"/>
      <c r="DJ32" s="502"/>
      <c r="DK32" s="502"/>
      <c r="DL32" s="502"/>
      <c r="DM32" s="502"/>
      <c r="DN32" s="502"/>
      <c r="DO32" s="502"/>
      <c r="DP32" s="502"/>
      <c r="DQ32" s="502"/>
      <c r="DR32" s="502"/>
      <c r="DS32" s="502"/>
      <c r="DT32" s="502"/>
      <c r="DU32" s="502"/>
      <c r="DV32" s="502"/>
      <c r="DW32" s="502"/>
      <c r="DX32" s="502"/>
      <c r="DY32" s="502"/>
      <c r="DZ32" s="502"/>
      <c r="EA32" s="502"/>
      <c r="EB32" s="502"/>
      <c r="EC32" s="502"/>
      <c r="ED32" s="502"/>
      <c r="EE32" s="502"/>
      <c r="EF32" s="502"/>
      <c r="EG32" s="502"/>
      <c r="EH32" s="502"/>
      <c r="EI32" s="502"/>
      <c r="EJ32" s="502"/>
      <c r="EK32" s="502"/>
      <c r="EL32" s="502"/>
      <c r="EM32" s="502"/>
      <c r="EN32" s="502"/>
      <c r="EO32" s="502"/>
      <c r="EP32" s="502"/>
      <c r="EQ32" s="502"/>
      <c r="ER32" s="502"/>
      <c r="ES32" s="502"/>
      <c r="ET32" s="502"/>
      <c r="EU32" s="502"/>
      <c r="EV32" s="502"/>
      <c r="EW32" s="502"/>
      <c r="EX32" s="502"/>
      <c r="EY32" s="502"/>
      <c r="EZ32" s="502"/>
      <c r="FA32" s="502"/>
      <c r="FB32" s="502"/>
      <c r="FC32" s="502"/>
      <c r="FD32" s="502"/>
      <c r="FE32" s="502"/>
      <c r="FF32" s="502"/>
      <c r="FG32" s="502"/>
      <c r="FH32" s="502"/>
      <c r="FI32" s="502"/>
      <c r="FJ32" s="502"/>
      <c r="FK32" s="502"/>
      <c r="FL32" s="502"/>
      <c r="FM32" s="502"/>
      <c r="FN32" s="502"/>
      <c r="FO32" s="502"/>
      <c r="FP32" s="502"/>
      <c r="FQ32" s="502"/>
      <c r="FR32" s="502"/>
      <c r="FS32" s="502"/>
      <c r="FT32" s="502"/>
      <c r="FU32" s="502"/>
      <c r="FV32" s="502"/>
      <c r="FW32" s="502"/>
      <c r="FX32" s="502"/>
      <c r="FY32" s="502"/>
      <c r="FZ32" s="502"/>
      <c r="GA32" s="502"/>
      <c r="GB32" s="502"/>
      <c r="GC32" s="502"/>
      <c r="GD32" s="502"/>
      <c r="GE32" s="502"/>
      <c r="GF32" s="502"/>
      <c r="GG32" s="502"/>
      <c r="GH32" s="502"/>
      <c r="GI32" s="502"/>
      <c r="GJ32" s="502"/>
      <c r="GK32" s="502"/>
      <c r="GL32" s="502"/>
      <c r="GM32" s="502"/>
      <c r="GN32" s="502"/>
      <c r="GO32" s="502"/>
      <c r="GP32" s="502"/>
      <c r="GQ32" s="502"/>
      <c r="GR32" s="502"/>
      <c r="GS32" s="502"/>
      <c r="GT32" s="502"/>
      <c r="GU32" s="502"/>
      <c r="GV32" s="502"/>
      <c r="GW32" s="502"/>
      <c r="GX32" s="502"/>
      <c r="GY32" s="502"/>
      <c r="GZ32" s="502"/>
      <c r="HA32" s="502"/>
      <c r="HB32" s="502"/>
      <c r="HC32" s="502"/>
      <c r="HD32" s="502"/>
      <c r="HE32" s="502"/>
      <c r="HF32" s="502"/>
      <c r="HG32" s="502"/>
      <c r="HH32" s="502"/>
      <c r="HI32" s="502"/>
      <c r="HJ32" s="502"/>
      <c r="HK32" s="610"/>
      <c r="HL32" s="610"/>
      <c r="HM32" s="610"/>
      <c r="HN32" s="610"/>
      <c r="HO32" s="610"/>
      <c r="HP32" s="610"/>
      <c r="HQ32" s="610"/>
      <c r="HR32" s="610"/>
      <c r="HS32" s="610"/>
      <c r="HT32" s="610"/>
      <c r="HU32" s="610"/>
      <c r="HV32" s="610"/>
      <c r="HW32" s="610"/>
      <c r="HX32" s="610"/>
      <c r="HY32" s="610"/>
      <c r="HZ32" s="610"/>
      <c r="IA32" s="610"/>
      <c r="IB32" s="610"/>
      <c r="IC32" s="610"/>
      <c r="ID32" s="610"/>
    </row>
    <row r="33" spans="1:238" ht="15.9" customHeight="1">
      <c r="A33" s="507" t="s">
        <v>66</v>
      </c>
      <c r="B33" s="505" t="s">
        <v>70</v>
      </c>
      <c r="C33" s="507" t="s">
        <v>71</v>
      </c>
      <c r="D33" s="507">
        <v>11.458</v>
      </c>
      <c r="E33" s="507">
        <v>1.1838527347206878E-2</v>
      </c>
      <c r="F33" s="18">
        <v>0</v>
      </c>
      <c r="G33" s="18">
        <v>544.8875009999897</v>
      </c>
      <c r="H33" s="686">
        <v>544.8875009999897</v>
      </c>
      <c r="I33" s="681">
        <v>0.5685644219673136</v>
      </c>
      <c r="J33" s="502"/>
      <c r="K33" s="502"/>
      <c r="L33" s="502"/>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502"/>
      <c r="BC33" s="502"/>
      <c r="BD33" s="502"/>
      <c r="BE33" s="502"/>
      <c r="BF33" s="502"/>
      <c r="BG33" s="502"/>
      <c r="BH33" s="502"/>
      <c r="BI33" s="502"/>
      <c r="BJ33" s="502"/>
      <c r="BK33" s="502"/>
      <c r="BL33" s="502"/>
      <c r="BM33" s="502"/>
      <c r="BN33" s="502"/>
      <c r="BO33" s="502"/>
      <c r="BP33" s="502"/>
      <c r="BQ33" s="502"/>
      <c r="BR33" s="502"/>
      <c r="BS33" s="502"/>
      <c r="BT33" s="502"/>
      <c r="BU33" s="502"/>
      <c r="BV33" s="502"/>
      <c r="BW33" s="502"/>
      <c r="BX33" s="502"/>
      <c r="BY33" s="502"/>
      <c r="BZ33" s="502"/>
      <c r="CA33" s="502"/>
      <c r="CB33" s="502"/>
      <c r="CC33" s="502"/>
      <c r="CD33" s="502"/>
      <c r="CE33" s="502"/>
      <c r="CF33" s="502"/>
      <c r="CG33" s="502"/>
      <c r="CH33" s="502"/>
      <c r="CI33" s="502"/>
      <c r="CJ33" s="502"/>
      <c r="CK33" s="502"/>
      <c r="CL33" s="502"/>
      <c r="CM33" s="502"/>
      <c r="CN33" s="502"/>
      <c r="CO33" s="502"/>
      <c r="CP33" s="502"/>
      <c r="CQ33" s="502"/>
      <c r="CR33" s="502"/>
      <c r="CS33" s="502"/>
      <c r="CT33" s="502"/>
      <c r="CU33" s="502"/>
      <c r="CV33" s="502"/>
      <c r="CW33" s="502"/>
      <c r="CX33" s="502"/>
      <c r="CY33" s="502"/>
      <c r="CZ33" s="502"/>
      <c r="DA33" s="502"/>
      <c r="DB33" s="502"/>
      <c r="DC33" s="502"/>
      <c r="DD33" s="502"/>
      <c r="DE33" s="502"/>
      <c r="DF33" s="502"/>
      <c r="DG33" s="502"/>
      <c r="DH33" s="502"/>
      <c r="DI33" s="502"/>
      <c r="DJ33" s="502"/>
      <c r="DK33" s="502"/>
      <c r="DL33" s="502"/>
      <c r="DM33" s="502"/>
      <c r="DN33" s="502"/>
      <c r="DO33" s="502"/>
      <c r="DP33" s="502"/>
      <c r="DQ33" s="502"/>
      <c r="DR33" s="502"/>
      <c r="DS33" s="502"/>
      <c r="DT33" s="502"/>
      <c r="DU33" s="502"/>
      <c r="DV33" s="502"/>
      <c r="DW33" s="502"/>
      <c r="DX33" s="502"/>
      <c r="DY33" s="502"/>
      <c r="DZ33" s="502"/>
      <c r="EA33" s="502"/>
      <c r="EB33" s="502"/>
      <c r="EC33" s="502"/>
      <c r="ED33" s="502"/>
      <c r="EE33" s="502"/>
      <c r="EF33" s="502"/>
      <c r="EG33" s="502"/>
      <c r="EH33" s="502"/>
      <c r="EI33" s="502"/>
      <c r="EJ33" s="502"/>
      <c r="EK33" s="502"/>
      <c r="EL33" s="502"/>
      <c r="EM33" s="502"/>
      <c r="EN33" s="502"/>
      <c r="EO33" s="502"/>
      <c r="EP33" s="502"/>
      <c r="EQ33" s="502"/>
      <c r="ER33" s="502"/>
      <c r="ES33" s="502"/>
      <c r="ET33" s="502"/>
      <c r="EU33" s="502"/>
      <c r="EV33" s="502"/>
      <c r="EW33" s="502"/>
      <c r="EX33" s="502"/>
      <c r="EY33" s="502"/>
      <c r="EZ33" s="502"/>
      <c r="FA33" s="502"/>
      <c r="FB33" s="502"/>
      <c r="FC33" s="502"/>
      <c r="FD33" s="502"/>
      <c r="FE33" s="502"/>
      <c r="FF33" s="502"/>
      <c r="FG33" s="502"/>
      <c r="FH33" s="502"/>
      <c r="FI33" s="502"/>
      <c r="FJ33" s="502"/>
      <c r="FK33" s="502"/>
      <c r="FL33" s="502"/>
      <c r="FM33" s="502"/>
      <c r="FN33" s="502"/>
      <c r="FO33" s="502"/>
      <c r="FP33" s="502"/>
      <c r="FQ33" s="502"/>
      <c r="FR33" s="502"/>
      <c r="FS33" s="502"/>
      <c r="FT33" s="502"/>
      <c r="FU33" s="502"/>
      <c r="FV33" s="502"/>
      <c r="FW33" s="502"/>
      <c r="FX33" s="502"/>
      <c r="FY33" s="502"/>
      <c r="FZ33" s="502"/>
      <c r="GA33" s="502"/>
      <c r="GB33" s="502"/>
      <c r="GC33" s="502"/>
      <c r="GD33" s="502"/>
      <c r="GE33" s="502"/>
      <c r="GF33" s="502"/>
      <c r="GG33" s="502"/>
      <c r="GH33" s="502"/>
      <c r="GI33" s="502"/>
      <c r="GJ33" s="502"/>
      <c r="GK33" s="502"/>
      <c r="GL33" s="502"/>
      <c r="GM33" s="502"/>
      <c r="GN33" s="502"/>
      <c r="GO33" s="502"/>
      <c r="GP33" s="502"/>
      <c r="GQ33" s="502"/>
      <c r="GR33" s="502"/>
      <c r="GS33" s="502"/>
      <c r="GT33" s="502"/>
      <c r="GU33" s="502"/>
      <c r="GV33" s="502"/>
      <c r="GW33" s="502"/>
      <c r="GX33" s="502"/>
      <c r="GY33" s="502"/>
      <c r="GZ33" s="502"/>
      <c r="HA33" s="502"/>
      <c r="HB33" s="502"/>
      <c r="HC33" s="502"/>
      <c r="HD33" s="502"/>
      <c r="HE33" s="502"/>
      <c r="HF33" s="502"/>
      <c r="HG33" s="502"/>
      <c r="HH33" s="502"/>
      <c r="HI33" s="502"/>
      <c r="HJ33" s="502"/>
      <c r="HK33" s="610"/>
      <c r="HL33" s="610"/>
      <c r="HM33" s="610"/>
      <c r="HN33" s="610"/>
      <c r="HO33" s="610"/>
      <c r="HP33" s="610"/>
      <c r="HQ33" s="610"/>
      <c r="HR33" s="610"/>
      <c r="HS33" s="610"/>
      <c r="HT33" s="610"/>
      <c r="HU33" s="610"/>
      <c r="HV33" s="610"/>
      <c r="HW33" s="610"/>
      <c r="HX33" s="610"/>
      <c r="HY33" s="610"/>
      <c r="HZ33" s="610"/>
      <c r="IA33" s="610"/>
      <c r="IB33" s="610"/>
      <c r="IC33" s="610"/>
      <c r="ID33" s="610"/>
    </row>
    <row r="34" spans="1:238" s="609" customFormat="1" ht="15.9" customHeight="1">
      <c r="A34" s="897" t="s">
        <v>72</v>
      </c>
      <c r="B34" s="898" t="s">
        <v>73</v>
      </c>
      <c r="C34" s="897" t="s">
        <v>74</v>
      </c>
      <c r="D34" s="897">
        <v>4153.2168000000001</v>
      </c>
      <c r="E34" s="581">
        <v>4.0849432601345281</v>
      </c>
      <c r="F34" s="13">
        <v>5104.46</v>
      </c>
      <c r="G34" s="13">
        <v>0</v>
      </c>
      <c r="H34" s="679">
        <v>5104.46</v>
      </c>
      <c r="I34" s="680">
        <v>5.0205492459787555</v>
      </c>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499"/>
      <c r="AN34" s="499"/>
      <c r="AO34" s="499"/>
      <c r="AP34" s="499"/>
      <c r="AQ34" s="499"/>
      <c r="AR34" s="499"/>
      <c r="AS34" s="499"/>
      <c r="AT34" s="499"/>
      <c r="AU34" s="499"/>
      <c r="AV34" s="499"/>
      <c r="AW34" s="499"/>
      <c r="AX34" s="499"/>
      <c r="AY34" s="499"/>
      <c r="AZ34" s="499"/>
      <c r="BA34" s="499"/>
      <c r="BB34" s="499"/>
      <c r="BC34" s="499"/>
      <c r="BD34" s="499"/>
      <c r="BE34" s="499"/>
      <c r="BF34" s="499"/>
      <c r="BG34" s="499"/>
      <c r="BH34" s="499"/>
      <c r="BI34" s="499"/>
      <c r="BJ34" s="499"/>
      <c r="BK34" s="499"/>
      <c r="BL34" s="499"/>
      <c r="BM34" s="499"/>
      <c r="BN34" s="499"/>
      <c r="BO34" s="499"/>
      <c r="BP34" s="499"/>
      <c r="BQ34" s="499"/>
      <c r="BR34" s="499"/>
      <c r="BS34" s="499"/>
      <c r="BT34" s="499"/>
      <c r="BU34" s="499"/>
      <c r="BV34" s="499"/>
      <c r="BW34" s="499"/>
      <c r="BX34" s="499"/>
      <c r="BY34" s="499"/>
      <c r="BZ34" s="499"/>
      <c r="CA34" s="499"/>
      <c r="CB34" s="499"/>
      <c r="CC34" s="499"/>
      <c r="CD34" s="499"/>
      <c r="CE34" s="499"/>
      <c r="CF34" s="499"/>
      <c r="CG34" s="499"/>
      <c r="CH34" s="499"/>
      <c r="CI34" s="499"/>
      <c r="CJ34" s="499"/>
      <c r="CK34" s="499"/>
      <c r="CL34" s="499"/>
      <c r="CM34" s="499"/>
      <c r="CN34" s="499"/>
      <c r="CO34" s="499"/>
      <c r="CP34" s="499"/>
      <c r="CQ34" s="499"/>
      <c r="CR34" s="499"/>
      <c r="CS34" s="499"/>
      <c r="CT34" s="499"/>
      <c r="CU34" s="499"/>
      <c r="CV34" s="499"/>
      <c r="CW34" s="499"/>
      <c r="CX34" s="499"/>
      <c r="CY34" s="499"/>
      <c r="CZ34" s="499"/>
      <c r="DA34" s="499"/>
      <c r="DB34" s="499"/>
      <c r="DC34" s="499"/>
      <c r="DD34" s="499"/>
      <c r="DE34" s="499"/>
      <c r="DF34" s="499"/>
      <c r="DG34" s="499"/>
      <c r="DH34" s="499"/>
      <c r="DI34" s="499"/>
      <c r="DJ34" s="499"/>
      <c r="DK34" s="499"/>
      <c r="DL34" s="499"/>
      <c r="DM34" s="499"/>
      <c r="DN34" s="499"/>
      <c r="DO34" s="499"/>
      <c r="DP34" s="499"/>
      <c r="DQ34" s="499"/>
      <c r="DR34" s="499"/>
      <c r="DS34" s="499"/>
      <c r="DT34" s="499"/>
      <c r="DU34" s="499"/>
      <c r="DV34" s="499"/>
      <c r="DW34" s="499"/>
      <c r="DX34" s="499"/>
      <c r="DY34" s="499"/>
      <c r="DZ34" s="499"/>
      <c r="EA34" s="499"/>
      <c r="EB34" s="499"/>
      <c r="EC34" s="499"/>
      <c r="ED34" s="499"/>
      <c r="EE34" s="499"/>
      <c r="EF34" s="499"/>
      <c r="EG34" s="499"/>
      <c r="EH34" s="499"/>
      <c r="EI34" s="499"/>
      <c r="EJ34" s="499"/>
      <c r="EK34" s="499"/>
      <c r="EL34" s="499"/>
      <c r="EM34" s="499"/>
      <c r="EN34" s="499"/>
      <c r="EO34" s="499"/>
      <c r="EP34" s="499"/>
      <c r="EQ34" s="499"/>
      <c r="ER34" s="499"/>
      <c r="ES34" s="499"/>
      <c r="ET34" s="499"/>
      <c r="EU34" s="499"/>
      <c r="EV34" s="499"/>
      <c r="EW34" s="499"/>
      <c r="EX34" s="499"/>
      <c r="EY34" s="499"/>
      <c r="EZ34" s="499"/>
      <c r="FA34" s="499"/>
      <c r="FB34" s="499"/>
      <c r="FC34" s="499"/>
      <c r="FD34" s="499"/>
      <c r="FE34" s="499"/>
      <c r="FF34" s="499"/>
      <c r="FG34" s="499"/>
      <c r="FH34" s="499"/>
      <c r="FI34" s="499"/>
      <c r="FJ34" s="499"/>
      <c r="FK34" s="499"/>
      <c r="FL34" s="499"/>
      <c r="FM34" s="499"/>
      <c r="FN34" s="499"/>
      <c r="FO34" s="499"/>
      <c r="FP34" s="499"/>
      <c r="FQ34" s="499"/>
      <c r="FR34" s="499"/>
      <c r="FS34" s="499"/>
      <c r="FT34" s="499"/>
      <c r="FU34" s="499"/>
      <c r="FV34" s="499"/>
      <c r="FW34" s="499"/>
      <c r="FX34" s="499"/>
      <c r="FY34" s="499"/>
      <c r="FZ34" s="499"/>
      <c r="GA34" s="499"/>
      <c r="GB34" s="499"/>
      <c r="GC34" s="499"/>
      <c r="GD34" s="499"/>
      <c r="GE34" s="499"/>
      <c r="GF34" s="499"/>
      <c r="GG34" s="499"/>
      <c r="GH34" s="499"/>
      <c r="GI34" s="499"/>
      <c r="GJ34" s="499"/>
      <c r="GK34" s="499"/>
      <c r="GL34" s="499"/>
      <c r="GM34" s="499"/>
      <c r="GN34" s="499"/>
      <c r="GO34" s="499"/>
      <c r="GP34" s="499"/>
      <c r="GQ34" s="499"/>
      <c r="GR34" s="499"/>
      <c r="GS34" s="499"/>
      <c r="GT34" s="499"/>
      <c r="GU34" s="499"/>
      <c r="GV34" s="499"/>
      <c r="GW34" s="499"/>
      <c r="GX34" s="499"/>
      <c r="GY34" s="499"/>
      <c r="GZ34" s="499"/>
      <c r="HA34" s="499"/>
      <c r="HB34" s="499"/>
      <c r="HC34" s="499"/>
      <c r="HD34" s="499"/>
      <c r="HE34" s="499"/>
      <c r="HF34" s="499"/>
      <c r="HG34" s="499"/>
      <c r="HH34" s="499"/>
      <c r="HI34" s="499"/>
      <c r="HJ34" s="499"/>
      <c r="HK34" s="608"/>
      <c r="HL34" s="608"/>
      <c r="HM34" s="608"/>
      <c r="HN34" s="608"/>
      <c r="HO34" s="608"/>
      <c r="HP34" s="608"/>
      <c r="HQ34" s="608"/>
      <c r="HR34" s="608"/>
      <c r="HS34" s="608"/>
      <c r="HT34" s="608"/>
      <c r="HU34" s="608"/>
      <c r="HV34" s="608"/>
      <c r="HW34" s="608"/>
      <c r="HX34" s="608"/>
      <c r="HY34" s="608"/>
      <c r="HZ34" s="608"/>
      <c r="IA34" s="608"/>
      <c r="IB34" s="608"/>
      <c r="IC34" s="608"/>
      <c r="ID34" s="608"/>
    </row>
    <row r="35" spans="1:238" ht="15.9" customHeight="1">
      <c r="A35" s="589"/>
      <c r="B35" s="500" t="s">
        <v>203</v>
      </c>
      <c r="C35" s="589"/>
      <c r="D35" s="589"/>
      <c r="E35" s="507">
        <v>0</v>
      </c>
      <c r="F35" s="18">
        <v>0</v>
      </c>
      <c r="G35" s="18">
        <v>0</v>
      </c>
      <c r="H35" s="679"/>
      <c r="I35" s="681">
        <v>0</v>
      </c>
      <c r="J35" s="501"/>
      <c r="K35" s="501"/>
      <c r="L35" s="501"/>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1"/>
      <c r="AO35" s="501"/>
      <c r="AP35" s="501"/>
      <c r="AQ35" s="501"/>
      <c r="AR35" s="501"/>
      <c r="AS35" s="501"/>
      <c r="AT35" s="501"/>
      <c r="AU35" s="501"/>
      <c r="AV35" s="501"/>
      <c r="AW35" s="501"/>
      <c r="AX35" s="501"/>
      <c r="AY35" s="501"/>
      <c r="AZ35" s="501"/>
      <c r="BA35" s="501"/>
      <c r="BB35" s="501"/>
      <c r="BC35" s="501"/>
      <c r="BD35" s="501"/>
      <c r="BE35" s="501"/>
      <c r="BF35" s="501"/>
      <c r="BG35" s="501"/>
      <c r="BH35" s="501"/>
      <c r="BI35" s="501"/>
      <c r="BJ35" s="501"/>
      <c r="BK35" s="501"/>
      <c r="BL35" s="501"/>
      <c r="BM35" s="501"/>
      <c r="BN35" s="501"/>
      <c r="BO35" s="501"/>
      <c r="BP35" s="501"/>
      <c r="BQ35" s="501"/>
      <c r="BR35" s="501"/>
      <c r="BS35" s="501"/>
      <c r="BT35" s="501"/>
      <c r="BU35" s="501"/>
      <c r="BV35" s="501"/>
      <c r="BW35" s="501"/>
      <c r="BX35" s="501"/>
      <c r="BY35" s="501"/>
      <c r="BZ35" s="501"/>
      <c r="CA35" s="501"/>
      <c r="CB35" s="501"/>
      <c r="CC35" s="501"/>
      <c r="CD35" s="501"/>
      <c r="CE35" s="501"/>
      <c r="CF35" s="501"/>
      <c r="CG35" s="501"/>
      <c r="CH35" s="501"/>
      <c r="CI35" s="501"/>
      <c r="CJ35" s="501"/>
      <c r="CK35" s="501"/>
      <c r="CL35" s="501"/>
      <c r="CM35" s="501"/>
      <c r="CN35" s="501"/>
      <c r="CO35" s="501"/>
      <c r="CP35" s="501"/>
      <c r="CQ35" s="501"/>
      <c r="CR35" s="501"/>
      <c r="CS35" s="501"/>
      <c r="CT35" s="501"/>
      <c r="CU35" s="501"/>
      <c r="CV35" s="501"/>
      <c r="CW35" s="501"/>
      <c r="CX35" s="501"/>
      <c r="CY35" s="501"/>
      <c r="CZ35" s="501"/>
      <c r="DA35" s="501"/>
      <c r="DB35" s="501"/>
      <c r="DC35" s="501"/>
      <c r="DD35" s="501"/>
      <c r="DE35" s="501"/>
      <c r="DF35" s="501"/>
      <c r="DG35" s="501"/>
      <c r="DH35" s="501"/>
      <c r="DI35" s="501"/>
      <c r="DJ35" s="501"/>
      <c r="DK35" s="501"/>
      <c r="DL35" s="501"/>
      <c r="DM35" s="501"/>
      <c r="DN35" s="501"/>
      <c r="DO35" s="501"/>
      <c r="DP35" s="501"/>
      <c r="DQ35" s="501"/>
      <c r="DR35" s="501"/>
      <c r="DS35" s="501"/>
      <c r="DT35" s="501"/>
      <c r="DU35" s="501"/>
      <c r="DV35" s="501"/>
      <c r="DW35" s="501"/>
      <c r="DX35" s="501"/>
      <c r="DY35" s="501"/>
      <c r="DZ35" s="501"/>
      <c r="EA35" s="501"/>
      <c r="EB35" s="501"/>
      <c r="EC35" s="501"/>
      <c r="ED35" s="501"/>
      <c r="EE35" s="501"/>
      <c r="EF35" s="501"/>
      <c r="EG35" s="501"/>
      <c r="EH35" s="501"/>
      <c r="EI35" s="501"/>
      <c r="EJ35" s="501"/>
      <c r="EK35" s="501"/>
      <c r="EL35" s="501"/>
      <c r="EM35" s="501"/>
      <c r="EN35" s="501"/>
      <c r="EO35" s="501"/>
      <c r="EP35" s="501"/>
      <c r="EQ35" s="501"/>
      <c r="ER35" s="501"/>
      <c r="ES35" s="501"/>
      <c r="ET35" s="501"/>
      <c r="EU35" s="501"/>
      <c r="EV35" s="501"/>
      <c r="EW35" s="501"/>
      <c r="EX35" s="501"/>
      <c r="EY35" s="501"/>
      <c r="EZ35" s="501"/>
      <c r="FA35" s="501"/>
      <c r="FB35" s="501"/>
      <c r="FC35" s="501"/>
      <c r="FD35" s="501"/>
      <c r="FE35" s="501"/>
      <c r="FF35" s="501"/>
      <c r="FG35" s="501"/>
      <c r="FH35" s="501"/>
      <c r="FI35" s="501"/>
      <c r="FJ35" s="501"/>
      <c r="FK35" s="501"/>
      <c r="FL35" s="501"/>
      <c r="FM35" s="501"/>
      <c r="FN35" s="501"/>
      <c r="FO35" s="501"/>
      <c r="FP35" s="501"/>
      <c r="FQ35" s="501"/>
      <c r="FR35" s="501"/>
      <c r="FS35" s="501"/>
      <c r="FT35" s="501"/>
      <c r="FU35" s="501"/>
      <c r="FV35" s="501"/>
      <c r="FW35" s="501"/>
      <c r="FX35" s="501"/>
      <c r="FY35" s="501"/>
      <c r="FZ35" s="501"/>
      <c r="GA35" s="501"/>
      <c r="GB35" s="501"/>
      <c r="GC35" s="501"/>
      <c r="GD35" s="501"/>
      <c r="GE35" s="501"/>
      <c r="GF35" s="501"/>
      <c r="GG35" s="501"/>
      <c r="GH35" s="501"/>
      <c r="GI35" s="501"/>
      <c r="GJ35" s="501"/>
      <c r="GK35" s="501"/>
      <c r="GL35" s="501"/>
      <c r="GM35" s="501"/>
      <c r="GN35" s="501"/>
      <c r="GO35" s="501"/>
      <c r="GP35" s="501"/>
      <c r="GQ35" s="501"/>
      <c r="GR35" s="501"/>
      <c r="GS35" s="501"/>
      <c r="GT35" s="501"/>
      <c r="GU35" s="501"/>
      <c r="GV35" s="501"/>
      <c r="GW35" s="501"/>
      <c r="GX35" s="501"/>
      <c r="GY35" s="501"/>
      <c r="GZ35" s="501"/>
      <c r="HA35" s="501"/>
      <c r="HB35" s="501"/>
      <c r="HC35" s="501"/>
      <c r="HD35" s="501"/>
      <c r="HE35" s="501"/>
      <c r="HF35" s="501"/>
      <c r="HG35" s="501"/>
      <c r="HH35" s="501"/>
      <c r="HI35" s="501"/>
      <c r="HJ35" s="501"/>
      <c r="HK35" s="610"/>
      <c r="HL35" s="610"/>
      <c r="HM35" s="610"/>
      <c r="HN35" s="610"/>
      <c r="HO35" s="610"/>
      <c r="HP35" s="610"/>
      <c r="HQ35" s="610"/>
      <c r="HR35" s="610"/>
      <c r="HS35" s="610"/>
      <c r="HT35" s="610"/>
      <c r="HU35" s="610"/>
      <c r="HV35" s="610"/>
      <c r="HW35" s="610"/>
      <c r="HX35" s="610"/>
      <c r="HY35" s="610"/>
      <c r="HZ35" s="610"/>
      <c r="IA35" s="610"/>
      <c r="IB35" s="610"/>
      <c r="IC35" s="610"/>
      <c r="ID35" s="610"/>
    </row>
    <row r="36" spans="1:238" ht="15.9" customHeight="1">
      <c r="A36" s="507" t="s">
        <v>76</v>
      </c>
      <c r="B36" s="505" t="s">
        <v>77</v>
      </c>
      <c r="C36" s="507" t="s">
        <v>78</v>
      </c>
      <c r="D36" s="507">
        <v>123.97880000000005</v>
      </c>
      <c r="E36" s="507">
        <v>2.9851270947377473</v>
      </c>
      <c r="F36" s="18">
        <v>254.19</v>
      </c>
      <c r="G36" s="18">
        <v>0</v>
      </c>
      <c r="H36" s="686">
        <v>254.19</v>
      </c>
      <c r="I36" s="681">
        <v>4.9797627956728032</v>
      </c>
      <c r="J36" s="502"/>
      <c r="K36" s="502"/>
      <c r="L36" s="50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502"/>
      <c r="BC36" s="502"/>
      <c r="BD36" s="502"/>
      <c r="BE36" s="502"/>
      <c r="BF36" s="502"/>
      <c r="BG36" s="502"/>
      <c r="BH36" s="502"/>
      <c r="BI36" s="502"/>
      <c r="BJ36" s="502"/>
      <c r="BK36" s="502"/>
      <c r="BL36" s="502"/>
      <c r="BM36" s="502"/>
      <c r="BN36" s="502"/>
      <c r="BO36" s="502"/>
      <c r="BP36" s="502"/>
      <c r="BQ36" s="502"/>
      <c r="BR36" s="502"/>
      <c r="BS36" s="502"/>
      <c r="BT36" s="502"/>
      <c r="BU36" s="502"/>
      <c r="BV36" s="502"/>
      <c r="BW36" s="502"/>
      <c r="BX36" s="502"/>
      <c r="BY36" s="502"/>
      <c r="BZ36" s="502"/>
      <c r="CA36" s="502"/>
      <c r="CB36" s="502"/>
      <c r="CC36" s="502"/>
      <c r="CD36" s="502"/>
      <c r="CE36" s="502"/>
      <c r="CF36" s="502"/>
      <c r="CG36" s="502"/>
      <c r="CH36" s="502"/>
      <c r="CI36" s="502"/>
      <c r="CJ36" s="502"/>
      <c r="CK36" s="502"/>
      <c r="CL36" s="502"/>
      <c r="CM36" s="502"/>
      <c r="CN36" s="502"/>
      <c r="CO36" s="502"/>
      <c r="CP36" s="502"/>
      <c r="CQ36" s="502"/>
      <c r="CR36" s="502"/>
      <c r="CS36" s="502"/>
      <c r="CT36" s="502"/>
      <c r="CU36" s="502"/>
      <c r="CV36" s="502"/>
      <c r="CW36" s="502"/>
      <c r="CX36" s="502"/>
      <c r="CY36" s="502"/>
      <c r="CZ36" s="502"/>
      <c r="DA36" s="502"/>
      <c r="DB36" s="502"/>
      <c r="DC36" s="502"/>
      <c r="DD36" s="502"/>
      <c r="DE36" s="502"/>
      <c r="DF36" s="502"/>
      <c r="DG36" s="502"/>
      <c r="DH36" s="502"/>
      <c r="DI36" s="502"/>
      <c r="DJ36" s="502"/>
      <c r="DK36" s="502"/>
      <c r="DL36" s="502"/>
      <c r="DM36" s="502"/>
      <c r="DN36" s="502"/>
      <c r="DO36" s="502"/>
      <c r="DP36" s="502"/>
      <c r="DQ36" s="502"/>
      <c r="DR36" s="502"/>
      <c r="DS36" s="502"/>
      <c r="DT36" s="502"/>
      <c r="DU36" s="502"/>
      <c r="DV36" s="502"/>
      <c r="DW36" s="502"/>
      <c r="DX36" s="502"/>
      <c r="DY36" s="502"/>
      <c r="DZ36" s="502"/>
      <c r="EA36" s="502"/>
      <c r="EB36" s="502"/>
      <c r="EC36" s="502"/>
      <c r="ED36" s="502"/>
      <c r="EE36" s="502"/>
      <c r="EF36" s="502"/>
      <c r="EG36" s="502"/>
      <c r="EH36" s="502"/>
      <c r="EI36" s="502"/>
      <c r="EJ36" s="502"/>
      <c r="EK36" s="502"/>
      <c r="EL36" s="502"/>
      <c r="EM36" s="502"/>
      <c r="EN36" s="502"/>
      <c r="EO36" s="502"/>
      <c r="EP36" s="502"/>
      <c r="EQ36" s="502"/>
      <c r="ER36" s="502"/>
      <c r="ES36" s="502"/>
      <c r="ET36" s="502"/>
      <c r="EU36" s="502"/>
      <c r="EV36" s="502"/>
      <c r="EW36" s="502"/>
      <c r="EX36" s="502"/>
      <c r="EY36" s="502"/>
      <c r="EZ36" s="502"/>
      <c r="FA36" s="502"/>
      <c r="FB36" s="502"/>
      <c r="FC36" s="502"/>
      <c r="FD36" s="502"/>
      <c r="FE36" s="502"/>
      <c r="FF36" s="502"/>
      <c r="FG36" s="502"/>
      <c r="FH36" s="502"/>
      <c r="FI36" s="502"/>
      <c r="FJ36" s="502"/>
      <c r="FK36" s="502"/>
      <c r="FL36" s="502"/>
      <c r="FM36" s="502"/>
      <c r="FN36" s="502"/>
      <c r="FO36" s="502"/>
      <c r="FP36" s="502"/>
      <c r="FQ36" s="502"/>
      <c r="FR36" s="502"/>
      <c r="FS36" s="502"/>
      <c r="FT36" s="502"/>
      <c r="FU36" s="502"/>
      <c r="FV36" s="502"/>
      <c r="FW36" s="502"/>
      <c r="FX36" s="502"/>
      <c r="FY36" s="502"/>
      <c r="FZ36" s="502"/>
      <c r="GA36" s="502"/>
      <c r="GB36" s="502"/>
      <c r="GC36" s="502"/>
      <c r="GD36" s="502"/>
      <c r="GE36" s="502"/>
      <c r="GF36" s="502"/>
      <c r="GG36" s="502"/>
      <c r="GH36" s="502"/>
      <c r="GI36" s="502"/>
      <c r="GJ36" s="502"/>
      <c r="GK36" s="502"/>
      <c r="GL36" s="502"/>
      <c r="GM36" s="502"/>
      <c r="GN36" s="502"/>
      <c r="GO36" s="502"/>
      <c r="GP36" s="502"/>
      <c r="GQ36" s="502"/>
      <c r="GR36" s="502"/>
      <c r="GS36" s="502"/>
      <c r="GT36" s="502"/>
      <c r="GU36" s="502"/>
      <c r="GV36" s="502"/>
      <c r="GW36" s="502"/>
      <c r="GX36" s="502"/>
      <c r="GY36" s="502"/>
      <c r="GZ36" s="502"/>
      <c r="HA36" s="502"/>
      <c r="HB36" s="502"/>
      <c r="HC36" s="502"/>
      <c r="HD36" s="502"/>
      <c r="HE36" s="502"/>
      <c r="HF36" s="502"/>
      <c r="HG36" s="502"/>
      <c r="HH36" s="502"/>
      <c r="HI36" s="502"/>
      <c r="HJ36" s="502"/>
      <c r="HK36" s="610"/>
      <c r="HL36" s="610"/>
      <c r="HM36" s="610"/>
      <c r="HN36" s="610"/>
      <c r="HO36" s="610"/>
      <c r="HP36" s="610"/>
      <c r="HQ36" s="610"/>
      <c r="HR36" s="610"/>
      <c r="HS36" s="610"/>
      <c r="HT36" s="610"/>
      <c r="HU36" s="610"/>
      <c r="HV36" s="610"/>
      <c r="HW36" s="610"/>
      <c r="HX36" s="610"/>
      <c r="HY36" s="610"/>
      <c r="HZ36" s="610"/>
      <c r="IA36" s="610"/>
      <c r="IB36" s="610"/>
      <c r="IC36" s="610"/>
      <c r="ID36" s="610"/>
    </row>
    <row r="37" spans="1:238" ht="15.9" customHeight="1">
      <c r="A37" s="507" t="s">
        <v>79</v>
      </c>
      <c r="B37" s="505" t="s">
        <v>80</v>
      </c>
      <c r="C37" s="507" t="s">
        <v>81</v>
      </c>
      <c r="D37" s="507">
        <v>0.85000000000000009</v>
      </c>
      <c r="E37" s="507">
        <v>2.0466063799029224E-2</v>
      </c>
      <c r="F37" s="18">
        <v>8.7500000000000018</v>
      </c>
      <c r="G37" s="18">
        <v>0</v>
      </c>
      <c r="H37" s="686">
        <v>8.7499999999999982</v>
      </c>
      <c r="I37" s="681">
        <v>0.17141872009967751</v>
      </c>
      <c r="J37" s="502"/>
      <c r="K37" s="502"/>
      <c r="L37" s="502"/>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502"/>
      <c r="BC37" s="502"/>
      <c r="BD37" s="502"/>
      <c r="BE37" s="502"/>
      <c r="BF37" s="502"/>
      <c r="BG37" s="502"/>
      <c r="BH37" s="502"/>
      <c r="BI37" s="502"/>
      <c r="BJ37" s="502"/>
      <c r="BK37" s="502"/>
      <c r="BL37" s="502"/>
      <c r="BM37" s="502"/>
      <c r="BN37" s="502"/>
      <c r="BO37" s="502"/>
      <c r="BP37" s="502"/>
      <c r="BQ37" s="502"/>
      <c r="BR37" s="502"/>
      <c r="BS37" s="502"/>
      <c r="BT37" s="502"/>
      <c r="BU37" s="502"/>
      <c r="BV37" s="502"/>
      <c r="BW37" s="502"/>
      <c r="BX37" s="502"/>
      <c r="BY37" s="502"/>
      <c r="BZ37" s="502"/>
      <c r="CA37" s="502"/>
      <c r="CB37" s="502"/>
      <c r="CC37" s="502"/>
      <c r="CD37" s="502"/>
      <c r="CE37" s="502"/>
      <c r="CF37" s="502"/>
      <c r="CG37" s="502"/>
      <c r="CH37" s="502"/>
      <c r="CI37" s="502"/>
      <c r="CJ37" s="502"/>
      <c r="CK37" s="502"/>
      <c r="CL37" s="502"/>
      <c r="CM37" s="502"/>
      <c r="CN37" s="502"/>
      <c r="CO37" s="502"/>
      <c r="CP37" s="502"/>
      <c r="CQ37" s="502"/>
      <c r="CR37" s="502"/>
      <c r="CS37" s="502"/>
      <c r="CT37" s="502"/>
      <c r="CU37" s="502"/>
      <c r="CV37" s="502"/>
      <c r="CW37" s="502"/>
      <c r="CX37" s="502"/>
      <c r="CY37" s="502"/>
      <c r="CZ37" s="502"/>
      <c r="DA37" s="502"/>
      <c r="DB37" s="502"/>
      <c r="DC37" s="502"/>
      <c r="DD37" s="502"/>
      <c r="DE37" s="502"/>
      <c r="DF37" s="502"/>
      <c r="DG37" s="502"/>
      <c r="DH37" s="502"/>
      <c r="DI37" s="502"/>
      <c r="DJ37" s="502"/>
      <c r="DK37" s="502"/>
      <c r="DL37" s="502"/>
      <c r="DM37" s="502"/>
      <c r="DN37" s="502"/>
      <c r="DO37" s="502"/>
      <c r="DP37" s="502"/>
      <c r="DQ37" s="502"/>
      <c r="DR37" s="502"/>
      <c r="DS37" s="502"/>
      <c r="DT37" s="502"/>
      <c r="DU37" s="502"/>
      <c r="DV37" s="502"/>
      <c r="DW37" s="502"/>
      <c r="DX37" s="502"/>
      <c r="DY37" s="502"/>
      <c r="DZ37" s="502"/>
      <c r="EA37" s="502"/>
      <c r="EB37" s="502"/>
      <c r="EC37" s="502"/>
      <c r="ED37" s="502"/>
      <c r="EE37" s="502"/>
      <c r="EF37" s="502"/>
      <c r="EG37" s="502"/>
      <c r="EH37" s="502"/>
      <c r="EI37" s="502"/>
      <c r="EJ37" s="502"/>
      <c r="EK37" s="502"/>
      <c r="EL37" s="502"/>
      <c r="EM37" s="502"/>
      <c r="EN37" s="502"/>
      <c r="EO37" s="502"/>
      <c r="EP37" s="502"/>
      <c r="EQ37" s="502"/>
      <c r="ER37" s="502"/>
      <c r="ES37" s="502"/>
      <c r="ET37" s="502"/>
      <c r="EU37" s="502"/>
      <c r="EV37" s="502"/>
      <c r="EW37" s="502"/>
      <c r="EX37" s="502"/>
      <c r="EY37" s="502"/>
      <c r="EZ37" s="502"/>
      <c r="FA37" s="502"/>
      <c r="FB37" s="502"/>
      <c r="FC37" s="502"/>
      <c r="FD37" s="502"/>
      <c r="FE37" s="502"/>
      <c r="FF37" s="502"/>
      <c r="FG37" s="502"/>
      <c r="FH37" s="502"/>
      <c r="FI37" s="502"/>
      <c r="FJ37" s="502"/>
      <c r="FK37" s="502"/>
      <c r="FL37" s="502"/>
      <c r="FM37" s="502"/>
      <c r="FN37" s="502"/>
      <c r="FO37" s="502"/>
      <c r="FP37" s="502"/>
      <c r="FQ37" s="502"/>
      <c r="FR37" s="502"/>
      <c r="FS37" s="502"/>
      <c r="FT37" s="502"/>
      <c r="FU37" s="502"/>
      <c r="FV37" s="502"/>
      <c r="FW37" s="502"/>
      <c r="FX37" s="502"/>
      <c r="FY37" s="502"/>
      <c r="FZ37" s="502"/>
      <c r="GA37" s="502"/>
      <c r="GB37" s="502"/>
      <c r="GC37" s="502"/>
      <c r="GD37" s="502"/>
      <c r="GE37" s="502"/>
      <c r="GF37" s="502"/>
      <c r="GG37" s="502"/>
      <c r="GH37" s="502"/>
      <c r="GI37" s="502"/>
      <c r="GJ37" s="502"/>
      <c r="GK37" s="502"/>
      <c r="GL37" s="502"/>
      <c r="GM37" s="502"/>
      <c r="GN37" s="502"/>
      <c r="GO37" s="502"/>
      <c r="GP37" s="502"/>
      <c r="GQ37" s="502"/>
      <c r="GR37" s="502"/>
      <c r="GS37" s="502"/>
      <c r="GT37" s="502"/>
      <c r="GU37" s="502"/>
      <c r="GV37" s="502"/>
      <c r="GW37" s="502"/>
      <c r="GX37" s="502"/>
      <c r="GY37" s="502"/>
      <c r="GZ37" s="502"/>
      <c r="HA37" s="502"/>
      <c r="HB37" s="502"/>
      <c r="HC37" s="502"/>
      <c r="HD37" s="502"/>
      <c r="HE37" s="502"/>
      <c r="HF37" s="502"/>
      <c r="HG37" s="502"/>
      <c r="HH37" s="502"/>
      <c r="HI37" s="502"/>
      <c r="HJ37" s="502"/>
      <c r="HK37" s="610"/>
      <c r="HL37" s="610"/>
      <c r="HM37" s="610"/>
      <c r="HN37" s="610"/>
      <c r="HO37" s="610"/>
      <c r="HP37" s="610"/>
      <c r="HQ37" s="610"/>
      <c r="HR37" s="610"/>
      <c r="HS37" s="610"/>
      <c r="HT37" s="610"/>
      <c r="HU37" s="610"/>
      <c r="HV37" s="610"/>
      <c r="HW37" s="610"/>
      <c r="HX37" s="610"/>
      <c r="HY37" s="610"/>
      <c r="HZ37" s="610"/>
      <c r="IA37" s="610"/>
      <c r="IB37" s="610"/>
      <c r="IC37" s="610"/>
      <c r="ID37" s="610"/>
    </row>
    <row r="38" spans="1:238" ht="15.9" customHeight="1">
      <c r="A38" s="507" t="s">
        <v>82</v>
      </c>
      <c r="B38" s="505" t="s">
        <v>83</v>
      </c>
      <c r="C38" s="507" t="s">
        <v>84</v>
      </c>
      <c r="D38" s="507">
        <v>0</v>
      </c>
      <c r="E38" s="507">
        <v>0</v>
      </c>
      <c r="F38" s="18">
        <v>0</v>
      </c>
      <c r="G38" s="18">
        <v>0</v>
      </c>
      <c r="H38" s="686"/>
      <c r="I38" s="681">
        <v>0</v>
      </c>
      <c r="J38" s="502"/>
      <c r="K38" s="502"/>
      <c r="L38" s="50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502"/>
      <c r="BC38" s="502"/>
      <c r="BD38" s="502"/>
      <c r="BE38" s="502"/>
      <c r="BF38" s="502"/>
      <c r="BG38" s="502"/>
      <c r="BH38" s="502"/>
      <c r="BI38" s="502"/>
      <c r="BJ38" s="502"/>
      <c r="BK38" s="502"/>
      <c r="BL38" s="502"/>
      <c r="BM38" s="502"/>
      <c r="BN38" s="502"/>
      <c r="BO38" s="502"/>
      <c r="BP38" s="502"/>
      <c r="BQ38" s="502"/>
      <c r="BR38" s="502"/>
      <c r="BS38" s="502"/>
      <c r="BT38" s="502"/>
      <c r="BU38" s="502"/>
      <c r="BV38" s="502"/>
      <c r="BW38" s="502"/>
      <c r="BX38" s="502"/>
      <c r="BY38" s="502"/>
      <c r="BZ38" s="502"/>
      <c r="CA38" s="502"/>
      <c r="CB38" s="502"/>
      <c r="CC38" s="502"/>
      <c r="CD38" s="502"/>
      <c r="CE38" s="502"/>
      <c r="CF38" s="502"/>
      <c r="CG38" s="502"/>
      <c r="CH38" s="502"/>
      <c r="CI38" s="502"/>
      <c r="CJ38" s="502"/>
      <c r="CK38" s="502"/>
      <c r="CL38" s="502"/>
      <c r="CM38" s="502"/>
      <c r="CN38" s="502"/>
      <c r="CO38" s="502"/>
      <c r="CP38" s="502"/>
      <c r="CQ38" s="502"/>
      <c r="CR38" s="502"/>
      <c r="CS38" s="502"/>
      <c r="CT38" s="502"/>
      <c r="CU38" s="502"/>
      <c r="CV38" s="502"/>
      <c r="CW38" s="502"/>
      <c r="CX38" s="502"/>
      <c r="CY38" s="502"/>
      <c r="CZ38" s="502"/>
      <c r="DA38" s="502"/>
      <c r="DB38" s="502"/>
      <c r="DC38" s="502"/>
      <c r="DD38" s="502"/>
      <c r="DE38" s="502"/>
      <c r="DF38" s="502"/>
      <c r="DG38" s="502"/>
      <c r="DH38" s="502"/>
      <c r="DI38" s="502"/>
      <c r="DJ38" s="502"/>
      <c r="DK38" s="502"/>
      <c r="DL38" s="502"/>
      <c r="DM38" s="502"/>
      <c r="DN38" s="502"/>
      <c r="DO38" s="502"/>
      <c r="DP38" s="502"/>
      <c r="DQ38" s="502"/>
      <c r="DR38" s="502"/>
      <c r="DS38" s="502"/>
      <c r="DT38" s="502"/>
      <c r="DU38" s="502"/>
      <c r="DV38" s="502"/>
      <c r="DW38" s="502"/>
      <c r="DX38" s="502"/>
      <c r="DY38" s="502"/>
      <c r="DZ38" s="502"/>
      <c r="EA38" s="502"/>
      <c r="EB38" s="502"/>
      <c r="EC38" s="502"/>
      <c r="ED38" s="502"/>
      <c r="EE38" s="502"/>
      <c r="EF38" s="502"/>
      <c r="EG38" s="502"/>
      <c r="EH38" s="502"/>
      <c r="EI38" s="502"/>
      <c r="EJ38" s="502"/>
      <c r="EK38" s="502"/>
      <c r="EL38" s="502"/>
      <c r="EM38" s="502"/>
      <c r="EN38" s="502"/>
      <c r="EO38" s="502"/>
      <c r="EP38" s="502"/>
      <c r="EQ38" s="502"/>
      <c r="ER38" s="502"/>
      <c r="ES38" s="502"/>
      <c r="ET38" s="502"/>
      <c r="EU38" s="502"/>
      <c r="EV38" s="502"/>
      <c r="EW38" s="502"/>
      <c r="EX38" s="502"/>
      <c r="EY38" s="502"/>
      <c r="EZ38" s="502"/>
      <c r="FA38" s="502"/>
      <c r="FB38" s="502"/>
      <c r="FC38" s="502"/>
      <c r="FD38" s="502"/>
      <c r="FE38" s="502"/>
      <c r="FF38" s="502"/>
      <c r="FG38" s="502"/>
      <c r="FH38" s="502"/>
      <c r="FI38" s="502"/>
      <c r="FJ38" s="502"/>
      <c r="FK38" s="502"/>
      <c r="FL38" s="502"/>
      <c r="FM38" s="502"/>
      <c r="FN38" s="502"/>
      <c r="FO38" s="502"/>
      <c r="FP38" s="502"/>
      <c r="FQ38" s="502"/>
      <c r="FR38" s="502"/>
      <c r="FS38" s="502"/>
      <c r="FT38" s="502"/>
      <c r="FU38" s="502"/>
      <c r="FV38" s="502"/>
      <c r="FW38" s="502"/>
      <c r="FX38" s="502"/>
      <c r="FY38" s="502"/>
      <c r="FZ38" s="502"/>
      <c r="GA38" s="502"/>
      <c r="GB38" s="502"/>
      <c r="GC38" s="502"/>
      <c r="GD38" s="502"/>
      <c r="GE38" s="502"/>
      <c r="GF38" s="502"/>
      <c r="GG38" s="502"/>
      <c r="GH38" s="502"/>
      <c r="GI38" s="502"/>
      <c r="GJ38" s="502"/>
      <c r="GK38" s="502"/>
      <c r="GL38" s="502"/>
      <c r="GM38" s="502"/>
      <c r="GN38" s="502"/>
      <c r="GO38" s="502"/>
      <c r="GP38" s="502"/>
      <c r="GQ38" s="502"/>
      <c r="GR38" s="502"/>
      <c r="GS38" s="502"/>
      <c r="GT38" s="502"/>
      <c r="GU38" s="502"/>
      <c r="GV38" s="502"/>
      <c r="GW38" s="502"/>
      <c r="GX38" s="502"/>
      <c r="GY38" s="502"/>
      <c r="GZ38" s="502"/>
      <c r="HA38" s="502"/>
      <c r="HB38" s="502"/>
      <c r="HC38" s="502"/>
      <c r="HD38" s="502"/>
      <c r="HE38" s="502"/>
      <c r="HF38" s="502"/>
      <c r="HG38" s="502"/>
      <c r="HH38" s="502"/>
      <c r="HI38" s="502"/>
      <c r="HJ38" s="502"/>
      <c r="HK38" s="610"/>
      <c r="HL38" s="610"/>
      <c r="HM38" s="610"/>
      <c r="HN38" s="610"/>
      <c r="HO38" s="610"/>
      <c r="HP38" s="610"/>
      <c r="HQ38" s="610"/>
      <c r="HR38" s="610"/>
      <c r="HS38" s="610"/>
      <c r="HT38" s="610"/>
      <c r="HU38" s="610"/>
      <c r="HV38" s="610"/>
      <c r="HW38" s="610"/>
      <c r="HX38" s="610"/>
      <c r="HY38" s="610"/>
      <c r="HZ38" s="610"/>
      <c r="IA38" s="610"/>
      <c r="IB38" s="610"/>
      <c r="IC38" s="610"/>
      <c r="ID38" s="610"/>
    </row>
    <row r="39" spans="1:238" ht="21.9" hidden="1" customHeight="1">
      <c r="A39" s="507"/>
      <c r="B39" s="508" t="s">
        <v>86</v>
      </c>
      <c r="C39" s="507" t="s">
        <v>87</v>
      </c>
      <c r="D39" s="507">
        <v>0</v>
      </c>
      <c r="E39" s="507">
        <v>0</v>
      </c>
      <c r="F39" s="18">
        <v>0</v>
      </c>
      <c r="G39" s="18">
        <v>0</v>
      </c>
      <c r="H39" s="686"/>
      <c r="I39" s="681">
        <v>0</v>
      </c>
      <c r="J39" s="502"/>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502"/>
      <c r="BC39" s="502"/>
      <c r="BD39" s="502"/>
      <c r="BE39" s="502"/>
      <c r="BF39" s="502"/>
      <c r="BG39" s="502"/>
      <c r="BH39" s="502"/>
      <c r="BI39" s="502"/>
      <c r="BJ39" s="502"/>
      <c r="BK39" s="502"/>
      <c r="BL39" s="502"/>
      <c r="BM39" s="502"/>
      <c r="BN39" s="502"/>
      <c r="BO39" s="502"/>
      <c r="BP39" s="502"/>
      <c r="BQ39" s="502"/>
      <c r="BR39" s="502"/>
      <c r="BS39" s="502"/>
      <c r="BT39" s="502"/>
      <c r="BU39" s="502"/>
      <c r="BV39" s="502"/>
      <c r="BW39" s="502"/>
      <c r="BX39" s="502"/>
      <c r="BY39" s="502"/>
      <c r="BZ39" s="502"/>
      <c r="CA39" s="502"/>
      <c r="CB39" s="502"/>
      <c r="CC39" s="502"/>
      <c r="CD39" s="502"/>
      <c r="CE39" s="502"/>
      <c r="CF39" s="502"/>
      <c r="CG39" s="502"/>
      <c r="CH39" s="502"/>
      <c r="CI39" s="502"/>
      <c r="CJ39" s="502"/>
      <c r="CK39" s="502"/>
      <c r="CL39" s="502"/>
      <c r="CM39" s="502"/>
      <c r="CN39" s="502"/>
      <c r="CO39" s="502"/>
      <c r="CP39" s="502"/>
      <c r="CQ39" s="502"/>
      <c r="CR39" s="502"/>
      <c r="CS39" s="502"/>
      <c r="CT39" s="502"/>
      <c r="CU39" s="502"/>
      <c r="CV39" s="502"/>
      <c r="CW39" s="502"/>
      <c r="CX39" s="502"/>
      <c r="CY39" s="502"/>
      <c r="CZ39" s="502"/>
      <c r="DA39" s="502"/>
      <c r="DB39" s="502"/>
      <c r="DC39" s="502"/>
      <c r="DD39" s="502"/>
      <c r="DE39" s="502"/>
      <c r="DF39" s="502"/>
      <c r="DG39" s="502"/>
      <c r="DH39" s="502"/>
      <c r="DI39" s="502"/>
      <c r="DJ39" s="502"/>
      <c r="DK39" s="502"/>
      <c r="DL39" s="502"/>
      <c r="DM39" s="502"/>
      <c r="DN39" s="502"/>
      <c r="DO39" s="502"/>
      <c r="DP39" s="502"/>
      <c r="DQ39" s="502"/>
      <c r="DR39" s="502"/>
      <c r="DS39" s="502"/>
      <c r="DT39" s="502"/>
      <c r="DU39" s="502"/>
      <c r="DV39" s="502"/>
      <c r="DW39" s="502"/>
      <c r="DX39" s="502"/>
      <c r="DY39" s="502"/>
      <c r="DZ39" s="502"/>
      <c r="EA39" s="502"/>
      <c r="EB39" s="502"/>
      <c r="EC39" s="502"/>
      <c r="ED39" s="502"/>
      <c r="EE39" s="502"/>
      <c r="EF39" s="502"/>
      <c r="EG39" s="502"/>
      <c r="EH39" s="502"/>
      <c r="EI39" s="502"/>
      <c r="EJ39" s="502"/>
      <c r="EK39" s="502"/>
      <c r="EL39" s="502"/>
      <c r="EM39" s="502"/>
      <c r="EN39" s="502"/>
      <c r="EO39" s="502"/>
      <c r="EP39" s="502"/>
      <c r="EQ39" s="502"/>
      <c r="ER39" s="502"/>
      <c r="ES39" s="502"/>
      <c r="ET39" s="502"/>
      <c r="EU39" s="502"/>
      <c r="EV39" s="502"/>
      <c r="EW39" s="502"/>
      <c r="EX39" s="502"/>
      <c r="EY39" s="502"/>
      <c r="EZ39" s="502"/>
      <c r="FA39" s="502"/>
      <c r="FB39" s="502"/>
      <c r="FC39" s="502"/>
      <c r="FD39" s="502"/>
      <c r="FE39" s="502"/>
      <c r="FF39" s="502"/>
      <c r="FG39" s="502"/>
      <c r="FH39" s="502"/>
      <c r="FI39" s="502"/>
      <c r="FJ39" s="502"/>
      <c r="FK39" s="502"/>
      <c r="FL39" s="502"/>
      <c r="FM39" s="502"/>
      <c r="FN39" s="502"/>
      <c r="FO39" s="502"/>
      <c r="FP39" s="502"/>
      <c r="FQ39" s="502"/>
      <c r="FR39" s="502"/>
      <c r="FS39" s="502"/>
      <c r="FT39" s="502"/>
      <c r="FU39" s="502"/>
      <c r="FV39" s="502"/>
      <c r="FW39" s="502"/>
      <c r="FX39" s="502"/>
      <c r="FY39" s="502"/>
      <c r="FZ39" s="502"/>
      <c r="GA39" s="502"/>
      <c r="GB39" s="502"/>
      <c r="GC39" s="502"/>
      <c r="GD39" s="502"/>
      <c r="GE39" s="502"/>
      <c r="GF39" s="502"/>
      <c r="GG39" s="502"/>
      <c r="GH39" s="502"/>
      <c r="GI39" s="502"/>
      <c r="GJ39" s="502"/>
      <c r="GK39" s="502"/>
      <c r="GL39" s="502"/>
      <c r="GM39" s="502"/>
      <c r="GN39" s="502"/>
      <c r="GO39" s="502"/>
      <c r="GP39" s="502"/>
      <c r="GQ39" s="502"/>
      <c r="GR39" s="502"/>
      <c r="GS39" s="502"/>
      <c r="GT39" s="502"/>
      <c r="GU39" s="502"/>
      <c r="GV39" s="502"/>
      <c r="GW39" s="502"/>
      <c r="GX39" s="502"/>
      <c r="GY39" s="502"/>
      <c r="GZ39" s="502"/>
      <c r="HA39" s="502"/>
      <c r="HB39" s="502"/>
      <c r="HC39" s="502"/>
      <c r="HD39" s="502"/>
      <c r="HE39" s="502"/>
      <c r="HF39" s="502"/>
      <c r="HG39" s="502"/>
      <c r="HH39" s="502"/>
      <c r="HI39" s="502"/>
      <c r="HJ39" s="502"/>
      <c r="HK39" s="610"/>
      <c r="HL39" s="610"/>
      <c r="HM39" s="610"/>
      <c r="HN39" s="610"/>
      <c r="HO39" s="610"/>
      <c r="HP39" s="610"/>
      <c r="HQ39" s="610"/>
      <c r="HR39" s="610"/>
      <c r="HS39" s="610"/>
      <c r="HT39" s="610"/>
      <c r="HU39" s="610"/>
      <c r="HV39" s="610"/>
      <c r="HW39" s="610"/>
      <c r="HX39" s="610"/>
      <c r="HY39" s="610"/>
      <c r="HZ39" s="610"/>
      <c r="IA39" s="610"/>
      <c r="IB39" s="610"/>
      <c r="IC39" s="610"/>
      <c r="ID39" s="610"/>
    </row>
    <row r="40" spans="1:238" ht="15.9" customHeight="1">
      <c r="A40" s="507" t="s">
        <v>85</v>
      </c>
      <c r="B40" s="505" t="s">
        <v>88</v>
      </c>
      <c r="C40" s="507" t="s">
        <v>89</v>
      </c>
      <c r="D40" s="507">
        <v>0</v>
      </c>
      <c r="E40" s="507">
        <v>0</v>
      </c>
      <c r="F40" s="18">
        <v>60</v>
      </c>
      <c r="G40" s="18">
        <v>0</v>
      </c>
      <c r="H40" s="686">
        <v>60</v>
      </c>
      <c r="I40" s="681">
        <v>1.1754426521120747</v>
      </c>
      <c r="J40" s="502"/>
      <c r="K40" s="502"/>
      <c r="L40" s="50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502"/>
      <c r="BC40" s="502"/>
      <c r="BD40" s="502"/>
      <c r="BE40" s="502"/>
      <c r="BF40" s="502"/>
      <c r="BG40" s="502"/>
      <c r="BH40" s="502"/>
      <c r="BI40" s="502"/>
      <c r="BJ40" s="502"/>
      <c r="BK40" s="502"/>
      <c r="BL40" s="502"/>
      <c r="BM40" s="502"/>
      <c r="BN40" s="502"/>
      <c r="BO40" s="502"/>
      <c r="BP40" s="502"/>
      <c r="BQ40" s="502"/>
      <c r="BR40" s="502"/>
      <c r="BS40" s="502"/>
      <c r="BT40" s="502"/>
      <c r="BU40" s="502"/>
      <c r="BV40" s="502"/>
      <c r="BW40" s="502"/>
      <c r="BX40" s="502"/>
      <c r="BY40" s="502"/>
      <c r="BZ40" s="502"/>
      <c r="CA40" s="502"/>
      <c r="CB40" s="502"/>
      <c r="CC40" s="502"/>
      <c r="CD40" s="502"/>
      <c r="CE40" s="502"/>
      <c r="CF40" s="502"/>
      <c r="CG40" s="502"/>
      <c r="CH40" s="502"/>
      <c r="CI40" s="502"/>
      <c r="CJ40" s="502"/>
      <c r="CK40" s="502"/>
      <c r="CL40" s="502"/>
      <c r="CM40" s="502"/>
      <c r="CN40" s="502"/>
      <c r="CO40" s="502"/>
      <c r="CP40" s="502"/>
      <c r="CQ40" s="502"/>
      <c r="CR40" s="502"/>
      <c r="CS40" s="502"/>
      <c r="CT40" s="502"/>
      <c r="CU40" s="502"/>
      <c r="CV40" s="502"/>
      <c r="CW40" s="502"/>
      <c r="CX40" s="502"/>
      <c r="CY40" s="502"/>
      <c r="CZ40" s="502"/>
      <c r="DA40" s="502"/>
      <c r="DB40" s="502"/>
      <c r="DC40" s="502"/>
      <c r="DD40" s="502"/>
      <c r="DE40" s="502"/>
      <c r="DF40" s="502"/>
      <c r="DG40" s="502"/>
      <c r="DH40" s="502"/>
      <c r="DI40" s="502"/>
      <c r="DJ40" s="502"/>
      <c r="DK40" s="502"/>
      <c r="DL40" s="502"/>
      <c r="DM40" s="502"/>
      <c r="DN40" s="502"/>
      <c r="DO40" s="502"/>
      <c r="DP40" s="502"/>
      <c r="DQ40" s="502"/>
      <c r="DR40" s="502"/>
      <c r="DS40" s="502"/>
      <c r="DT40" s="502"/>
      <c r="DU40" s="502"/>
      <c r="DV40" s="502"/>
      <c r="DW40" s="502"/>
      <c r="DX40" s="502"/>
      <c r="DY40" s="502"/>
      <c r="DZ40" s="502"/>
      <c r="EA40" s="502"/>
      <c r="EB40" s="502"/>
      <c r="EC40" s="502"/>
      <c r="ED40" s="502"/>
      <c r="EE40" s="502"/>
      <c r="EF40" s="502"/>
      <c r="EG40" s="502"/>
      <c r="EH40" s="502"/>
      <c r="EI40" s="502"/>
      <c r="EJ40" s="502"/>
      <c r="EK40" s="502"/>
      <c r="EL40" s="502"/>
      <c r="EM40" s="502"/>
      <c r="EN40" s="502"/>
      <c r="EO40" s="502"/>
      <c r="EP40" s="502"/>
      <c r="EQ40" s="502"/>
      <c r="ER40" s="502"/>
      <c r="ES40" s="502"/>
      <c r="ET40" s="502"/>
      <c r="EU40" s="502"/>
      <c r="EV40" s="502"/>
      <c r="EW40" s="502"/>
      <c r="EX40" s="502"/>
      <c r="EY40" s="502"/>
      <c r="EZ40" s="502"/>
      <c r="FA40" s="502"/>
      <c r="FB40" s="502"/>
      <c r="FC40" s="502"/>
      <c r="FD40" s="502"/>
      <c r="FE40" s="502"/>
      <c r="FF40" s="502"/>
      <c r="FG40" s="502"/>
      <c r="FH40" s="502"/>
      <c r="FI40" s="502"/>
      <c r="FJ40" s="502"/>
      <c r="FK40" s="502"/>
      <c r="FL40" s="502"/>
      <c r="FM40" s="502"/>
      <c r="FN40" s="502"/>
      <c r="FO40" s="502"/>
      <c r="FP40" s="502"/>
      <c r="FQ40" s="502"/>
      <c r="FR40" s="502"/>
      <c r="FS40" s="502"/>
      <c r="FT40" s="502"/>
      <c r="FU40" s="502"/>
      <c r="FV40" s="502"/>
      <c r="FW40" s="502"/>
      <c r="FX40" s="502"/>
      <c r="FY40" s="502"/>
      <c r="FZ40" s="502"/>
      <c r="GA40" s="502"/>
      <c r="GB40" s="502"/>
      <c r="GC40" s="502"/>
      <c r="GD40" s="502"/>
      <c r="GE40" s="502"/>
      <c r="GF40" s="502"/>
      <c r="GG40" s="502"/>
      <c r="GH40" s="502"/>
      <c r="GI40" s="502"/>
      <c r="GJ40" s="502"/>
      <c r="GK40" s="502"/>
      <c r="GL40" s="502"/>
      <c r="GM40" s="502"/>
      <c r="GN40" s="502"/>
      <c r="GO40" s="502"/>
      <c r="GP40" s="502"/>
      <c r="GQ40" s="502"/>
      <c r="GR40" s="502"/>
      <c r="GS40" s="502"/>
      <c r="GT40" s="502"/>
      <c r="GU40" s="502"/>
      <c r="GV40" s="502"/>
      <c r="GW40" s="502"/>
      <c r="GX40" s="502"/>
      <c r="GY40" s="502"/>
      <c r="GZ40" s="502"/>
      <c r="HA40" s="502"/>
      <c r="HB40" s="502"/>
      <c r="HC40" s="502"/>
      <c r="HD40" s="502"/>
      <c r="HE40" s="502"/>
      <c r="HF40" s="502"/>
      <c r="HG40" s="502"/>
      <c r="HH40" s="502"/>
      <c r="HI40" s="502"/>
      <c r="HJ40" s="502"/>
      <c r="HK40" s="610"/>
      <c r="HL40" s="610"/>
      <c r="HM40" s="610"/>
      <c r="HN40" s="610"/>
      <c r="HO40" s="610"/>
      <c r="HP40" s="610"/>
      <c r="HQ40" s="610"/>
      <c r="HR40" s="610"/>
      <c r="HS40" s="610"/>
      <c r="HT40" s="610"/>
      <c r="HU40" s="610"/>
      <c r="HV40" s="610"/>
      <c r="HW40" s="610"/>
      <c r="HX40" s="610"/>
      <c r="HY40" s="610"/>
      <c r="HZ40" s="610"/>
      <c r="IA40" s="610"/>
      <c r="IB40" s="610"/>
      <c r="IC40" s="610"/>
      <c r="ID40" s="610"/>
    </row>
    <row r="41" spans="1:238" ht="15.9" customHeight="1">
      <c r="A41" s="507" t="s">
        <v>90</v>
      </c>
      <c r="B41" s="505" t="s">
        <v>91</v>
      </c>
      <c r="C41" s="507" t="s">
        <v>92</v>
      </c>
      <c r="D41" s="507">
        <v>19.175999999999995</v>
      </c>
      <c r="E41" s="507">
        <v>0.46171439930609914</v>
      </c>
      <c r="F41" s="18">
        <v>50.640000000000008</v>
      </c>
      <c r="G41" s="18">
        <v>0</v>
      </c>
      <c r="H41" s="686">
        <v>50.640000000000008</v>
      </c>
      <c r="I41" s="681">
        <v>0.99207359838259113</v>
      </c>
      <c r="J41" s="502"/>
      <c r="K41" s="502"/>
      <c r="L41" s="502"/>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2"/>
      <c r="CE41" s="502"/>
      <c r="CF41" s="502"/>
      <c r="CG41" s="502"/>
      <c r="CH41" s="502"/>
      <c r="CI41" s="502"/>
      <c r="CJ41" s="502"/>
      <c r="CK41" s="502"/>
      <c r="CL41" s="502"/>
      <c r="CM41" s="502"/>
      <c r="CN41" s="502"/>
      <c r="CO41" s="502"/>
      <c r="CP41" s="502"/>
      <c r="CQ41" s="502"/>
      <c r="CR41" s="502"/>
      <c r="CS41" s="502"/>
      <c r="CT41" s="502"/>
      <c r="CU41" s="502"/>
      <c r="CV41" s="502"/>
      <c r="CW41" s="502"/>
      <c r="CX41" s="502"/>
      <c r="CY41" s="502"/>
      <c r="CZ41" s="502"/>
      <c r="DA41" s="502"/>
      <c r="DB41" s="502"/>
      <c r="DC41" s="502"/>
      <c r="DD41" s="502"/>
      <c r="DE41" s="502"/>
      <c r="DF41" s="502"/>
      <c r="DG41" s="502"/>
      <c r="DH41" s="502"/>
      <c r="DI41" s="502"/>
      <c r="DJ41" s="502"/>
      <c r="DK41" s="502"/>
      <c r="DL41" s="502"/>
      <c r="DM41" s="502"/>
      <c r="DN41" s="502"/>
      <c r="DO41" s="502"/>
      <c r="DP41" s="502"/>
      <c r="DQ41" s="502"/>
      <c r="DR41" s="502"/>
      <c r="DS41" s="502"/>
      <c r="DT41" s="502"/>
      <c r="DU41" s="502"/>
      <c r="DV41" s="502"/>
      <c r="DW41" s="502"/>
      <c r="DX41" s="502"/>
      <c r="DY41" s="502"/>
      <c r="DZ41" s="502"/>
      <c r="EA41" s="502"/>
      <c r="EB41" s="502"/>
      <c r="EC41" s="502"/>
      <c r="ED41" s="502"/>
      <c r="EE41" s="502"/>
      <c r="EF41" s="502"/>
      <c r="EG41" s="502"/>
      <c r="EH41" s="502"/>
      <c r="EI41" s="502"/>
      <c r="EJ41" s="502"/>
      <c r="EK41" s="502"/>
      <c r="EL41" s="502"/>
      <c r="EM41" s="502"/>
      <c r="EN41" s="502"/>
      <c r="EO41" s="502"/>
      <c r="EP41" s="502"/>
      <c r="EQ41" s="502"/>
      <c r="ER41" s="502"/>
      <c r="ES41" s="502"/>
      <c r="ET41" s="502"/>
      <c r="EU41" s="502"/>
      <c r="EV41" s="502"/>
      <c r="EW41" s="502"/>
      <c r="EX41" s="502"/>
      <c r="EY41" s="502"/>
      <c r="EZ41" s="502"/>
      <c r="FA41" s="502"/>
      <c r="FB41" s="502"/>
      <c r="FC41" s="502"/>
      <c r="FD41" s="502"/>
      <c r="FE41" s="502"/>
      <c r="FF41" s="502"/>
      <c r="FG41" s="502"/>
      <c r="FH41" s="502"/>
      <c r="FI41" s="502"/>
      <c r="FJ41" s="502"/>
      <c r="FK41" s="502"/>
      <c r="FL41" s="502"/>
      <c r="FM41" s="502"/>
      <c r="FN41" s="502"/>
      <c r="FO41" s="502"/>
      <c r="FP41" s="502"/>
      <c r="FQ41" s="502"/>
      <c r="FR41" s="502"/>
      <c r="FS41" s="502"/>
      <c r="FT41" s="502"/>
      <c r="FU41" s="502"/>
      <c r="FV41" s="502"/>
      <c r="FW41" s="502"/>
      <c r="FX41" s="502"/>
      <c r="FY41" s="502"/>
      <c r="FZ41" s="502"/>
      <c r="GA41" s="502"/>
      <c r="GB41" s="502"/>
      <c r="GC41" s="502"/>
      <c r="GD41" s="502"/>
      <c r="GE41" s="502"/>
      <c r="GF41" s="502"/>
      <c r="GG41" s="502"/>
      <c r="GH41" s="502"/>
      <c r="GI41" s="502"/>
      <c r="GJ41" s="502"/>
      <c r="GK41" s="502"/>
      <c r="GL41" s="502"/>
      <c r="GM41" s="502"/>
      <c r="GN41" s="502"/>
      <c r="GO41" s="502"/>
      <c r="GP41" s="502"/>
      <c r="GQ41" s="502"/>
      <c r="GR41" s="502"/>
      <c r="GS41" s="502"/>
      <c r="GT41" s="502"/>
      <c r="GU41" s="502"/>
      <c r="GV41" s="502"/>
      <c r="GW41" s="502"/>
      <c r="GX41" s="502"/>
      <c r="GY41" s="502"/>
      <c r="GZ41" s="502"/>
      <c r="HA41" s="502"/>
      <c r="HB41" s="502"/>
      <c r="HC41" s="502"/>
      <c r="HD41" s="502"/>
      <c r="HE41" s="502"/>
      <c r="HF41" s="502"/>
      <c r="HG41" s="502"/>
      <c r="HH41" s="502"/>
      <c r="HI41" s="502"/>
      <c r="HJ41" s="502"/>
      <c r="HK41" s="610"/>
      <c r="HL41" s="610"/>
      <c r="HM41" s="610"/>
      <c r="HN41" s="610"/>
      <c r="HO41" s="610"/>
      <c r="HP41" s="610"/>
      <c r="HQ41" s="610"/>
      <c r="HR41" s="610"/>
      <c r="HS41" s="610"/>
      <c r="HT41" s="610"/>
      <c r="HU41" s="610"/>
      <c r="HV41" s="610"/>
      <c r="HW41" s="610"/>
      <c r="HX41" s="610"/>
      <c r="HY41" s="610"/>
      <c r="HZ41" s="610"/>
      <c r="IA41" s="610"/>
      <c r="IB41" s="610"/>
      <c r="IC41" s="610"/>
      <c r="ID41" s="610"/>
    </row>
    <row r="42" spans="1:238" ht="15.9" customHeight="1">
      <c r="A42" s="507" t="s">
        <v>93</v>
      </c>
      <c r="B42" s="505" t="s">
        <v>94</v>
      </c>
      <c r="C42" s="507" t="s">
        <v>95</v>
      </c>
      <c r="D42" s="507">
        <v>16.620699999999999</v>
      </c>
      <c r="E42" s="507">
        <v>0.40018859598179413</v>
      </c>
      <c r="F42" s="18">
        <v>46.97</v>
      </c>
      <c r="G42" s="18">
        <v>0</v>
      </c>
      <c r="H42" s="686">
        <v>46.969999999999992</v>
      </c>
      <c r="I42" s="681">
        <v>0.92017568949506878</v>
      </c>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502"/>
      <c r="BC42" s="502"/>
      <c r="BD42" s="502"/>
      <c r="BE42" s="502"/>
      <c r="BF42" s="502"/>
      <c r="BG42" s="502"/>
      <c r="BH42" s="502"/>
      <c r="BI42" s="502"/>
      <c r="BJ42" s="502"/>
      <c r="BK42" s="502"/>
      <c r="BL42" s="502"/>
      <c r="BM42" s="502"/>
      <c r="BN42" s="502"/>
      <c r="BO42" s="502"/>
      <c r="BP42" s="502"/>
      <c r="BQ42" s="502"/>
      <c r="BR42" s="502"/>
      <c r="BS42" s="502"/>
      <c r="BT42" s="502"/>
      <c r="BU42" s="502"/>
      <c r="BV42" s="502"/>
      <c r="BW42" s="502"/>
      <c r="BX42" s="502"/>
      <c r="BY42" s="502"/>
      <c r="BZ42" s="502"/>
      <c r="CA42" s="502"/>
      <c r="CB42" s="502"/>
      <c r="CC42" s="502"/>
      <c r="CD42" s="502"/>
      <c r="CE42" s="502"/>
      <c r="CF42" s="502"/>
      <c r="CG42" s="502"/>
      <c r="CH42" s="502"/>
      <c r="CI42" s="502"/>
      <c r="CJ42" s="502"/>
      <c r="CK42" s="502"/>
      <c r="CL42" s="502"/>
      <c r="CM42" s="502"/>
      <c r="CN42" s="502"/>
      <c r="CO42" s="502"/>
      <c r="CP42" s="502"/>
      <c r="CQ42" s="502"/>
      <c r="CR42" s="502"/>
      <c r="CS42" s="502"/>
      <c r="CT42" s="502"/>
      <c r="CU42" s="502"/>
      <c r="CV42" s="502"/>
      <c r="CW42" s="502"/>
      <c r="CX42" s="502"/>
      <c r="CY42" s="502"/>
      <c r="CZ42" s="502"/>
      <c r="DA42" s="502"/>
      <c r="DB42" s="502"/>
      <c r="DC42" s="502"/>
      <c r="DD42" s="502"/>
      <c r="DE42" s="502"/>
      <c r="DF42" s="502"/>
      <c r="DG42" s="502"/>
      <c r="DH42" s="502"/>
      <c r="DI42" s="502"/>
      <c r="DJ42" s="502"/>
      <c r="DK42" s="502"/>
      <c r="DL42" s="502"/>
      <c r="DM42" s="502"/>
      <c r="DN42" s="502"/>
      <c r="DO42" s="502"/>
      <c r="DP42" s="502"/>
      <c r="DQ42" s="502"/>
      <c r="DR42" s="502"/>
      <c r="DS42" s="502"/>
      <c r="DT42" s="502"/>
      <c r="DU42" s="502"/>
      <c r="DV42" s="502"/>
      <c r="DW42" s="502"/>
      <c r="DX42" s="502"/>
      <c r="DY42" s="502"/>
      <c r="DZ42" s="502"/>
      <c r="EA42" s="502"/>
      <c r="EB42" s="502"/>
      <c r="EC42" s="502"/>
      <c r="ED42" s="502"/>
      <c r="EE42" s="502"/>
      <c r="EF42" s="502"/>
      <c r="EG42" s="502"/>
      <c r="EH42" s="502"/>
      <c r="EI42" s="502"/>
      <c r="EJ42" s="502"/>
      <c r="EK42" s="502"/>
      <c r="EL42" s="502"/>
      <c r="EM42" s="502"/>
      <c r="EN42" s="502"/>
      <c r="EO42" s="502"/>
      <c r="EP42" s="502"/>
      <c r="EQ42" s="502"/>
      <c r="ER42" s="502"/>
      <c r="ES42" s="502"/>
      <c r="ET42" s="502"/>
      <c r="EU42" s="502"/>
      <c r="EV42" s="502"/>
      <c r="EW42" s="502"/>
      <c r="EX42" s="502"/>
      <c r="EY42" s="502"/>
      <c r="EZ42" s="502"/>
      <c r="FA42" s="502"/>
      <c r="FB42" s="502"/>
      <c r="FC42" s="502"/>
      <c r="FD42" s="502"/>
      <c r="FE42" s="502"/>
      <c r="FF42" s="502"/>
      <c r="FG42" s="502"/>
      <c r="FH42" s="502"/>
      <c r="FI42" s="502"/>
      <c r="FJ42" s="502"/>
      <c r="FK42" s="502"/>
      <c r="FL42" s="502"/>
      <c r="FM42" s="502"/>
      <c r="FN42" s="502"/>
      <c r="FO42" s="502"/>
      <c r="FP42" s="502"/>
      <c r="FQ42" s="502"/>
      <c r="FR42" s="502"/>
      <c r="FS42" s="502"/>
      <c r="FT42" s="502"/>
      <c r="FU42" s="502"/>
      <c r="FV42" s="502"/>
      <c r="FW42" s="502"/>
      <c r="FX42" s="502"/>
      <c r="FY42" s="502"/>
      <c r="FZ42" s="502"/>
      <c r="GA42" s="502"/>
      <c r="GB42" s="502"/>
      <c r="GC42" s="502"/>
      <c r="GD42" s="502"/>
      <c r="GE42" s="502"/>
      <c r="GF42" s="502"/>
      <c r="GG42" s="502"/>
      <c r="GH42" s="502"/>
      <c r="GI42" s="502"/>
      <c r="GJ42" s="502"/>
      <c r="GK42" s="502"/>
      <c r="GL42" s="502"/>
      <c r="GM42" s="502"/>
      <c r="GN42" s="502"/>
      <c r="GO42" s="502"/>
      <c r="GP42" s="502"/>
      <c r="GQ42" s="502"/>
      <c r="GR42" s="502"/>
      <c r="GS42" s="502"/>
      <c r="GT42" s="502"/>
      <c r="GU42" s="502"/>
      <c r="GV42" s="502"/>
      <c r="GW42" s="502"/>
      <c r="GX42" s="502"/>
      <c r="GY42" s="502"/>
      <c r="GZ42" s="502"/>
      <c r="HA42" s="502"/>
      <c r="HB42" s="502"/>
      <c r="HC42" s="502"/>
      <c r="HD42" s="502"/>
      <c r="HE42" s="502"/>
      <c r="HF42" s="502"/>
      <c r="HG42" s="502"/>
      <c r="HH42" s="502"/>
      <c r="HI42" s="502"/>
      <c r="HJ42" s="502"/>
      <c r="HK42" s="610"/>
      <c r="HL42" s="610"/>
      <c r="HM42" s="610"/>
      <c r="HN42" s="610"/>
      <c r="HO42" s="610"/>
      <c r="HP42" s="610"/>
      <c r="HQ42" s="610"/>
      <c r="HR42" s="610"/>
      <c r="HS42" s="610"/>
      <c r="HT42" s="610"/>
      <c r="HU42" s="610"/>
      <c r="HV42" s="610"/>
      <c r="HW42" s="610"/>
      <c r="HX42" s="610"/>
      <c r="HY42" s="610"/>
      <c r="HZ42" s="610"/>
      <c r="IA42" s="610"/>
      <c r="IB42" s="610"/>
      <c r="IC42" s="610"/>
      <c r="ID42" s="610"/>
    </row>
    <row r="43" spans="1:238" ht="15.9" customHeight="1">
      <c r="A43" s="507" t="s">
        <v>96</v>
      </c>
      <c r="B43" s="505" t="s">
        <v>97</v>
      </c>
      <c r="C43" s="507" t="s">
        <v>98</v>
      </c>
      <c r="D43" s="507">
        <v>0.03</v>
      </c>
      <c r="E43" s="507">
        <v>7.2233166349514911E-4</v>
      </c>
      <c r="F43" s="18">
        <v>0.03</v>
      </c>
      <c r="G43" s="18">
        <v>0</v>
      </c>
      <c r="H43" s="686">
        <v>0.03</v>
      </c>
      <c r="I43" s="681">
        <v>5.8772132605603724E-4</v>
      </c>
      <c r="J43" s="502"/>
      <c r="K43" s="502"/>
      <c r="L43" s="502"/>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502"/>
      <c r="BC43" s="502"/>
      <c r="BD43" s="502"/>
      <c r="BE43" s="502"/>
      <c r="BF43" s="502"/>
      <c r="BG43" s="502"/>
      <c r="BH43" s="502"/>
      <c r="BI43" s="502"/>
      <c r="BJ43" s="502"/>
      <c r="BK43" s="502"/>
      <c r="BL43" s="502"/>
      <c r="BM43" s="502"/>
      <c r="BN43" s="502"/>
      <c r="BO43" s="502"/>
      <c r="BP43" s="502"/>
      <c r="BQ43" s="502"/>
      <c r="BR43" s="502"/>
      <c r="BS43" s="502"/>
      <c r="BT43" s="502"/>
      <c r="BU43" s="502"/>
      <c r="BV43" s="502"/>
      <c r="BW43" s="502"/>
      <c r="BX43" s="502"/>
      <c r="BY43" s="502"/>
      <c r="BZ43" s="502"/>
      <c r="CA43" s="502"/>
      <c r="CB43" s="502"/>
      <c r="CC43" s="502"/>
      <c r="CD43" s="502"/>
      <c r="CE43" s="502"/>
      <c r="CF43" s="502"/>
      <c r="CG43" s="502"/>
      <c r="CH43" s="502"/>
      <c r="CI43" s="502"/>
      <c r="CJ43" s="502"/>
      <c r="CK43" s="502"/>
      <c r="CL43" s="502"/>
      <c r="CM43" s="502"/>
      <c r="CN43" s="502"/>
      <c r="CO43" s="502"/>
      <c r="CP43" s="502"/>
      <c r="CQ43" s="502"/>
      <c r="CR43" s="502"/>
      <c r="CS43" s="502"/>
      <c r="CT43" s="502"/>
      <c r="CU43" s="502"/>
      <c r="CV43" s="502"/>
      <c r="CW43" s="502"/>
      <c r="CX43" s="502"/>
      <c r="CY43" s="502"/>
      <c r="CZ43" s="502"/>
      <c r="DA43" s="502"/>
      <c r="DB43" s="502"/>
      <c r="DC43" s="502"/>
      <c r="DD43" s="502"/>
      <c r="DE43" s="502"/>
      <c r="DF43" s="502"/>
      <c r="DG43" s="502"/>
      <c r="DH43" s="502"/>
      <c r="DI43" s="502"/>
      <c r="DJ43" s="502"/>
      <c r="DK43" s="502"/>
      <c r="DL43" s="502"/>
      <c r="DM43" s="502"/>
      <c r="DN43" s="502"/>
      <c r="DO43" s="502"/>
      <c r="DP43" s="502"/>
      <c r="DQ43" s="502"/>
      <c r="DR43" s="502"/>
      <c r="DS43" s="502"/>
      <c r="DT43" s="502"/>
      <c r="DU43" s="502"/>
      <c r="DV43" s="502"/>
      <c r="DW43" s="502"/>
      <c r="DX43" s="502"/>
      <c r="DY43" s="502"/>
      <c r="DZ43" s="502"/>
      <c r="EA43" s="502"/>
      <c r="EB43" s="502"/>
      <c r="EC43" s="502"/>
      <c r="ED43" s="502"/>
      <c r="EE43" s="502"/>
      <c r="EF43" s="502"/>
      <c r="EG43" s="502"/>
      <c r="EH43" s="502"/>
      <c r="EI43" s="502"/>
      <c r="EJ43" s="502"/>
      <c r="EK43" s="502"/>
      <c r="EL43" s="502"/>
      <c r="EM43" s="502"/>
      <c r="EN43" s="502"/>
      <c r="EO43" s="502"/>
      <c r="EP43" s="502"/>
      <c r="EQ43" s="502"/>
      <c r="ER43" s="502"/>
      <c r="ES43" s="502"/>
      <c r="ET43" s="502"/>
      <c r="EU43" s="502"/>
      <c r="EV43" s="502"/>
      <c r="EW43" s="502"/>
      <c r="EX43" s="502"/>
      <c r="EY43" s="502"/>
      <c r="EZ43" s="502"/>
      <c r="FA43" s="502"/>
      <c r="FB43" s="502"/>
      <c r="FC43" s="502"/>
      <c r="FD43" s="502"/>
      <c r="FE43" s="502"/>
      <c r="FF43" s="502"/>
      <c r="FG43" s="502"/>
      <c r="FH43" s="502"/>
      <c r="FI43" s="502"/>
      <c r="FJ43" s="502"/>
      <c r="FK43" s="502"/>
      <c r="FL43" s="502"/>
      <c r="FM43" s="502"/>
      <c r="FN43" s="502"/>
      <c r="FO43" s="502"/>
      <c r="FP43" s="502"/>
      <c r="FQ43" s="502"/>
      <c r="FR43" s="502"/>
      <c r="FS43" s="502"/>
      <c r="FT43" s="502"/>
      <c r="FU43" s="502"/>
      <c r="FV43" s="502"/>
      <c r="FW43" s="502"/>
      <c r="FX43" s="502"/>
      <c r="FY43" s="502"/>
      <c r="FZ43" s="502"/>
      <c r="GA43" s="502"/>
      <c r="GB43" s="502"/>
      <c r="GC43" s="502"/>
      <c r="GD43" s="502"/>
      <c r="GE43" s="502"/>
      <c r="GF43" s="502"/>
      <c r="GG43" s="502"/>
      <c r="GH43" s="502"/>
      <c r="GI43" s="502"/>
      <c r="GJ43" s="502"/>
      <c r="GK43" s="502"/>
      <c r="GL43" s="502"/>
      <c r="GM43" s="502"/>
      <c r="GN43" s="502"/>
      <c r="GO43" s="502"/>
      <c r="GP43" s="502"/>
      <c r="GQ43" s="502"/>
      <c r="GR43" s="502"/>
      <c r="GS43" s="502"/>
      <c r="GT43" s="502"/>
      <c r="GU43" s="502"/>
      <c r="GV43" s="502"/>
      <c r="GW43" s="502"/>
      <c r="GX43" s="502"/>
      <c r="GY43" s="502"/>
      <c r="GZ43" s="502"/>
      <c r="HA43" s="502"/>
      <c r="HB43" s="502"/>
      <c r="HC43" s="502"/>
      <c r="HD43" s="502"/>
      <c r="HE43" s="502"/>
      <c r="HF43" s="502"/>
      <c r="HG43" s="502"/>
      <c r="HH43" s="502"/>
      <c r="HI43" s="502"/>
      <c r="HJ43" s="502"/>
      <c r="HK43" s="610"/>
      <c r="HL43" s="610"/>
      <c r="HM43" s="610"/>
      <c r="HN43" s="610"/>
      <c r="HO43" s="610"/>
      <c r="HP43" s="610"/>
      <c r="HQ43" s="610"/>
      <c r="HR43" s="610"/>
      <c r="HS43" s="610"/>
      <c r="HT43" s="610"/>
      <c r="HU43" s="610"/>
      <c r="HV43" s="610"/>
      <c r="HW43" s="610"/>
      <c r="HX43" s="610"/>
      <c r="HY43" s="610"/>
      <c r="HZ43" s="610"/>
      <c r="IA43" s="610"/>
      <c r="IB43" s="610"/>
      <c r="IC43" s="610"/>
      <c r="ID43" s="610"/>
    </row>
    <row r="44" spans="1:238" ht="15.9" customHeight="1">
      <c r="A44" s="507" t="s">
        <v>99</v>
      </c>
      <c r="B44" s="506" t="s">
        <v>100</v>
      </c>
      <c r="C44" s="507" t="s">
        <v>101</v>
      </c>
      <c r="D44" s="507">
        <v>11.955999999999573</v>
      </c>
      <c r="E44" s="507">
        <v>0.28787324562492311</v>
      </c>
      <c r="F44" s="18">
        <v>0</v>
      </c>
      <c r="G44" s="18">
        <v>52.965558000000193</v>
      </c>
      <c r="H44" s="686">
        <v>52.965558000000193</v>
      </c>
      <c r="I44" s="681">
        <v>1.0376329327686022</v>
      </c>
      <c r="J44" s="502"/>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502"/>
      <c r="BC44" s="502"/>
      <c r="BD44" s="502"/>
      <c r="BE44" s="502"/>
      <c r="BF44" s="502"/>
      <c r="BG44" s="502"/>
      <c r="BH44" s="502"/>
      <c r="BI44" s="502"/>
      <c r="BJ44" s="502"/>
      <c r="BK44" s="502"/>
      <c r="BL44" s="502"/>
      <c r="BM44" s="502"/>
      <c r="BN44" s="502"/>
      <c r="BO44" s="502"/>
      <c r="BP44" s="502"/>
      <c r="BQ44" s="502"/>
      <c r="BR44" s="502"/>
      <c r="BS44" s="502"/>
      <c r="BT44" s="502"/>
      <c r="BU44" s="502"/>
      <c r="BV44" s="502"/>
      <c r="BW44" s="502"/>
      <c r="BX44" s="502"/>
      <c r="BY44" s="502"/>
      <c r="BZ44" s="502"/>
      <c r="CA44" s="502"/>
      <c r="CB44" s="502"/>
      <c r="CC44" s="502"/>
      <c r="CD44" s="502"/>
      <c r="CE44" s="502"/>
      <c r="CF44" s="502"/>
      <c r="CG44" s="502"/>
      <c r="CH44" s="502"/>
      <c r="CI44" s="502"/>
      <c r="CJ44" s="502"/>
      <c r="CK44" s="502"/>
      <c r="CL44" s="502"/>
      <c r="CM44" s="502"/>
      <c r="CN44" s="502"/>
      <c r="CO44" s="502"/>
      <c r="CP44" s="502"/>
      <c r="CQ44" s="502"/>
      <c r="CR44" s="502"/>
      <c r="CS44" s="502"/>
      <c r="CT44" s="502"/>
      <c r="CU44" s="502"/>
      <c r="CV44" s="502"/>
      <c r="CW44" s="502"/>
      <c r="CX44" s="502"/>
      <c r="CY44" s="502"/>
      <c r="CZ44" s="502"/>
      <c r="DA44" s="502"/>
      <c r="DB44" s="502"/>
      <c r="DC44" s="502"/>
      <c r="DD44" s="502"/>
      <c r="DE44" s="502"/>
      <c r="DF44" s="502"/>
      <c r="DG44" s="502"/>
      <c r="DH44" s="502"/>
      <c r="DI44" s="502"/>
      <c r="DJ44" s="502"/>
      <c r="DK44" s="502"/>
      <c r="DL44" s="502"/>
      <c r="DM44" s="502"/>
      <c r="DN44" s="502"/>
      <c r="DO44" s="502"/>
      <c r="DP44" s="502"/>
      <c r="DQ44" s="502"/>
      <c r="DR44" s="502"/>
      <c r="DS44" s="502"/>
      <c r="DT44" s="502"/>
      <c r="DU44" s="502"/>
      <c r="DV44" s="502"/>
      <c r="DW44" s="502"/>
      <c r="DX44" s="502"/>
      <c r="DY44" s="502"/>
      <c r="DZ44" s="502"/>
      <c r="EA44" s="502"/>
      <c r="EB44" s="502"/>
      <c r="EC44" s="502"/>
      <c r="ED44" s="502"/>
      <c r="EE44" s="502"/>
      <c r="EF44" s="502"/>
      <c r="EG44" s="502"/>
      <c r="EH44" s="502"/>
      <c r="EI44" s="502"/>
      <c r="EJ44" s="502"/>
      <c r="EK44" s="502"/>
      <c r="EL44" s="502"/>
      <c r="EM44" s="502"/>
      <c r="EN44" s="502"/>
      <c r="EO44" s="502"/>
      <c r="EP44" s="502"/>
      <c r="EQ44" s="502"/>
      <c r="ER44" s="502"/>
      <c r="ES44" s="502"/>
      <c r="ET44" s="502"/>
      <c r="EU44" s="502"/>
      <c r="EV44" s="502"/>
      <c r="EW44" s="502"/>
      <c r="EX44" s="502"/>
      <c r="EY44" s="502"/>
      <c r="EZ44" s="502"/>
      <c r="FA44" s="502"/>
      <c r="FB44" s="502"/>
      <c r="FC44" s="502"/>
      <c r="FD44" s="502"/>
      <c r="FE44" s="502"/>
      <c r="FF44" s="502"/>
      <c r="FG44" s="502"/>
      <c r="FH44" s="502"/>
      <c r="FI44" s="502"/>
      <c r="FJ44" s="502"/>
      <c r="FK44" s="502"/>
      <c r="FL44" s="502"/>
      <c r="FM44" s="502"/>
      <c r="FN44" s="502"/>
      <c r="FO44" s="502"/>
      <c r="FP44" s="502"/>
      <c r="FQ44" s="502"/>
      <c r="FR44" s="502"/>
      <c r="FS44" s="502"/>
      <c r="FT44" s="502"/>
      <c r="FU44" s="502"/>
      <c r="FV44" s="502"/>
      <c r="FW44" s="502"/>
      <c r="FX44" s="502"/>
      <c r="FY44" s="502"/>
      <c r="FZ44" s="502"/>
      <c r="GA44" s="502"/>
      <c r="GB44" s="502"/>
      <c r="GC44" s="502"/>
      <c r="GD44" s="502"/>
      <c r="GE44" s="502"/>
      <c r="GF44" s="502"/>
      <c r="GG44" s="502"/>
      <c r="GH44" s="502"/>
      <c r="GI44" s="502"/>
      <c r="GJ44" s="502"/>
      <c r="GK44" s="502"/>
      <c r="GL44" s="502"/>
      <c r="GM44" s="502"/>
      <c r="GN44" s="502"/>
      <c r="GO44" s="502"/>
      <c r="GP44" s="502"/>
      <c r="GQ44" s="502"/>
      <c r="GR44" s="502"/>
      <c r="GS44" s="502"/>
      <c r="GT44" s="502"/>
      <c r="GU44" s="502"/>
      <c r="GV44" s="502"/>
      <c r="GW44" s="502"/>
      <c r="GX44" s="502"/>
      <c r="GY44" s="502"/>
      <c r="GZ44" s="502"/>
      <c r="HA44" s="502"/>
      <c r="HB44" s="502"/>
      <c r="HC44" s="502"/>
      <c r="HD44" s="502"/>
      <c r="HE44" s="502"/>
      <c r="HF44" s="502"/>
      <c r="HG44" s="502"/>
      <c r="HH44" s="502"/>
      <c r="HI44" s="502"/>
      <c r="HJ44" s="502"/>
      <c r="HK44" s="610"/>
      <c r="HL44" s="610"/>
      <c r="HM44" s="610"/>
      <c r="HN44" s="610"/>
      <c r="HO44" s="610"/>
      <c r="HP44" s="610"/>
      <c r="HQ44" s="610"/>
      <c r="HR44" s="610"/>
      <c r="HS44" s="610"/>
      <c r="HT44" s="610"/>
      <c r="HU44" s="610"/>
      <c r="HV44" s="610"/>
      <c r="HW44" s="610"/>
      <c r="HX44" s="610"/>
      <c r="HY44" s="610"/>
      <c r="HZ44" s="610"/>
      <c r="IA44" s="610"/>
      <c r="IB44" s="610"/>
      <c r="IC44" s="610"/>
      <c r="ID44" s="610"/>
    </row>
    <row r="45" spans="1:238" ht="32.25" customHeight="1">
      <c r="A45" s="507" t="s">
        <v>102</v>
      </c>
      <c r="B45" s="505" t="s">
        <v>103</v>
      </c>
      <c r="C45" s="507" t="s">
        <v>104</v>
      </c>
      <c r="D45" s="507">
        <v>1747.5630000000003</v>
      </c>
      <c r="E45" s="507">
        <v>42.077336295085779</v>
      </c>
      <c r="F45" s="18">
        <v>2300.5306889999988</v>
      </c>
      <c r="G45" s="18">
        <v>0</v>
      </c>
      <c r="H45" s="686">
        <v>2300.5306889999993</v>
      </c>
      <c r="I45" s="681">
        <v>45.069031572389626</v>
      </c>
      <c r="J45" s="502"/>
      <c r="K45" s="502"/>
      <c r="L45" s="502"/>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502"/>
      <c r="BC45" s="502"/>
      <c r="BD45" s="502"/>
      <c r="BE45" s="502"/>
      <c r="BF45" s="502"/>
      <c r="BG45" s="502"/>
      <c r="BH45" s="502"/>
      <c r="BI45" s="502"/>
      <c r="BJ45" s="502"/>
      <c r="BK45" s="502"/>
      <c r="BL45" s="502"/>
      <c r="BM45" s="502"/>
      <c r="BN45" s="502"/>
      <c r="BO45" s="502"/>
      <c r="BP45" s="502"/>
      <c r="BQ45" s="502"/>
      <c r="BR45" s="502"/>
      <c r="BS45" s="502"/>
      <c r="BT45" s="502"/>
      <c r="BU45" s="502"/>
      <c r="BV45" s="502"/>
      <c r="BW45" s="502"/>
      <c r="BX45" s="502"/>
      <c r="BY45" s="502"/>
      <c r="BZ45" s="502"/>
      <c r="CA45" s="502"/>
      <c r="CB45" s="502"/>
      <c r="CC45" s="502"/>
      <c r="CD45" s="502"/>
      <c r="CE45" s="502"/>
      <c r="CF45" s="502"/>
      <c r="CG45" s="502"/>
      <c r="CH45" s="502"/>
      <c r="CI45" s="502"/>
      <c r="CJ45" s="502"/>
      <c r="CK45" s="502"/>
      <c r="CL45" s="502"/>
      <c r="CM45" s="502"/>
      <c r="CN45" s="502"/>
      <c r="CO45" s="502"/>
      <c r="CP45" s="502"/>
      <c r="CQ45" s="502"/>
      <c r="CR45" s="502"/>
      <c r="CS45" s="502"/>
      <c r="CT45" s="502"/>
      <c r="CU45" s="502"/>
      <c r="CV45" s="502"/>
      <c r="CW45" s="502"/>
      <c r="CX45" s="502"/>
      <c r="CY45" s="502"/>
      <c r="CZ45" s="502"/>
      <c r="DA45" s="502"/>
      <c r="DB45" s="502"/>
      <c r="DC45" s="502"/>
      <c r="DD45" s="502"/>
      <c r="DE45" s="502"/>
      <c r="DF45" s="502"/>
      <c r="DG45" s="502"/>
      <c r="DH45" s="502"/>
      <c r="DI45" s="502"/>
      <c r="DJ45" s="502"/>
      <c r="DK45" s="502"/>
      <c r="DL45" s="502"/>
      <c r="DM45" s="502"/>
      <c r="DN45" s="502"/>
      <c r="DO45" s="502"/>
      <c r="DP45" s="502"/>
      <c r="DQ45" s="502"/>
      <c r="DR45" s="502"/>
      <c r="DS45" s="502"/>
      <c r="DT45" s="502"/>
      <c r="DU45" s="502"/>
      <c r="DV45" s="502"/>
      <c r="DW45" s="502"/>
      <c r="DX45" s="502"/>
      <c r="DY45" s="502"/>
      <c r="DZ45" s="502"/>
      <c r="EA45" s="502"/>
      <c r="EB45" s="502"/>
      <c r="EC45" s="502"/>
      <c r="ED45" s="502"/>
      <c r="EE45" s="502"/>
      <c r="EF45" s="502"/>
      <c r="EG45" s="502"/>
      <c r="EH45" s="502"/>
      <c r="EI45" s="502"/>
      <c r="EJ45" s="502"/>
      <c r="EK45" s="502"/>
      <c r="EL45" s="502"/>
      <c r="EM45" s="502"/>
      <c r="EN45" s="502"/>
      <c r="EO45" s="502"/>
      <c r="EP45" s="502"/>
      <c r="EQ45" s="502"/>
      <c r="ER45" s="502"/>
      <c r="ES45" s="502"/>
      <c r="ET45" s="502"/>
      <c r="EU45" s="502"/>
      <c r="EV45" s="502"/>
      <c r="EW45" s="502"/>
      <c r="EX45" s="502"/>
      <c r="EY45" s="502"/>
      <c r="EZ45" s="502"/>
      <c r="FA45" s="502"/>
      <c r="FB45" s="502"/>
      <c r="FC45" s="502"/>
      <c r="FD45" s="502"/>
      <c r="FE45" s="502"/>
      <c r="FF45" s="502"/>
      <c r="FG45" s="502"/>
      <c r="FH45" s="502"/>
      <c r="FI45" s="502"/>
      <c r="FJ45" s="502"/>
      <c r="FK45" s="502"/>
      <c r="FL45" s="502"/>
      <c r="FM45" s="502"/>
      <c r="FN45" s="502"/>
      <c r="FO45" s="502"/>
      <c r="FP45" s="502"/>
      <c r="FQ45" s="502"/>
      <c r="FR45" s="502"/>
      <c r="FS45" s="502"/>
      <c r="FT45" s="502"/>
      <c r="FU45" s="502"/>
      <c r="FV45" s="502"/>
      <c r="FW45" s="502"/>
      <c r="FX45" s="502"/>
      <c r="FY45" s="502"/>
      <c r="FZ45" s="502"/>
      <c r="GA45" s="502"/>
      <c r="GB45" s="502"/>
      <c r="GC45" s="502"/>
      <c r="GD45" s="502"/>
      <c r="GE45" s="502"/>
      <c r="GF45" s="502"/>
      <c r="GG45" s="502"/>
      <c r="GH45" s="502"/>
      <c r="GI45" s="502"/>
      <c r="GJ45" s="502"/>
      <c r="GK45" s="502"/>
      <c r="GL45" s="502"/>
      <c r="GM45" s="502"/>
      <c r="GN45" s="502"/>
      <c r="GO45" s="502"/>
      <c r="GP45" s="502"/>
      <c r="GQ45" s="502"/>
      <c r="GR45" s="502"/>
      <c r="GS45" s="502"/>
      <c r="GT45" s="502"/>
      <c r="GU45" s="502"/>
      <c r="GV45" s="502"/>
      <c r="GW45" s="502"/>
      <c r="GX45" s="502"/>
      <c r="GY45" s="502"/>
      <c r="GZ45" s="502"/>
      <c r="HA45" s="502"/>
      <c r="HB45" s="502"/>
      <c r="HC45" s="502"/>
      <c r="HD45" s="502"/>
      <c r="HE45" s="502"/>
      <c r="HF45" s="502"/>
      <c r="HG45" s="502"/>
      <c r="HH45" s="502"/>
      <c r="HI45" s="502"/>
      <c r="HJ45" s="502"/>
      <c r="HK45" s="610"/>
      <c r="HL45" s="610"/>
      <c r="HM45" s="610"/>
      <c r="HN45" s="610"/>
      <c r="HO45" s="610"/>
      <c r="HP45" s="610"/>
      <c r="HQ45" s="610"/>
      <c r="HR45" s="610"/>
      <c r="HS45" s="610"/>
      <c r="HT45" s="610"/>
      <c r="HU45" s="610"/>
      <c r="HV45" s="610"/>
      <c r="HW45" s="610"/>
      <c r="HX45" s="610"/>
      <c r="HY45" s="610"/>
      <c r="HZ45" s="610"/>
      <c r="IA45" s="610"/>
      <c r="IB45" s="610"/>
      <c r="IC45" s="610"/>
      <c r="ID45" s="610"/>
    </row>
    <row r="46" spans="1:238" ht="15.9" customHeight="1">
      <c r="A46" s="589"/>
      <c r="B46" s="500" t="s">
        <v>75</v>
      </c>
      <c r="C46" s="589"/>
      <c r="D46" s="507">
        <v>0</v>
      </c>
      <c r="E46" s="507">
        <v>0</v>
      </c>
      <c r="F46" s="18">
        <v>0</v>
      </c>
      <c r="G46" s="18">
        <v>0</v>
      </c>
      <c r="H46" s="686"/>
      <c r="I46" s="681">
        <v>0</v>
      </c>
      <c r="J46" s="501"/>
      <c r="K46" s="501"/>
      <c r="L46" s="501"/>
      <c r="M46" s="501"/>
      <c r="N46" s="501"/>
      <c r="O46" s="501"/>
      <c r="P46" s="501"/>
      <c r="Q46" s="501"/>
      <c r="R46" s="501"/>
      <c r="S46" s="501"/>
      <c r="T46" s="501"/>
      <c r="U46" s="501"/>
      <c r="V46" s="501"/>
      <c r="W46" s="501"/>
      <c r="X46" s="501"/>
      <c r="Y46" s="501"/>
      <c r="Z46" s="501"/>
      <c r="AA46" s="501"/>
      <c r="AB46" s="501"/>
      <c r="AC46" s="501"/>
      <c r="AD46" s="501"/>
      <c r="AE46" s="501"/>
      <c r="AF46" s="501"/>
      <c r="AG46" s="501"/>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610"/>
      <c r="HL46" s="610"/>
      <c r="HM46" s="610"/>
      <c r="HN46" s="610"/>
      <c r="HO46" s="610"/>
      <c r="HP46" s="610"/>
      <c r="HQ46" s="610"/>
      <c r="HR46" s="610"/>
      <c r="HS46" s="610"/>
      <c r="HT46" s="610"/>
      <c r="HU46" s="610"/>
      <c r="HV46" s="610"/>
      <c r="HW46" s="610"/>
      <c r="HX46" s="610"/>
      <c r="HY46" s="610"/>
      <c r="HZ46" s="610"/>
      <c r="IA46" s="610"/>
      <c r="IB46" s="610"/>
      <c r="IC46" s="610"/>
      <c r="ID46" s="610"/>
    </row>
    <row r="47" spans="1:238" ht="15.9" customHeight="1">
      <c r="A47" s="507" t="s">
        <v>105</v>
      </c>
      <c r="B47" s="505" t="s">
        <v>106</v>
      </c>
      <c r="C47" s="507" t="s">
        <v>107</v>
      </c>
      <c r="D47" s="507">
        <v>1376.9730000000002</v>
      </c>
      <c r="E47" s="507">
        <v>78.793897559057953</v>
      </c>
      <c r="F47" s="18">
        <v>1767.06</v>
      </c>
      <c r="G47" s="18">
        <v>0</v>
      </c>
      <c r="H47" s="686">
        <v>1767.06</v>
      </c>
      <c r="I47" s="681">
        <v>76.810972722476919</v>
      </c>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c r="CT47" s="502"/>
      <c r="CU47" s="502"/>
      <c r="CV47" s="502"/>
      <c r="CW47" s="502"/>
      <c r="CX47" s="502"/>
      <c r="CY47" s="502"/>
      <c r="CZ47" s="502"/>
      <c r="DA47" s="502"/>
      <c r="DB47" s="502"/>
      <c r="DC47" s="502"/>
      <c r="DD47" s="502"/>
      <c r="DE47" s="502"/>
      <c r="DF47" s="502"/>
      <c r="DG47" s="502"/>
      <c r="DH47" s="502"/>
      <c r="DI47" s="502"/>
      <c r="DJ47" s="502"/>
      <c r="DK47" s="502"/>
      <c r="DL47" s="502"/>
      <c r="DM47" s="502"/>
      <c r="DN47" s="502"/>
      <c r="DO47" s="502"/>
      <c r="DP47" s="502"/>
      <c r="DQ47" s="502"/>
      <c r="DR47" s="502"/>
      <c r="DS47" s="502"/>
      <c r="DT47" s="502"/>
      <c r="DU47" s="502"/>
      <c r="DV47" s="502"/>
      <c r="DW47" s="502"/>
      <c r="DX47" s="502"/>
      <c r="DY47" s="502"/>
      <c r="DZ47" s="502"/>
      <c r="EA47" s="502"/>
      <c r="EB47" s="502"/>
      <c r="EC47" s="502"/>
      <c r="ED47" s="502"/>
      <c r="EE47" s="502"/>
      <c r="EF47" s="502"/>
      <c r="EG47" s="502"/>
      <c r="EH47" s="502"/>
      <c r="EI47" s="502"/>
      <c r="EJ47" s="502"/>
      <c r="EK47" s="502"/>
      <c r="EL47" s="502"/>
      <c r="EM47" s="502"/>
      <c r="EN47" s="502"/>
      <c r="EO47" s="502"/>
      <c r="EP47" s="502"/>
      <c r="EQ47" s="502"/>
      <c r="ER47" s="502"/>
      <c r="ES47" s="502"/>
      <c r="ET47" s="502"/>
      <c r="EU47" s="502"/>
      <c r="EV47" s="502"/>
      <c r="EW47" s="502"/>
      <c r="EX47" s="502"/>
      <c r="EY47" s="502"/>
      <c r="EZ47" s="502"/>
      <c r="FA47" s="502"/>
      <c r="FB47" s="502"/>
      <c r="FC47" s="502"/>
      <c r="FD47" s="502"/>
      <c r="FE47" s="502"/>
      <c r="FF47" s="502"/>
      <c r="FG47" s="502"/>
      <c r="FH47" s="502"/>
      <c r="FI47" s="502"/>
      <c r="FJ47" s="502"/>
      <c r="FK47" s="502"/>
      <c r="FL47" s="502"/>
      <c r="FM47" s="502"/>
      <c r="FN47" s="502"/>
      <c r="FO47" s="502"/>
      <c r="FP47" s="502"/>
      <c r="FQ47" s="502"/>
      <c r="FR47" s="502"/>
      <c r="FS47" s="502"/>
      <c r="FT47" s="502"/>
      <c r="FU47" s="502"/>
      <c r="FV47" s="502"/>
      <c r="FW47" s="502"/>
      <c r="FX47" s="502"/>
      <c r="FY47" s="502"/>
      <c r="FZ47" s="502"/>
      <c r="GA47" s="502"/>
      <c r="GB47" s="502"/>
      <c r="GC47" s="502"/>
      <c r="GD47" s="502"/>
      <c r="GE47" s="502"/>
      <c r="GF47" s="502"/>
      <c r="GG47" s="502"/>
      <c r="GH47" s="502"/>
      <c r="GI47" s="502"/>
      <c r="GJ47" s="502"/>
      <c r="GK47" s="502"/>
      <c r="GL47" s="502"/>
      <c r="GM47" s="502"/>
      <c r="GN47" s="502"/>
      <c r="GO47" s="502"/>
      <c r="GP47" s="502"/>
      <c r="GQ47" s="502"/>
      <c r="GR47" s="502"/>
      <c r="GS47" s="502"/>
      <c r="GT47" s="502"/>
      <c r="GU47" s="502"/>
      <c r="GV47" s="502"/>
      <c r="GW47" s="502"/>
      <c r="GX47" s="502"/>
      <c r="GY47" s="502"/>
      <c r="GZ47" s="502"/>
      <c r="HA47" s="502"/>
      <c r="HB47" s="502"/>
      <c r="HC47" s="502"/>
      <c r="HD47" s="502"/>
      <c r="HE47" s="502"/>
      <c r="HF47" s="502"/>
      <c r="HG47" s="502"/>
      <c r="HH47" s="502"/>
      <c r="HI47" s="502"/>
      <c r="HJ47" s="502"/>
      <c r="HK47" s="610"/>
      <c r="HL47" s="610"/>
      <c r="HM47" s="610"/>
      <c r="HN47" s="610"/>
      <c r="HO47" s="610"/>
      <c r="HP47" s="610"/>
      <c r="HQ47" s="610"/>
      <c r="HR47" s="610"/>
      <c r="HS47" s="610"/>
      <c r="HT47" s="610"/>
      <c r="HU47" s="610"/>
      <c r="HV47" s="610"/>
      <c r="HW47" s="610"/>
      <c r="HX47" s="610"/>
      <c r="HY47" s="610"/>
      <c r="HZ47" s="610"/>
      <c r="IA47" s="610"/>
      <c r="IB47" s="610"/>
      <c r="IC47" s="610"/>
      <c r="ID47" s="610"/>
    </row>
    <row r="48" spans="1:238" ht="15.9" customHeight="1">
      <c r="A48" s="507" t="s">
        <v>105</v>
      </c>
      <c r="B48" s="505" t="s">
        <v>108</v>
      </c>
      <c r="C48" s="507" t="s">
        <v>109</v>
      </c>
      <c r="D48" s="507">
        <v>79.580000000000013</v>
      </c>
      <c r="E48" s="507">
        <v>4.5537700214527312</v>
      </c>
      <c r="F48" s="18">
        <v>99.330000000000013</v>
      </c>
      <c r="G48" s="18">
        <v>0</v>
      </c>
      <c r="H48" s="686">
        <v>99.33</v>
      </c>
      <c r="I48" s="681">
        <v>4.3176994106162967</v>
      </c>
      <c r="J48" s="502"/>
      <c r="K48" s="502"/>
      <c r="L48" s="50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502"/>
      <c r="BR48" s="502"/>
      <c r="BS48" s="502"/>
      <c r="BT48" s="502"/>
      <c r="BU48" s="502"/>
      <c r="BV48" s="502"/>
      <c r="BW48" s="502"/>
      <c r="BX48" s="502"/>
      <c r="BY48" s="502"/>
      <c r="BZ48" s="502"/>
      <c r="CA48" s="502"/>
      <c r="CB48" s="502"/>
      <c r="CC48" s="502"/>
      <c r="CD48" s="502"/>
      <c r="CE48" s="502"/>
      <c r="CF48" s="502"/>
      <c r="CG48" s="502"/>
      <c r="CH48" s="502"/>
      <c r="CI48" s="502"/>
      <c r="CJ48" s="502"/>
      <c r="CK48" s="502"/>
      <c r="CL48" s="502"/>
      <c r="CM48" s="502"/>
      <c r="CN48" s="502"/>
      <c r="CO48" s="502"/>
      <c r="CP48" s="502"/>
      <c r="CQ48" s="502"/>
      <c r="CR48" s="502"/>
      <c r="CS48" s="502"/>
      <c r="CT48" s="502"/>
      <c r="CU48" s="502"/>
      <c r="CV48" s="502"/>
      <c r="CW48" s="502"/>
      <c r="CX48" s="502"/>
      <c r="CY48" s="502"/>
      <c r="CZ48" s="502"/>
      <c r="DA48" s="502"/>
      <c r="DB48" s="502"/>
      <c r="DC48" s="502"/>
      <c r="DD48" s="502"/>
      <c r="DE48" s="502"/>
      <c r="DF48" s="502"/>
      <c r="DG48" s="502"/>
      <c r="DH48" s="502"/>
      <c r="DI48" s="502"/>
      <c r="DJ48" s="502"/>
      <c r="DK48" s="502"/>
      <c r="DL48" s="502"/>
      <c r="DM48" s="502"/>
      <c r="DN48" s="502"/>
      <c r="DO48" s="502"/>
      <c r="DP48" s="502"/>
      <c r="DQ48" s="502"/>
      <c r="DR48" s="502"/>
      <c r="DS48" s="502"/>
      <c r="DT48" s="502"/>
      <c r="DU48" s="502"/>
      <c r="DV48" s="502"/>
      <c r="DW48" s="502"/>
      <c r="DX48" s="502"/>
      <c r="DY48" s="502"/>
      <c r="DZ48" s="502"/>
      <c r="EA48" s="502"/>
      <c r="EB48" s="502"/>
      <c r="EC48" s="502"/>
      <c r="ED48" s="502"/>
      <c r="EE48" s="502"/>
      <c r="EF48" s="502"/>
      <c r="EG48" s="502"/>
      <c r="EH48" s="502"/>
      <c r="EI48" s="502"/>
      <c r="EJ48" s="502"/>
      <c r="EK48" s="502"/>
      <c r="EL48" s="502"/>
      <c r="EM48" s="502"/>
      <c r="EN48" s="502"/>
      <c r="EO48" s="502"/>
      <c r="EP48" s="502"/>
      <c r="EQ48" s="502"/>
      <c r="ER48" s="502"/>
      <c r="ES48" s="502"/>
      <c r="ET48" s="502"/>
      <c r="EU48" s="502"/>
      <c r="EV48" s="502"/>
      <c r="EW48" s="502"/>
      <c r="EX48" s="502"/>
      <c r="EY48" s="502"/>
      <c r="EZ48" s="502"/>
      <c r="FA48" s="502"/>
      <c r="FB48" s="502"/>
      <c r="FC48" s="502"/>
      <c r="FD48" s="502"/>
      <c r="FE48" s="502"/>
      <c r="FF48" s="502"/>
      <c r="FG48" s="502"/>
      <c r="FH48" s="502"/>
      <c r="FI48" s="502"/>
      <c r="FJ48" s="502"/>
      <c r="FK48" s="502"/>
      <c r="FL48" s="502"/>
      <c r="FM48" s="502"/>
      <c r="FN48" s="502"/>
      <c r="FO48" s="502"/>
      <c r="FP48" s="502"/>
      <c r="FQ48" s="502"/>
      <c r="FR48" s="502"/>
      <c r="FS48" s="502"/>
      <c r="FT48" s="502"/>
      <c r="FU48" s="502"/>
      <c r="FV48" s="502"/>
      <c r="FW48" s="502"/>
      <c r="FX48" s="502"/>
      <c r="FY48" s="502"/>
      <c r="FZ48" s="502"/>
      <c r="GA48" s="502"/>
      <c r="GB48" s="502"/>
      <c r="GC48" s="502"/>
      <c r="GD48" s="502"/>
      <c r="GE48" s="502"/>
      <c r="GF48" s="502"/>
      <c r="GG48" s="502"/>
      <c r="GH48" s="502"/>
      <c r="GI48" s="502"/>
      <c r="GJ48" s="502"/>
      <c r="GK48" s="502"/>
      <c r="GL48" s="502"/>
      <c r="GM48" s="502"/>
      <c r="GN48" s="502"/>
      <c r="GO48" s="502"/>
      <c r="GP48" s="502"/>
      <c r="GQ48" s="502"/>
      <c r="GR48" s="502"/>
      <c r="GS48" s="502"/>
      <c r="GT48" s="502"/>
      <c r="GU48" s="502"/>
      <c r="GV48" s="502"/>
      <c r="GW48" s="502"/>
      <c r="GX48" s="502"/>
      <c r="GY48" s="502"/>
      <c r="GZ48" s="502"/>
      <c r="HA48" s="502"/>
      <c r="HB48" s="502"/>
      <c r="HC48" s="502"/>
      <c r="HD48" s="502"/>
      <c r="HE48" s="502"/>
      <c r="HF48" s="502"/>
      <c r="HG48" s="502"/>
      <c r="HH48" s="502"/>
      <c r="HI48" s="502"/>
      <c r="HJ48" s="502"/>
      <c r="HK48" s="610"/>
      <c r="HL48" s="610"/>
      <c r="HM48" s="610"/>
      <c r="HN48" s="610"/>
      <c r="HO48" s="610"/>
      <c r="HP48" s="610"/>
      <c r="HQ48" s="610"/>
      <c r="HR48" s="610"/>
      <c r="HS48" s="610"/>
      <c r="HT48" s="610"/>
      <c r="HU48" s="610"/>
      <c r="HV48" s="610"/>
      <c r="HW48" s="610"/>
      <c r="HX48" s="610"/>
      <c r="HY48" s="610"/>
      <c r="HZ48" s="610"/>
      <c r="IA48" s="610"/>
      <c r="IB48" s="610"/>
      <c r="IC48" s="610"/>
      <c r="ID48" s="610"/>
    </row>
    <row r="49" spans="1:238" ht="15.9" customHeight="1">
      <c r="A49" s="507" t="s">
        <v>105</v>
      </c>
      <c r="B49" s="505" t="s">
        <v>110</v>
      </c>
      <c r="C49" s="507" t="s">
        <v>111</v>
      </c>
      <c r="D49" s="507">
        <v>0.9710000000000002</v>
      </c>
      <c r="E49" s="507">
        <v>5.5563089857132479E-2</v>
      </c>
      <c r="F49" s="18">
        <v>6.31</v>
      </c>
      <c r="G49" s="18">
        <v>0</v>
      </c>
      <c r="H49" s="686">
        <v>6.31</v>
      </c>
      <c r="I49" s="681">
        <v>0.27428453922268026</v>
      </c>
      <c r="J49" s="502"/>
      <c r="K49" s="502"/>
      <c r="L49" s="502"/>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502"/>
      <c r="BC49" s="502"/>
      <c r="BD49" s="502"/>
      <c r="BE49" s="502"/>
      <c r="BF49" s="502"/>
      <c r="BG49" s="502"/>
      <c r="BH49" s="502"/>
      <c r="BI49" s="502"/>
      <c r="BJ49" s="502"/>
      <c r="BK49" s="502"/>
      <c r="BL49" s="502"/>
      <c r="BM49" s="502"/>
      <c r="BN49" s="502"/>
      <c r="BO49" s="502"/>
      <c r="BP49" s="502"/>
      <c r="BQ49" s="502"/>
      <c r="BR49" s="502"/>
      <c r="BS49" s="502"/>
      <c r="BT49" s="502"/>
      <c r="BU49" s="502"/>
      <c r="BV49" s="502"/>
      <c r="BW49" s="502"/>
      <c r="BX49" s="502"/>
      <c r="BY49" s="502"/>
      <c r="BZ49" s="502"/>
      <c r="CA49" s="502"/>
      <c r="CB49" s="502"/>
      <c r="CC49" s="502"/>
      <c r="CD49" s="502"/>
      <c r="CE49" s="502"/>
      <c r="CF49" s="502"/>
      <c r="CG49" s="502"/>
      <c r="CH49" s="502"/>
      <c r="CI49" s="502"/>
      <c r="CJ49" s="502"/>
      <c r="CK49" s="502"/>
      <c r="CL49" s="502"/>
      <c r="CM49" s="502"/>
      <c r="CN49" s="502"/>
      <c r="CO49" s="502"/>
      <c r="CP49" s="502"/>
      <c r="CQ49" s="502"/>
      <c r="CR49" s="502"/>
      <c r="CS49" s="502"/>
      <c r="CT49" s="502"/>
      <c r="CU49" s="502"/>
      <c r="CV49" s="502"/>
      <c r="CW49" s="502"/>
      <c r="CX49" s="502"/>
      <c r="CY49" s="502"/>
      <c r="CZ49" s="502"/>
      <c r="DA49" s="502"/>
      <c r="DB49" s="502"/>
      <c r="DC49" s="502"/>
      <c r="DD49" s="502"/>
      <c r="DE49" s="502"/>
      <c r="DF49" s="502"/>
      <c r="DG49" s="502"/>
      <c r="DH49" s="502"/>
      <c r="DI49" s="502"/>
      <c r="DJ49" s="502"/>
      <c r="DK49" s="502"/>
      <c r="DL49" s="502"/>
      <c r="DM49" s="502"/>
      <c r="DN49" s="502"/>
      <c r="DO49" s="502"/>
      <c r="DP49" s="502"/>
      <c r="DQ49" s="502"/>
      <c r="DR49" s="502"/>
      <c r="DS49" s="502"/>
      <c r="DT49" s="502"/>
      <c r="DU49" s="502"/>
      <c r="DV49" s="502"/>
      <c r="DW49" s="502"/>
      <c r="DX49" s="502"/>
      <c r="DY49" s="502"/>
      <c r="DZ49" s="502"/>
      <c r="EA49" s="502"/>
      <c r="EB49" s="502"/>
      <c r="EC49" s="502"/>
      <c r="ED49" s="502"/>
      <c r="EE49" s="502"/>
      <c r="EF49" s="502"/>
      <c r="EG49" s="502"/>
      <c r="EH49" s="502"/>
      <c r="EI49" s="502"/>
      <c r="EJ49" s="502"/>
      <c r="EK49" s="502"/>
      <c r="EL49" s="502"/>
      <c r="EM49" s="502"/>
      <c r="EN49" s="502"/>
      <c r="EO49" s="502"/>
      <c r="EP49" s="502"/>
      <c r="EQ49" s="502"/>
      <c r="ER49" s="502"/>
      <c r="ES49" s="502"/>
      <c r="ET49" s="502"/>
      <c r="EU49" s="502"/>
      <c r="EV49" s="502"/>
      <c r="EW49" s="502"/>
      <c r="EX49" s="502"/>
      <c r="EY49" s="502"/>
      <c r="EZ49" s="502"/>
      <c r="FA49" s="502"/>
      <c r="FB49" s="502"/>
      <c r="FC49" s="502"/>
      <c r="FD49" s="502"/>
      <c r="FE49" s="502"/>
      <c r="FF49" s="502"/>
      <c r="FG49" s="502"/>
      <c r="FH49" s="502"/>
      <c r="FI49" s="502"/>
      <c r="FJ49" s="502"/>
      <c r="FK49" s="502"/>
      <c r="FL49" s="502"/>
      <c r="FM49" s="502"/>
      <c r="FN49" s="502"/>
      <c r="FO49" s="502"/>
      <c r="FP49" s="502"/>
      <c r="FQ49" s="502"/>
      <c r="FR49" s="502"/>
      <c r="FS49" s="502"/>
      <c r="FT49" s="502"/>
      <c r="FU49" s="502"/>
      <c r="FV49" s="502"/>
      <c r="FW49" s="502"/>
      <c r="FX49" s="502"/>
      <c r="FY49" s="502"/>
      <c r="FZ49" s="502"/>
      <c r="GA49" s="502"/>
      <c r="GB49" s="502"/>
      <c r="GC49" s="502"/>
      <c r="GD49" s="502"/>
      <c r="GE49" s="502"/>
      <c r="GF49" s="502"/>
      <c r="GG49" s="502"/>
      <c r="GH49" s="502"/>
      <c r="GI49" s="502"/>
      <c r="GJ49" s="502"/>
      <c r="GK49" s="502"/>
      <c r="GL49" s="502"/>
      <c r="GM49" s="502"/>
      <c r="GN49" s="502"/>
      <c r="GO49" s="502"/>
      <c r="GP49" s="502"/>
      <c r="GQ49" s="502"/>
      <c r="GR49" s="502"/>
      <c r="GS49" s="502"/>
      <c r="GT49" s="502"/>
      <c r="GU49" s="502"/>
      <c r="GV49" s="502"/>
      <c r="GW49" s="502"/>
      <c r="GX49" s="502"/>
      <c r="GY49" s="502"/>
      <c r="GZ49" s="502"/>
      <c r="HA49" s="502"/>
      <c r="HB49" s="502"/>
      <c r="HC49" s="502"/>
      <c r="HD49" s="502"/>
      <c r="HE49" s="502"/>
      <c r="HF49" s="502"/>
      <c r="HG49" s="502"/>
      <c r="HH49" s="502"/>
      <c r="HI49" s="502"/>
      <c r="HJ49" s="502"/>
      <c r="HK49" s="610"/>
      <c r="HL49" s="610"/>
      <c r="HM49" s="610"/>
      <c r="HN49" s="610"/>
      <c r="HO49" s="610"/>
      <c r="HP49" s="610"/>
      <c r="HQ49" s="610"/>
      <c r="HR49" s="610"/>
      <c r="HS49" s="610"/>
      <c r="HT49" s="610"/>
      <c r="HU49" s="610"/>
      <c r="HV49" s="610"/>
      <c r="HW49" s="610"/>
      <c r="HX49" s="610"/>
      <c r="HY49" s="610"/>
      <c r="HZ49" s="610"/>
      <c r="IA49" s="610"/>
      <c r="IB49" s="610"/>
      <c r="IC49" s="610"/>
      <c r="ID49" s="610"/>
    </row>
    <row r="50" spans="1:238" ht="15.9" customHeight="1">
      <c r="A50" s="507" t="s">
        <v>105</v>
      </c>
      <c r="B50" s="505" t="s">
        <v>112</v>
      </c>
      <c r="C50" s="507" t="s">
        <v>113</v>
      </c>
      <c r="D50" s="507">
        <v>3.5000000000000009</v>
      </c>
      <c r="E50" s="507">
        <v>0.2002789026776145</v>
      </c>
      <c r="F50" s="18">
        <v>7.83</v>
      </c>
      <c r="G50" s="18">
        <v>0</v>
      </c>
      <c r="H50" s="686">
        <v>7.8299999999999992</v>
      </c>
      <c r="I50" s="681">
        <v>0.34035625073115477</v>
      </c>
      <c r="J50" s="502"/>
      <c r="K50" s="502"/>
      <c r="L50" s="50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502"/>
      <c r="BC50" s="502"/>
      <c r="BD50" s="502"/>
      <c r="BE50" s="502"/>
      <c r="BF50" s="502"/>
      <c r="BG50" s="502"/>
      <c r="BH50" s="502"/>
      <c r="BI50" s="502"/>
      <c r="BJ50" s="502"/>
      <c r="BK50" s="502"/>
      <c r="BL50" s="502"/>
      <c r="BM50" s="502"/>
      <c r="BN50" s="502"/>
      <c r="BO50" s="502"/>
      <c r="BP50" s="502"/>
      <c r="BQ50" s="502"/>
      <c r="BR50" s="502"/>
      <c r="BS50" s="502"/>
      <c r="BT50" s="502"/>
      <c r="BU50" s="502"/>
      <c r="BV50" s="502"/>
      <c r="BW50" s="502"/>
      <c r="BX50" s="502"/>
      <c r="BY50" s="502"/>
      <c r="BZ50" s="502"/>
      <c r="CA50" s="502"/>
      <c r="CB50" s="502"/>
      <c r="CC50" s="502"/>
      <c r="CD50" s="502"/>
      <c r="CE50" s="502"/>
      <c r="CF50" s="502"/>
      <c r="CG50" s="502"/>
      <c r="CH50" s="502"/>
      <c r="CI50" s="502"/>
      <c r="CJ50" s="502"/>
      <c r="CK50" s="502"/>
      <c r="CL50" s="502"/>
      <c r="CM50" s="502"/>
      <c r="CN50" s="502"/>
      <c r="CO50" s="502"/>
      <c r="CP50" s="502"/>
      <c r="CQ50" s="502"/>
      <c r="CR50" s="502"/>
      <c r="CS50" s="502"/>
      <c r="CT50" s="502"/>
      <c r="CU50" s="502"/>
      <c r="CV50" s="502"/>
      <c r="CW50" s="502"/>
      <c r="CX50" s="502"/>
      <c r="CY50" s="502"/>
      <c r="CZ50" s="502"/>
      <c r="DA50" s="502"/>
      <c r="DB50" s="502"/>
      <c r="DC50" s="502"/>
      <c r="DD50" s="502"/>
      <c r="DE50" s="502"/>
      <c r="DF50" s="502"/>
      <c r="DG50" s="502"/>
      <c r="DH50" s="502"/>
      <c r="DI50" s="502"/>
      <c r="DJ50" s="502"/>
      <c r="DK50" s="502"/>
      <c r="DL50" s="502"/>
      <c r="DM50" s="502"/>
      <c r="DN50" s="502"/>
      <c r="DO50" s="502"/>
      <c r="DP50" s="502"/>
      <c r="DQ50" s="502"/>
      <c r="DR50" s="502"/>
      <c r="DS50" s="502"/>
      <c r="DT50" s="502"/>
      <c r="DU50" s="502"/>
      <c r="DV50" s="502"/>
      <c r="DW50" s="502"/>
      <c r="DX50" s="502"/>
      <c r="DY50" s="502"/>
      <c r="DZ50" s="502"/>
      <c r="EA50" s="502"/>
      <c r="EB50" s="502"/>
      <c r="EC50" s="502"/>
      <c r="ED50" s="502"/>
      <c r="EE50" s="502"/>
      <c r="EF50" s="502"/>
      <c r="EG50" s="502"/>
      <c r="EH50" s="502"/>
      <c r="EI50" s="502"/>
      <c r="EJ50" s="502"/>
      <c r="EK50" s="502"/>
      <c r="EL50" s="502"/>
      <c r="EM50" s="502"/>
      <c r="EN50" s="502"/>
      <c r="EO50" s="502"/>
      <c r="EP50" s="502"/>
      <c r="EQ50" s="502"/>
      <c r="ER50" s="502"/>
      <c r="ES50" s="502"/>
      <c r="ET50" s="502"/>
      <c r="EU50" s="502"/>
      <c r="EV50" s="502"/>
      <c r="EW50" s="502"/>
      <c r="EX50" s="502"/>
      <c r="EY50" s="502"/>
      <c r="EZ50" s="502"/>
      <c r="FA50" s="502"/>
      <c r="FB50" s="502"/>
      <c r="FC50" s="502"/>
      <c r="FD50" s="502"/>
      <c r="FE50" s="502"/>
      <c r="FF50" s="502"/>
      <c r="FG50" s="502"/>
      <c r="FH50" s="502"/>
      <c r="FI50" s="502"/>
      <c r="FJ50" s="502"/>
      <c r="FK50" s="502"/>
      <c r="FL50" s="502"/>
      <c r="FM50" s="502"/>
      <c r="FN50" s="502"/>
      <c r="FO50" s="502"/>
      <c r="FP50" s="502"/>
      <c r="FQ50" s="502"/>
      <c r="FR50" s="502"/>
      <c r="FS50" s="502"/>
      <c r="FT50" s="502"/>
      <c r="FU50" s="502"/>
      <c r="FV50" s="502"/>
      <c r="FW50" s="502"/>
      <c r="FX50" s="502"/>
      <c r="FY50" s="502"/>
      <c r="FZ50" s="502"/>
      <c r="GA50" s="502"/>
      <c r="GB50" s="502"/>
      <c r="GC50" s="502"/>
      <c r="GD50" s="502"/>
      <c r="GE50" s="502"/>
      <c r="GF50" s="502"/>
      <c r="GG50" s="502"/>
      <c r="GH50" s="502"/>
      <c r="GI50" s="502"/>
      <c r="GJ50" s="502"/>
      <c r="GK50" s="502"/>
      <c r="GL50" s="502"/>
      <c r="GM50" s="502"/>
      <c r="GN50" s="502"/>
      <c r="GO50" s="502"/>
      <c r="GP50" s="502"/>
      <c r="GQ50" s="502"/>
      <c r="GR50" s="502"/>
      <c r="GS50" s="502"/>
      <c r="GT50" s="502"/>
      <c r="GU50" s="502"/>
      <c r="GV50" s="502"/>
      <c r="GW50" s="502"/>
      <c r="GX50" s="502"/>
      <c r="GY50" s="502"/>
      <c r="GZ50" s="502"/>
      <c r="HA50" s="502"/>
      <c r="HB50" s="502"/>
      <c r="HC50" s="502"/>
      <c r="HD50" s="502"/>
      <c r="HE50" s="502"/>
      <c r="HF50" s="502"/>
      <c r="HG50" s="502"/>
      <c r="HH50" s="502"/>
      <c r="HI50" s="502"/>
      <c r="HJ50" s="502"/>
      <c r="HK50" s="610"/>
      <c r="HL50" s="610"/>
      <c r="HM50" s="610"/>
      <c r="HN50" s="610"/>
      <c r="HO50" s="610"/>
      <c r="HP50" s="610"/>
      <c r="HQ50" s="610"/>
      <c r="HR50" s="610"/>
      <c r="HS50" s="610"/>
      <c r="HT50" s="610"/>
      <c r="HU50" s="610"/>
      <c r="HV50" s="610"/>
      <c r="HW50" s="610"/>
      <c r="HX50" s="610"/>
      <c r="HY50" s="610"/>
      <c r="HZ50" s="610"/>
      <c r="IA50" s="610"/>
      <c r="IB50" s="610"/>
      <c r="IC50" s="610"/>
      <c r="ID50" s="610"/>
    </row>
    <row r="51" spans="1:238" ht="15.9" customHeight="1">
      <c r="A51" s="507" t="s">
        <v>105</v>
      </c>
      <c r="B51" s="505" t="s">
        <v>114</v>
      </c>
      <c r="C51" s="507" t="s">
        <v>115</v>
      </c>
      <c r="D51" s="507">
        <v>34.896000000000001</v>
      </c>
      <c r="E51" s="507">
        <v>1.9968378822394384</v>
      </c>
      <c r="F51" s="18">
        <v>54.03</v>
      </c>
      <c r="G51" s="18">
        <v>0</v>
      </c>
      <c r="H51" s="686">
        <v>54.03</v>
      </c>
      <c r="I51" s="681">
        <v>2.3485885347387345</v>
      </c>
      <c r="J51" s="502"/>
      <c r="K51" s="502"/>
      <c r="L51" s="502"/>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502"/>
      <c r="BC51" s="502"/>
      <c r="BD51" s="502"/>
      <c r="BE51" s="502"/>
      <c r="BF51" s="502"/>
      <c r="BG51" s="502"/>
      <c r="BH51" s="502"/>
      <c r="BI51" s="502"/>
      <c r="BJ51" s="502"/>
      <c r="BK51" s="502"/>
      <c r="BL51" s="502"/>
      <c r="BM51" s="502"/>
      <c r="BN51" s="502"/>
      <c r="BO51" s="502"/>
      <c r="BP51" s="502"/>
      <c r="BQ51" s="502"/>
      <c r="BR51" s="502"/>
      <c r="BS51" s="502"/>
      <c r="BT51" s="502"/>
      <c r="BU51" s="502"/>
      <c r="BV51" s="502"/>
      <c r="BW51" s="502"/>
      <c r="BX51" s="502"/>
      <c r="BY51" s="502"/>
      <c r="BZ51" s="502"/>
      <c r="CA51" s="502"/>
      <c r="CB51" s="502"/>
      <c r="CC51" s="502"/>
      <c r="CD51" s="502"/>
      <c r="CE51" s="502"/>
      <c r="CF51" s="502"/>
      <c r="CG51" s="502"/>
      <c r="CH51" s="502"/>
      <c r="CI51" s="502"/>
      <c r="CJ51" s="502"/>
      <c r="CK51" s="502"/>
      <c r="CL51" s="502"/>
      <c r="CM51" s="502"/>
      <c r="CN51" s="502"/>
      <c r="CO51" s="502"/>
      <c r="CP51" s="502"/>
      <c r="CQ51" s="502"/>
      <c r="CR51" s="502"/>
      <c r="CS51" s="502"/>
      <c r="CT51" s="502"/>
      <c r="CU51" s="502"/>
      <c r="CV51" s="502"/>
      <c r="CW51" s="502"/>
      <c r="CX51" s="502"/>
      <c r="CY51" s="502"/>
      <c r="CZ51" s="502"/>
      <c r="DA51" s="502"/>
      <c r="DB51" s="502"/>
      <c r="DC51" s="502"/>
      <c r="DD51" s="502"/>
      <c r="DE51" s="502"/>
      <c r="DF51" s="502"/>
      <c r="DG51" s="502"/>
      <c r="DH51" s="502"/>
      <c r="DI51" s="502"/>
      <c r="DJ51" s="502"/>
      <c r="DK51" s="502"/>
      <c r="DL51" s="502"/>
      <c r="DM51" s="502"/>
      <c r="DN51" s="502"/>
      <c r="DO51" s="502"/>
      <c r="DP51" s="502"/>
      <c r="DQ51" s="502"/>
      <c r="DR51" s="502"/>
      <c r="DS51" s="502"/>
      <c r="DT51" s="502"/>
      <c r="DU51" s="502"/>
      <c r="DV51" s="502"/>
      <c r="DW51" s="502"/>
      <c r="DX51" s="502"/>
      <c r="DY51" s="502"/>
      <c r="DZ51" s="502"/>
      <c r="EA51" s="502"/>
      <c r="EB51" s="502"/>
      <c r="EC51" s="502"/>
      <c r="ED51" s="502"/>
      <c r="EE51" s="502"/>
      <c r="EF51" s="502"/>
      <c r="EG51" s="502"/>
      <c r="EH51" s="502"/>
      <c r="EI51" s="502"/>
      <c r="EJ51" s="502"/>
      <c r="EK51" s="502"/>
      <c r="EL51" s="502"/>
      <c r="EM51" s="502"/>
      <c r="EN51" s="502"/>
      <c r="EO51" s="502"/>
      <c r="EP51" s="502"/>
      <c r="EQ51" s="502"/>
      <c r="ER51" s="502"/>
      <c r="ES51" s="502"/>
      <c r="ET51" s="502"/>
      <c r="EU51" s="502"/>
      <c r="EV51" s="502"/>
      <c r="EW51" s="502"/>
      <c r="EX51" s="502"/>
      <c r="EY51" s="502"/>
      <c r="EZ51" s="502"/>
      <c r="FA51" s="502"/>
      <c r="FB51" s="502"/>
      <c r="FC51" s="502"/>
      <c r="FD51" s="502"/>
      <c r="FE51" s="502"/>
      <c r="FF51" s="502"/>
      <c r="FG51" s="502"/>
      <c r="FH51" s="502"/>
      <c r="FI51" s="502"/>
      <c r="FJ51" s="502"/>
      <c r="FK51" s="502"/>
      <c r="FL51" s="502"/>
      <c r="FM51" s="502"/>
      <c r="FN51" s="502"/>
      <c r="FO51" s="502"/>
      <c r="FP51" s="502"/>
      <c r="FQ51" s="502"/>
      <c r="FR51" s="502"/>
      <c r="FS51" s="502"/>
      <c r="FT51" s="502"/>
      <c r="FU51" s="502"/>
      <c r="FV51" s="502"/>
      <c r="FW51" s="502"/>
      <c r="FX51" s="502"/>
      <c r="FY51" s="502"/>
      <c r="FZ51" s="502"/>
      <c r="GA51" s="502"/>
      <c r="GB51" s="502"/>
      <c r="GC51" s="502"/>
      <c r="GD51" s="502"/>
      <c r="GE51" s="502"/>
      <c r="GF51" s="502"/>
      <c r="GG51" s="502"/>
      <c r="GH51" s="502"/>
      <c r="GI51" s="502"/>
      <c r="GJ51" s="502"/>
      <c r="GK51" s="502"/>
      <c r="GL51" s="502"/>
      <c r="GM51" s="502"/>
      <c r="GN51" s="502"/>
      <c r="GO51" s="502"/>
      <c r="GP51" s="502"/>
      <c r="GQ51" s="502"/>
      <c r="GR51" s="502"/>
      <c r="GS51" s="502"/>
      <c r="GT51" s="502"/>
      <c r="GU51" s="502"/>
      <c r="GV51" s="502"/>
      <c r="GW51" s="502"/>
      <c r="GX51" s="502"/>
      <c r="GY51" s="502"/>
      <c r="GZ51" s="502"/>
      <c r="HA51" s="502"/>
      <c r="HB51" s="502"/>
      <c r="HC51" s="502"/>
      <c r="HD51" s="502"/>
      <c r="HE51" s="502"/>
      <c r="HF51" s="502"/>
      <c r="HG51" s="502"/>
      <c r="HH51" s="502"/>
      <c r="HI51" s="502"/>
      <c r="HJ51" s="502"/>
      <c r="HK51" s="610"/>
      <c r="HL51" s="610"/>
      <c r="HM51" s="610"/>
      <c r="HN51" s="610"/>
      <c r="HO51" s="610"/>
      <c r="HP51" s="610"/>
      <c r="HQ51" s="610"/>
      <c r="HR51" s="610"/>
      <c r="HS51" s="610"/>
      <c r="HT51" s="610"/>
      <c r="HU51" s="610"/>
      <c r="HV51" s="610"/>
      <c r="HW51" s="610"/>
      <c r="HX51" s="610"/>
      <c r="HY51" s="610"/>
      <c r="HZ51" s="610"/>
      <c r="IA51" s="610"/>
      <c r="IB51" s="610"/>
      <c r="IC51" s="610"/>
      <c r="ID51" s="610"/>
    </row>
    <row r="52" spans="1:238" ht="15.9" customHeight="1">
      <c r="A52" s="507" t="s">
        <v>105</v>
      </c>
      <c r="B52" s="505" t="s">
        <v>116</v>
      </c>
      <c r="C52" s="507" t="s">
        <v>117</v>
      </c>
      <c r="D52" s="507">
        <v>7.1870000000000003</v>
      </c>
      <c r="E52" s="507">
        <v>0.41125842101257576</v>
      </c>
      <c r="F52" s="18">
        <v>18</v>
      </c>
      <c r="G52" s="18">
        <v>0</v>
      </c>
      <c r="H52" s="686">
        <v>18</v>
      </c>
      <c r="I52" s="681">
        <v>0.78242816260035586</v>
      </c>
      <c r="J52" s="502"/>
      <c r="K52" s="502"/>
      <c r="L52" s="50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502"/>
      <c r="BC52" s="502"/>
      <c r="BD52" s="502"/>
      <c r="BE52" s="502"/>
      <c r="BF52" s="502"/>
      <c r="BG52" s="502"/>
      <c r="BH52" s="502"/>
      <c r="BI52" s="502"/>
      <c r="BJ52" s="502"/>
      <c r="BK52" s="502"/>
      <c r="BL52" s="502"/>
      <c r="BM52" s="502"/>
      <c r="BN52" s="502"/>
      <c r="BO52" s="502"/>
      <c r="BP52" s="502"/>
      <c r="BQ52" s="502"/>
      <c r="BR52" s="502"/>
      <c r="BS52" s="502"/>
      <c r="BT52" s="502"/>
      <c r="BU52" s="502"/>
      <c r="BV52" s="502"/>
      <c r="BW52" s="502"/>
      <c r="BX52" s="502"/>
      <c r="BY52" s="502"/>
      <c r="BZ52" s="502"/>
      <c r="CA52" s="502"/>
      <c r="CB52" s="502"/>
      <c r="CC52" s="502"/>
      <c r="CD52" s="502"/>
      <c r="CE52" s="502"/>
      <c r="CF52" s="502"/>
      <c r="CG52" s="502"/>
      <c r="CH52" s="502"/>
      <c r="CI52" s="502"/>
      <c r="CJ52" s="502"/>
      <c r="CK52" s="502"/>
      <c r="CL52" s="502"/>
      <c r="CM52" s="502"/>
      <c r="CN52" s="502"/>
      <c r="CO52" s="502"/>
      <c r="CP52" s="502"/>
      <c r="CQ52" s="502"/>
      <c r="CR52" s="502"/>
      <c r="CS52" s="502"/>
      <c r="CT52" s="502"/>
      <c r="CU52" s="502"/>
      <c r="CV52" s="502"/>
      <c r="CW52" s="502"/>
      <c r="CX52" s="502"/>
      <c r="CY52" s="502"/>
      <c r="CZ52" s="502"/>
      <c r="DA52" s="502"/>
      <c r="DB52" s="502"/>
      <c r="DC52" s="502"/>
      <c r="DD52" s="502"/>
      <c r="DE52" s="502"/>
      <c r="DF52" s="502"/>
      <c r="DG52" s="502"/>
      <c r="DH52" s="502"/>
      <c r="DI52" s="502"/>
      <c r="DJ52" s="502"/>
      <c r="DK52" s="502"/>
      <c r="DL52" s="502"/>
      <c r="DM52" s="502"/>
      <c r="DN52" s="502"/>
      <c r="DO52" s="502"/>
      <c r="DP52" s="502"/>
      <c r="DQ52" s="502"/>
      <c r="DR52" s="502"/>
      <c r="DS52" s="502"/>
      <c r="DT52" s="502"/>
      <c r="DU52" s="502"/>
      <c r="DV52" s="502"/>
      <c r="DW52" s="502"/>
      <c r="DX52" s="502"/>
      <c r="DY52" s="502"/>
      <c r="DZ52" s="502"/>
      <c r="EA52" s="502"/>
      <c r="EB52" s="502"/>
      <c r="EC52" s="502"/>
      <c r="ED52" s="502"/>
      <c r="EE52" s="502"/>
      <c r="EF52" s="502"/>
      <c r="EG52" s="502"/>
      <c r="EH52" s="502"/>
      <c r="EI52" s="502"/>
      <c r="EJ52" s="502"/>
      <c r="EK52" s="502"/>
      <c r="EL52" s="502"/>
      <c r="EM52" s="502"/>
      <c r="EN52" s="502"/>
      <c r="EO52" s="502"/>
      <c r="EP52" s="502"/>
      <c r="EQ52" s="502"/>
      <c r="ER52" s="502"/>
      <c r="ES52" s="502"/>
      <c r="ET52" s="502"/>
      <c r="EU52" s="502"/>
      <c r="EV52" s="502"/>
      <c r="EW52" s="502"/>
      <c r="EX52" s="502"/>
      <c r="EY52" s="502"/>
      <c r="EZ52" s="502"/>
      <c r="FA52" s="502"/>
      <c r="FB52" s="502"/>
      <c r="FC52" s="502"/>
      <c r="FD52" s="502"/>
      <c r="FE52" s="502"/>
      <c r="FF52" s="502"/>
      <c r="FG52" s="502"/>
      <c r="FH52" s="502"/>
      <c r="FI52" s="502"/>
      <c r="FJ52" s="502"/>
      <c r="FK52" s="502"/>
      <c r="FL52" s="502"/>
      <c r="FM52" s="502"/>
      <c r="FN52" s="502"/>
      <c r="FO52" s="502"/>
      <c r="FP52" s="502"/>
      <c r="FQ52" s="502"/>
      <c r="FR52" s="502"/>
      <c r="FS52" s="502"/>
      <c r="FT52" s="502"/>
      <c r="FU52" s="502"/>
      <c r="FV52" s="502"/>
      <c r="FW52" s="502"/>
      <c r="FX52" s="502"/>
      <c r="FY52" s="502"/>
      <c r="FZ52" s="502"/>
      <c r="GA52" s="502"/>
      <c r="GB52" s="502"/>
      <c r="GC52" s="502"/>
      <c r="GD52" s="502"/>
      <c r="GE52" s="502"/>
      <c r="GF52" s="502"/>
      <c r="GG52" s="502"/>
      <c r="GH52" s="502"/>
      <c r="GI52" s="502"/>
      <c r="GJ52" s="502"/>
      <c r="GK52" s="502"/>
      <c r="GL52" s="502"/>
      <c r="GM52" s="502"/>
      <c r="GN52" s="502"/>
      <c r="GO52" s="502"/>
      <c r="GP52" s="502"/>
      <c r="GQ52" s="502"/>
      <c r="GR52" s="502"/>
      <c r="GS52" s="502"/>
      <c r="GT52" s="502"/>
      <c r="GU52" s="502"/>
      <c r="GV52" s="502"/>
      <c r="GW52" s="502"/>
      <c r="GX52" s="502"/>
      <c r="GY52" s="502"/>
      <c r="GZ52" s="502"/>
      <c r="HA52" s="502"/>
      <c r="HB52" s="502"/>
      <c r="HC52" s="502"/>
      <c r="HD52" s="502"/>
      <c r="HE52" s="502"/>
      <c r="HF52" s="502"/>
      <c r="HG52" s="502"/>
      <c r="HH52" s="502"/>
      <c r="HI52" s="502"/>
      <c r="HJ52" s="502"/>
      <c r="HK52" s="610"/>
      <c r="HL52" s="610"/>
      <c r="HM52" s="610"/>
      <c r="HN52" s="610"/>
      <c r="HO52" s="610"/>
      <c r="HP52" s="610"/>
      <c r="HQ52" s="610"/>
      <c r="HR52" s="610"/>
      <c r="HS52" s="610"/>
      <c r="HT52" s="610"/>
      <c r="HU52" s="610"/>
      <c r="HV52" s="610"/>
      <c r="HW52" s="610"/>
      <c r="HX52" s="610"/>
      <c r="HY52" s="610"/>
      <c r="HZ52" s="610"/>
      <c r="IA52" s="610"/>
      <c r="IB52" s="610"/>
      <c r="IC52" s="610"/>
      <c r="ID52" s="610"/>
    </row>
    <row r="53" spans="1:238" ht="15.9" customHeight="1">
      <c r="A53" s="507" t="s">
        <v>105</v>
      </c>
      <c r="B53" s="505" t="s">
        <v>118</v>
      </c>
      <c r="C53" s="507" t="s">
        <v>119</v>
      </c>
      <c r="D53" s="507">
        <v>114.333</v>
      </c>
      <c r="E53" s="507">
        <v>6.5424250799541976</v>
      </c>
      <c r="F53" s="18">
        <v>175.64</v>
      </c>
      <c r="G53" s="18">
        <v>0</v>
      </c>
      <c r="H53" s="686">
        <v>175.64</v>
      </c>
      <c r="I53" s="681">
        <v>7.6347601377292493</v>
      </c>
      <c r="J53" s="502"/>
      <c r="K53" s="502"/>
      <c r="L53" s="502"/>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502"/>
      <c r="BC53" s="502"/>
      <c r="BD53" s="502"/>
      <c r="BE53" s="502"/>
      <c r="BF53" s="502"/>
      <c r="BG53" s="502"/>
      <c r="BH53" s="502"/>
      <c r="BI53" s="502"/>
      <c r="BJ53" s="502"/>
      <c r="BK53" s="502"/>
      <c r="BL53" s="502"/>
      <c r="BM53" s="502"/>
      <c r="BN53" s="502"/>
      <c r="BO53" s="502"/>
      <c r="BP53" s="502"/>
      <c r="BQ53" s="502"/>
      <c r="BR53" s="502"/>
      <c r="BS53" s="502"/>
      <c r="BT53" s="502"/>
      <c r="BU53" s="502"/>
      <c r="BV53" s="502"/>
      <c r="BW53" s="502"/>
      <c r="BX53" s="502"/>
      <c r="BY53" s="502"/>
      <c r="BZ53" s="502"/>
      <c r="CA53" s="502"/>
      <c r="CB53" s="502"/>
      <c r="CC53" s="502"/>
      <c r="CD53" s="502"/>
      <c r="CE53" s="502"/>
      <c r="CF53" s="502"/>
      <c r="CG53" s="502"/>
      <c r="CH53" s="502"/>
      <c r="CI53" s="502"/>
      <c r="CJ53" s="502"/>
      <c r="CK53" s="502"/>
      <c r="CL53" s="502"/>
      <c r="CM53" s="502"/>
      <c r="CN53" s="502"/>
      <c r="CO53" s="502"/>
      <c r="CP53" s="502"/>
      <c r="CQ53" s="502"/>
      <c r="CR53" s="502"/>
      <c r="CS53" s="502"/>
      <c r="CT53" s="502"/>
      <c r="CU53" s="502"/>
      <c r="CV53" s="502"/>
      <c r="CW53" s="502"/>
      <c r="CX53" s="502"/>
      <c r="CY53" s="502"/>
      <c r="CZ53" s="502"/>
      <c r="DA53" s="502"/>
      <c r="DB53" s="502"/>
      <c r="DC53" s="502"/>
      <c r="DD53" s="502"/>
      <c r="DE53" s="502"/>
      <c r="DF53" s="502"/>
      <c r="DG53" s="502"/>
      <c r="DH53" s="502"/>
      <c r="DI53" s="502"/>
      <c r="DJ53" s="502"/>
      <c r="DK53" s="502"/>
      <c r="DL53" s="502"/>
      <c r="DM53" s="502"/>
      <c r="DN53" s="502"/>
      <c r="DO53" s="502"/>
      <c r="DP53" s="502"/>
      <c r="DQ53" s="502"/>
      <c r="DR53" s="502"/>
      <c r="DS53" s="502"/>
      <c r="DT53" s="502"/>
      <c r="DU53" s="502"/>
      <c r="DV53" s="502"/>
      <c r="DW53" s="502"/>
      <c r="DX53" s="502"/>
      <c r="DY53" s="502"/>
      <c r="DZ53" s="502"/>
      <c r="EA53" s="502"/>
      <c r="EB53" s="502"/>
      <c r="EC53" s="502"/>
      <c r="ED53" s="502"/>
      <c r="EE53" s="502"/>
      <c r="EF53" s="502"/>
      <c r="EG53" s="502"/>
      <c r="EH53" s="502"/>
      <c r="EI53" s="502"/>
      <c r="EJ53" s="502"/>
      <c r="EK53" s="502"/>
      <c r="EL53" s="502"/>
      <c r="EM53" s="502"/>
      <c r="EN53" s="502"/>
      <c r="EO53" s="502"/>
      <c r="EP53" s="502"/>
      <c r="EQ53" s="502"/>
      <c r="ER53" s="502"/>
      <c r="ES53" s="502"/>
      <c r="ET53" s="502"/>
      <c r="EU53" s="502"/>
      <c r="EV53" s="502"/>
      <c r="EW53" s="502"/>
      <c r="EX53" s="502"/>
      <c r="EY53" s="502"/>
      <c r="EZ53" s="502"/>
      <c r="FA53" s="502"/>
      <c r="FB53" s="502"/>
      <c r="FC53" s="502"/>
      <c r="FD53" s="502"/>
      <c r="FE53" s="502"/>
      <c r="FF53" s="502"/>
      <c r="FG53" s="502"/>
      <c r="FH53" s="502"/>
      <c r="FI53" s="502"/>
      <c r="FJ53" s="502"/>
      <c r="FK53" s="502"/>
      <c r="FL53" s="502"/>
      <c r="FM53" s="502"/>
      <c r="FN53" s="502"/>
      <c r="FO53" s="502"/>
      <c r="FP53" s="502"/>
      <c r="FQ53" s="502"/>
      <c r="FR53" s="502"/>
      <c r="FS53" s="502"/>
      <c r="FT53" s="502"/>
      <c r="FU53" s="502"/>
      <c r="FV53" s="502"/>
      <c r="FW53" s="502"/>
      <c r="FX53" s="502"/>
      <c r="FY53" s="502"/>
      <c r="FZ53" s="502"/>
      <c r="GA53" s="502"/>
      <c r="GB53" s="502"/>
      <c r="GC53" s="502"/>
      <c r="GD53" s="502"/>
      <c r="GE53" s="502"/>
      <c r="GF53" s="502"/>
      <c r="GG53" s="502"/>
      <c r="GH53" s="502"/>
      <c r="GI53" s="502"/>
      <c r="GJ53" s="502"/>
      <c r="GK53" s="502"/>
      <c r="GL53" s="502"/>
      <c r="GM53" s="502"/>
      <c r="GN53" s="502"/>
      <c r="GO53" s="502"/>
      <c r="GP53" s="502"/>
      <c r="GQ53" s="502"/>
      <c r="GR53" s="502"/>
      <c r="GS53" s="502"/>
      <c r="GT53" s="502"/>
      <c r="GU53" s="502"/>
      <c r="GV53" s="502"/>
      <c r="GW53" s="502"/>
      <c r="GX53" s="502"/>
      <c r="GY53" s="502"/>
      <c r="GZ53" s="502"/>
      <c r="HA53" s="502"/>
      <c r="HB53" s="502"/>
      <c r="HC53" s="502"/>
      <c r="HD53" s="502"/>
      <c r="HE53" s="502"/>
      <c r="HF53" s="502"/>
      <c r="HG53" s="502"/>
      <c r="HH53" s="502"/>
      <c r="HI53" s="502"/>
      <c r="HJ53" s="502"/>
      <c r="HK53" s="610"/>
      <c r="HL53" s="610"/>
      <c r="HM53" s="610"/>
      <c r="HN53" s="610"/>
      <c r="HO53" s="610"/>
      <c r="HP53" s="610"/>
      <c r="HQ53" s="610"/>
      <c r="HR53" s="610"/>
      <c r="HS53" s="610"/>
      <c r="HT53" s="610"/>
      <c r="HU53" s="610"/>
      <c r="HV53" s="610"/>
      <c r="HW53" s="610"/>
      <c r="HX53" s="610"/>
      <c r="HY53" s="610"/>
      <c r="HZ53" s="610"/>
      <c r="IA53" s="610"/>
      <c r="IB53" s="610"/>
      <c r="IC53" s="610"/>
      <c r="ID53" s="610"/>
    </row>
    <row r="54" spans="1:238" ht="15.9" customHeight="1">
      <c r="A54" s="507" t="s">
        <v>105</v>
      </c>
      <c r="B54" s="505" t="s">
        <v>120</v>
      </c>
      <c r="C54" s="507" t="s">
        <v>121</v>
      </c>
      <c r="D54" s="507">
        <v>0.35399999999999998</v>
      </c>
      <c r="E54" s="507">
        <v>2.0256780442250148E-2</v>
      </c>
      <c r="F54" s="18">
        <v>1.4499999999999997</v>
      </c>
      <c r="G54" s="18">
        <v>0</v>
      </c>
      <c r="H54" s="686">
        <v>1.4499999999999997</v>
      </c>
      <c r="I54" s="681">
        <v>6.3028935320584206E-2</v>
      </c>
      <c r="J54" s="502"/>
      <c r="K54" s="502"/>
      <c r="L54" s="50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502"/>
      <c r="BC54" s="502"/>
      <c r="BD54" s="502"/>
      <c r="BE54" s="502"/>
      <c r="BF54" s="502"/>
      <c r="BG54" s="502"/>
      <c r="BH54" s="502"/>
      <c r="BI54" s="502"/>
      <c r="BJ54" s="502"/>
      <c r="BK54" s="502"/>
      <c r="BL54" s="502"/>
      <c r="BM54" s="502"/>
      <c r="BN54" s="502"/>
      <c r="BO54" s="502"/>
      <c r="BP54" s="502"/>
      <c r="BQ54" s="502"/>
      <c r="BR54" s="502"/>
      <c r="BS54" s="502"/>
      <c r="BT54" s="502"/>
      <c r="BU54" s="502"/>
      <c r="BV54" s="502"/>
      <c r="BW54" s="502"/>
      <c r="BX54" s="502"/>
      <c r="BY54" s="502"/>
      <c r="BZ54" s="502"/>
      <c r="CA54" s="502"/>
      <c r="CB54" s="502"/>
      <c r="CC54" s="502"/>
      <c r="CD54" s="502"/>
      <c r="CE54" s="502"/>
      <c r="CF54" s="502"/>
      <c r="CG54" s="502"/>
      <c r="CH54" s="502"/>
      <c r="CI54" s="502"/>
      <c r="CJ54" s="502"/>
      <c r="CK54" s="502"/>
      <c r="CL54" s="502"/>
      <c r="CM54" s="502"/>
      <c r="CN54" s="502"/>
      <c r="CO54" s="502"/>
      <c r="CP54" s="502"/>
      <c r="CQ54" s="502"/>
      <c r="CR54" s="502"/>
      <c r="CS54" s="502"/>
      <c r="CT54" s="502"/>
      <c r="CU54" s="502"/>
      <c r="CV54" s="502"/>
      <c r="CW54" s="502"/>
      <c r="CX54" s="502"/>
      <c r="CY54" s="502"/>
      <c r="CZ54" s="502"/>
      <c r="DA54" s="502"/>
      <c r="DB54" s="502"/>
      <c r="DC54" s="502"/>
      <c r="DD54" s="502"/>
      <c r="DE54" s="502"/>
      <c r="DF54" s="502"/>
      <c r="DG54" s="502"/>
      <c r="DH54" s="502"/>
      <c r="DI54" s="502"/>
      <c r="DJ54" s="502"/>
      <c r="DK54" s="502"/>
      <c r="DL54" s="502"/>
      <c r="DM54" s="502"/>
      <c r="DN54" s="502"/>
      <c r="DO54" s="502"/>
      <c r="DP54" s="502"/>
      <c r="DQ54" s="502"/>
      <c r="DR54" s="502"/>
      <c r="DS54" s="502"/>
      <c r="DT54" s="502"/>
      <c r="DU54" s="502"/>
      <c r="DV54" s="502"/>
      <c r="DW54" s="502"/>
      <c r="DX54" s="502"/>
      <c r="DY54" s="502"/>
      <c r="DZ54" s="502"/>
      <c r="EA54" s="502"/>
      <c r="EB54" s="502"/>
      <c r="EC54" s="502"/>
      <c r="ED54" s="502"/>
      <c r="EE54" s="502"/>
      <c r="EF54" s="502"/>
      <c r="EG54" s="502"/>
      <c r="EH54" s="502"/>
      <c r="EI54" s="502"/>
      <c r="EJ54" s="502"/>
      <c r="EK54" s="502"/>
      <c r="EL54" s="502"/>
      <c r="EM54" s="502"/>
      <c r="EN54" s="502"/>
      <c r="EO54" s="502"/>
      <c r="EP54" s="502"/>
      <c r="EQ54" s="502"/>
      <c r="ER54" s="502"/>
      <c r="ES54" s="502"/>
      <c r="ET54" s="502"/>
      <c r="EU54" s="502"/>
      <c r="EV54" s="502"/>
      <c r="EW54" s="502"/>
      <c r="EX54" s="502"/>
      <c r="EY54" s="502"/>
      <c r="EZ54" s="502"/>
      <c r="FA54" s="502"/>
      <c r="FB54" s="502"/>
      <c r="FC54" s="502"/>
      <c r="FD54" s="502"/>
      <c r="FE54" s="502"/>
      <c r="FF54" s="502"/>
      <c r="FG54" s="502"/>
      <c r="FH54" s="502"/>
      <c r="FI54" s="502"/>
      <c r="FJ54" s="502"/>
      <c r="FK54" s="502"/>
      <c r="FL54" s="502"/>
      <c r="FM54" s="502"/>
      <c r="FN54" s="502"/>
      <c r="FO54" s="502"/>
      <c r="FP54" s="502"/>
      <c r="FQ54" s="502"/>
      <c r="FR54" s="502"/>
      <c r="FS54" s="502"/>
      <c r="FT54" s="502"/>
      <c r="FU54" s="502"/>
      <c r="FV54" s="502"/>
      <c r="FW54" s="502"/>
      <c r="FX54" s="502"/>
      <c r="FY54" s="502"/>
      <c r="FZ54" s="502"/>
      <c r="GA54" s="502"/>
      <c r="GB54" s="502"/>
      <c r="GC54" s="502"/>
      <c r="GD54" s="502"/>
      <c r="GE54" s="502"/>
      <c r="GF54" s="502"/>
      <c r="GG54" s="502"/>
      <c r="GH54" s="502"/>
      <c r="GI54" s="502"/>
      <c r="GJ54" s="502"/>
      <c r="GK54" s="502"/>
      <c r="GL54" s="502"/>
      <c r="GM54" s="502"/>
      <c r="GN54" s="502"/>
      <c r="GO54" s="502"/>
      <c r="GP54" s="502"/>
      <c r="GQ54" s="502"/>
      <c r="GR54" s="502"/>
      <c r="GS54" s="502"/>
      <c r="GT54" s="502"/>
      <c r="GU54" s="502"/>
      <c r="GV54" s="502"/>
      <c r="GW54" s="502"/>
      <c r="GX54" s="502"/>
      <c r="GY54" s="502"/>
      <c r="GZ54" s="502"/>
      <c r="HA54" s="502"/>
      <c r="HB54" s="502"/>
      <c r="HC54" s="502"/>
      <c r="HD54" s="502"/>
      <c r="HE54" s="502"/>
      <c r="HF54" s="502"/>
      <c r="HG54" s="502"/>
      <c r="HH54" s="502"/>
      <c r="HI54" s="502"/>
      <c r="HJ54" s="502"/>
      <c r="HK54" s="610"/>
      <c r="HL54" s="610"/>
      <c r="HM54" s="610"/>
      <c r="HN54" s="610"/>
      <c r="HO54" s="610"/>
      <c r="HP54" s="610"/>
      <c r="HQ54" s="610"/>
      <c r="HR54" s="610"/>
      <c r="HS54" s="610"/>
      <c r="HT54" s="610"/>
      <c r="HU54" s="610"/>
      <c r="HV54" s="610"/>
      <c r="HW54" s="610"/>
      <c r="HX54" s="610"/>
      <c r="HY54" s="610"/>
      <c r="HZ54" s="610"/>
      <c r="IA54" s="610"/>
      <c r="IB54" s="610"/>
      <c r="IC54" s="610"/>
      <c r="ID54" s="610"/>
    </row>
    <row r="55" spans="1:238" ht="15.9" customHeight="1">
      <c r="A55" s="507" t="s">
        <v>105</v>
      </c>
      <c r="B55" s="505" t="s">
        <v>122</v>
      </c>
      <c r="C55" s="507" t="s">
        <v>123</v>
      </c>
      <c r="D55" s="507">
        <v>0</v>
      </c>
      <c r="E55" s="507">
        <v>0</v>
      </c>
      <c r="F55" s="18">
        <v>0</v>
      </c>
      <c r="G55" s="18">
        <v>0</v>
      </c>
      <c r="H55" s="686">
        <v>0</v>
      </c>
      <c r="I55" s="681">
        <v>0</v>
      </c>
      <c r="J55" s="502"/>
      <c r="K55" s="502"/>
      <c r="L55" s="502"/>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502"/>
      <c r="BC55" s="502"/>
      <c r="BD55" s="502"/>
      <c r="BE55" s="502"/>
      <c r="BF55" s="502"/>
      <c r="BG55" s="502"/>
      <c r="BH55" s="502"/>
      <c r="BI55" s="502"/>
      <c r="BJ55" s="502"/>
      <c r="BK55" s="502"/>
      <c r="BL55" s="502"/>
      <c r="BM55" s="502"/>
      <c r="BN55" s="502"/>
      <c r="BO55" s="502"/>
      <c r="BP55" s="502"/>
      <c r="BQ55" s="502"/>
      <c r="BR55" s="502"/>
      <c r="BS55" s="502"/>
      <c r="BT55" s="502"/>
      <c r="BU55" s="502"/>
      <c r="BV55" s="502"/>
      <c r="BW55" s="502"/>
      <c r="BX55" s="502"/>
      <c r="BY55" s="502"/>
      <c r="BZ55" s="502"/>
      <c r="CA55" s="502"/>
      <c r="CB55" s="502"/>
      <c r="CC55" s="502"/>
      <c r="CD55" s="502"/>
      <c r="CE55" s="502"/>
      <c r="CF55" s="502"/>
      <c r="CG55" s="502"/>
      <c r="CH55" s="502"/>
      <c r="CI55" s="502"/>
      <c r="CJ55" s="502"/>
      <c r="CK55" s="502"/>
      <c r="CL55" s="502"/>
      <c r="CM55" s="502"/>
      <c r="CN55" s="502"/>
      <c r="CO55" s="502"/>
      <c r="CP55" s="502"/>
      <c r="CQ55" s="502"/>
      <c r="CR55" s="502"/>
      <c r="CS55" s="502"/>
      <c r="CT55" s="502"/>
      <c r="CU55" s="502"/>
      <c r="CV55" s="502"/>
      <c r="CW55" s="502"/>
      <c r="CX55" s="502"/>
      <c r="CY55" s="502"/>
      <c r="CZ55" s="502"/>
      <c r="DA55" s="502"/>
      <c r="DB55" s="502"/>
      <c r="DC55" s="502"/>
      <c r="DD55" s="502"/>
      <c r="DE55" s="502"/>
      <c r="DF55" s="502"/>
      <c r="DG55" s="502"/>
      <c r="DH55" s="502"/>
      <c r="DI55" s="502"/>
      <c r="DJ55" s="502"/>
      <c r="DK55" s="502"/>
      <c r="DL55" s="502"/>
      <c r="DM55" s="502"/>
      <c r="DN55" s="502"/>
      <c r="DO55" s="502"/>
      <c r="DP55" s="502"/>
      <c r="DQ55" s="502"/>
      <c r="DR55" s="502"/>
      <c r="DS55" s="502"/>
      <c r="DT55" s="502"/>
      <c r="DU55" s="502"/>
      <c r="DV55" s="502"/>
      <c r="DW55" s="502"/>
      <c r="DX55" s="502"/>
      <c r="DY55" s="502"/>
      <c r="DZ55" s="502"/>
      <c r="EA55" s="502"/>
      <c r="EB55" s="502"/>
      <c r="EC55" s="502"/>
      <c r="ED55" s="502"/>
      <c r="EE55" s="502"/>
      <c r="EF55" s="502"/>
      <c r="EG55" s="502"/>
      <c r="EH55" s="502"/>
      <c r="EI55" s="502"/>
      <c r="EJ55" s="502"/>
      <c r="EK55" s="502"/>
      <c r="EL55" s="502"/>
      <c r="EM55" s="502"/>
      <c r="EN55" s="502"/>
      <c r="EO55" s="502"/>
      <c r="EP55" s="502"/>
      <c r="EQ55" s="502"/>
      <c r="ER55" s="502"/>
      <c r="ES55" s="502"/>
      <c r="ET55" s="502"/>
      <c r="EU55" s="502"/>
      <c r="EV55" s="502"/>
      <c r="EW55" s="502"/>
      <c r="EX55" s="502"/>
      <c r="EY55" s="502"/>
      <c r="EZ55" s="502"/>
      <c r="FA55" s="502"/>
      <c r="FB55" s="502"/>
      <c r="FC55" s="502"/>
      <c r="FD55" s="502"/>
      <c r="FE55" s="502"/>
      <c r="FF55" s="502"/>
      <c r="FG55" s="502"/>
      <c r="FH55" s="502"/>
      <c r="FI55" s="502"/>
      <c r="FJ55" s="502"/>
      <c r="FK55" s="502"/>
      <c r="FL55" s="502"/>
      <c r="FM55" s="502"/>
      <c r="FN55" s="502"/>
      <c r="FO55" s="502"/>
      <c r="FP55" s="502"/>
      <c r="FQ55" s="502"/>
      <c r="FR55" s="502"/>
      <c r="FS55" s="502"/>
      <c r="FT55" s="502"/>
      <c r="FU55" s="502"/>
      <c r="FV55" s="502"/>
      <c r="FW55" s="502"/>
      <c r="FX55" s="502"/>
      <c r="FY55" s="502"/>
      <c r="FZ55" s="502"/>
      <c r="GA55" s="502"/>
      <c r="GB55" s="502"/>
      <c r="GC55" s="502"/>
      <c r="GD55" s="502"/>
      <c r="GE55" s="502"/>
      <c r="GF55" s="502"/>
      <c r="GG55" s="502"/>
      <c r="GH55" s="502"/>
      <c r="GI55" s="502"/>
      <c r="GJ55" s="502"/>
      <c r="GK55" s="502"/>
      <c r="GL55" s="502"/>
      <c r="GM55" s="502"/>
      <c r="GN55" s="502"/>
      <c r="GO55" s="502"/>
      <c r="GP55" s="502"/>
      <c r="GQ55" s="502"/>
      <c r="GR55" s="502"/>
      <c r="GS55" s="502"/>
      <c r="GT55" s="502"/>
      <c r="GU55" s="502"/>
      <c r="GV55" s="502"/>
      <c r="GW55" s="502"/>
      <c r="GX55" s="502"/>
      <c r="GY55" s="502"/>
      <c r="GZ55" s="502"/>
      <c r="HA55" s="502"/>
      <c r="HB55" s="502"/>
      <c r="HC55" s="502"/>
      <c r="HD55" s="502"/>
      <c r="HE55" s="502"/>
      <c r="HF55" s="502"/>
      <c r="HG55" s="502"/>
      <c r="HH55" s="502"/>
      <c r="HI55" s="502"/>
      <c r="HJ55" s="502"/>
      <c r="HK55" s="610"/>
      <c r="HL55" s="610"/>
      <c r="HM55" s="610"/>
      <c r="HN55" s="610"/>
      <c r="HO55" s="610"/>
      <c r="HP55" s="610"/>
      <c r="HQ55" s="610"/>
      <c r="HR55" s="610"/>
      <c r="HS55" s="610"/>
      <c r="HT55" s="610"/>
      <c r="HU55" s="610"/>
      <c r="HV55" s="610"/>
      <c r="HW55" s="610"/>
      <c r="HX55" s="610"/>
      <c r="HY55" s="610"/>
      <c r="HZ55" s="610"/>
      <c r="IA55" s="610"/>
      <c r="IB55" s="610"/>
      <c r="IC55" s="610"/>
      <c r="ID55" s="610"/>
    </row>
    <row r="56" spans="1:238" ht="15.9" customHeight="1">
      <c r="A56" s="507" t="s">
        <v>105</v>
      </c>
      <c r="B56" s="505" t="s">
        <v>124</v>
      </c>
      <c r="C56" s="507" t="s">
        <v>125</v>
      </c>
      <c r="D56" s="507">
        <v>0.28600000000000003</v>
      </c>
      <c r="E56" s="507">
        <v>1.636564747594221E-2</v>
      </c>
      <c r="F56" s="18">
        <v>2.19</v>
      </c>
      <c r="G56" s="18">
        <v>0</v>
      </c>
      <c r="H56" s="686">
        <v>2.19</v>
      </c>
      <c r="I56" s="681">
        <v>4.2903656802090719E-2</v>
      </c>
      <c r="J56" s="502"/>
      <c r="K56" s="502"/>
      <c r="L56" s="50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502"/>
      <c r="BC56" s="502"/>
      <c r="BD56" s="502"/>
      <c r="BE56" s="502"/>
      <c r="BF56" s="502"/>
      <c r="BG56" s="502"/>
      <c r="BH56" s="502"/>
      <c r="BI56" s="502"/>
      <c r="BJ56" s="502"/>
      <c r="BK56" s="502"/>
      <c r="BL56" s="502"/>
      <c r="BM56" s="502"/>
      <c r="BN56" s="502"/>
      <c r="BO56" s="502"/>
      <c r="BP56" s="502"/>
      <c r="BQ56" s="502"/>
      <c r="BR56" s="502"/>
      <c r="BS56" s="502"/>
      <c r="BT56" s="502"/>
      <c r="BU56" s="502"/>
      <c r="BV56" s="502"/>
      <c r="BW56" s="502"/>
      <c r="BX56" s="502"/>
      <c r="BY56" s="502"/>
      <c r="BZ56" s="502"/>
      <c r="CA56" s="502"/>
      <c r="CB56" s="502"/>
      <c r="CC56" s="502"/>
      <c r="CD56" s="502"/>
      <c r="CE56" s="502"/>
      <c r="CF56" s="502"/>
      <c r="CG56" s="502"/>
      <c r="CH56" s="502"/>
      <c r="CI56" s="502"/>
      <c r="CJ56" s="502"/>
      <c r="CK56" s="502"/>
      <c r="CL56" s="502"/>
      <c r="CM56" s="502"/>
      <c r="CN56" s="502"/>
      <c r="CO56" s="502"/>
      <c r="CP56" s="502"/>
      <c r="CQ56" s="502"/>
      <c r="CR56" s="502"/>
      <c r="CS56" s="502"/>
      <c r="CT56" s="502"/>
      <c r="CU56" s="502"/>
      <c r="CV56" s="502"/>
      <c r="CW56" s="502"/>
      <c r="CX56" s="502"/>
      <c r="CY56" s="502"/>
      <c r="CZ56" s="502"/>
      <c r="DA56" s="502"/>
      <c r="DB56" s="502"/>
      <c r="DC56" s="502"/>
      <c r="DD56" s="502"/>
      <c r="DE56" s="502"/>
      <c r="DF56" s="502"/>
      <c r="DG56" s="502"/>
      <c r="DH56" s="502"/>
      <c r="DI56" s="502"/>
      <c r="DJ56" s="502"/>
      <c r="DK56" s="502"/>
      <c r="DL56" s="502"/>
      <c r="DM56" s="502"/>
      <c r="DN56" s="502"/>
      <c r="DO56" s="502"/>
      <c r="DP56" s="502"/>
      <c r="DQ56" s="502"/>
      <c r="DR56" s="502"/>
      <c r="DS56" s="502"/>
      <c r="DT56" s="502"/>
      <c r="DU56" s="502"/>
      <c r="DV56" s="502"/>
      <c r="DW56" s="502"/>
      <c r="DX56" s="502"/>
      <c r="DY56" s="502"/>
      <c r="DZ56" s="502"/>
      <c r="EA56" s="502"/>
      <c r="EB56" s="502"/>
      <c r="EC56" s="502"/>
      <c r="ED56" s="502"/>
      <c r="EE56" s="502"/>
      <c r="EF56" s="502"/>
      <c r="EG56" s="502"/>
      <c r="EH56" s="502"/>
      <c r="EI56" s="502"/>
      <c r="EJ56" s="502"/>
      <c r="EK56" s="502"/>
      <c r="EL56" s="502"/>
      <c r="EM56" s="502"/>
      <c r="EN56" s="502"/>
      <c r="EO56" s="502"/>
      <c r="EP56" s="502"/>
      <c r="EQ56" s="502"/>
      <c r="ER56" s="502"/>
      <c r="ES56" s="502"/>
      <c r="ET56" s="502"/>
      <c r="EU56" s="502"/>
      <c r="EV56" s="502"/>
      <c r="EW56" s="502"/>
      <c r="EX56" s="502"/>
      <c r="EY56" s="502"/>
      <c r="EZ56" s="502"/>
      <c r="FA56" s="502"/>
      <c r="FB56" s="502"/>
      <c r="FC56" s="502"/>
      <c r="FD56" s="502"/>
      <c r="FE56" s="502"/>
      <c r="FF56" s="502"/>
      <c r="FG56" s="502"/>
      <c r="FH56" s="502"/>
      <c r="FI56" s="502"/>
      <c r="FJ56" s="502"/>
      <c r="FK56" s="502"/>
      <c r="FL56" s="502"/>
      <c r="FM56" s="502"/>
      <c r="FN56" s="502"/>
      <c r="FO56" s="502"/>
      <c r="FP56" s="502"/>
      <c r="FQ56" s="502"/>
      <c r="FR56" s="502"/>
      <c r="FS56" s="502"/>
      <c r="FT56" s="502"/>
      <c r="FU56" s="502"/>
      <c r="FV56" s="502"/>
      <c r="FW56" s="502"/>
      <c r="FX56" s="502"/>
      <c r="FY56" s="502"/>
      <c r="FZ56" s="502"/>
      <c r="GA56" s="502"/>
      <c r="GB56" s="502"/>
      <c r="GC56" s="502"/>
      <c r="GD56" s="502"/>
      <c r="GE56" s="502"/>
      <c r="GF56" s="502"/>
      <c r="GG56" s="502"/>
      <c r="GH56" s="502"/>
      <c r="GI56" s="502"/>
      <c r="GJ56" s="502"/>
      <c r="GK56" s="502"/>
      <c r="GL56" s="502"/>
      <c r="GM56" s="502"/>
      <c r="GN56" s="502"/>
      <c r="GO56" s="502"/>
      <c r="GP56" s="502"/>
      <c r="GQ56" s="502"/>
      <c r="GR56" s="502"/>
      <c r="GS56" s="502"/>
      <c r="GT56" s="502"/>
      <c r="GU56" s="502"/>
      <c r="GV56" s="502"/>
      <c r="GW56" s="502"/>
      <c r="GX56" s="502"/>
      <c r="GY56" s="502"/>
      <c r="GZ56" s="502"/>
      <c r="HA56" s="502"/>
      <c r="HB56" s="502"/>
      <c r="HC56" s="502"/>
      <c r="HD56" s="502"/>
      <c r="HE56" s="502"/>
      <c r="HF56" s="502"/>
      <c r="HG56" s="502"/>
      <c r="HH56" s="502"/>
      <c r="HI56" s="502"/>
      <c r="HJ56" s="502"/>
      <c r="HK56" s="610"/>
      <c r="HL56" s="610"/>
      <c r="HM56" s="610"/>
      <c r="HN56" s="610"/>
      <c r="HO56" s="610"/>
      <c r="HP56" s="610"/>
      <c r="HQ56" s="610"/>
      <c r="HR56" s="610"/>
      <c r="HS56" s="610"/>
      <c r="HT56" s="610"/>
      <c r="HU56" s="610"/>
      <c r="HV56" s="610"/>
      <c r="HW56" s="610"/>
      <c r="HX56" s="610"/>
      <c r="HY56" s="610"/>
      <c r="HZ56" s="610"/>
      <c r="IA56" s="610"/>
      <c r="IB56" s="610"/>
      <c r="IC56" s="610"/>
      <c r="ID56" s="610"/>
    </row>
    <row r="57" spans="1:238" ht="15.9" customHeight="1">
      <c r="A57" s="507" t="s">
        <v>105</v>
      </c>
      <c r="B57" s="508" t="s">
        <v>126</v>
      </c>
      <c r="C57" s="507" t="s">
        <v>127</v>
      </c>
      <c r="D57" s="507">
        <v>50.579000000000001</v>
      </c>
      <c r="E57" s="507">
        <v>2.8942590338660175</v>
      </c>
      <c r="F57" s="18">
        <v>78.8</v>
      </c>
      <c r="G57" s="18">
        <v>0</v>
      </c>
      <c r="H57" s="686">
        <v>78.799999999999983</v>
      </c>
      <c r="I57" s="681">
        <v>1.5437480164405244</v>
      </c>
      <c r="J57" s="502"/>
      <c r="K57" s="502"/>
      <c r="L57" s="502"/>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502"/>
      <c r="BC57" s="502"/>
      <c r="BD57" s="502"/>
      <c r="BE57" s="502"/>
      <c r="BF57" s="502"/>
      <c r="BG57" s="502"/>
      <c r="BH57" s="502"/>
      <c r="BI57" s="502"/>
      <c r="BJ57" s="502"/>
      <c r="BK57" s="502"/>
      <c r="BL57" s="502"/>
      <c r="BM57" s="502"/>
      <c r="BN57" s="502"/>
      <c r="BO57" s="502"/>
      <c r="BP57" s="502"/>
      <c r="BQ57" s="502"/>
      <c r="BR57" s="502"/>
      <c r="BS57" s="502"/>
      <c r="BT57" s="502"/>
      <c r="BU57" s="502"/>
      <c r="BV57" s="502"/>
      <c r="BW57" s="502"/>
      <c r="BX57" s="502"/>
      <c r="BY57" s="502"/>
      <c r="BZ57" s="502"/>
      <c r="CA57" s="502"/>
      <c r="CB57" s="502"/>
      <c r="CC57" s="502"/>
      <c r="CD57" s="502"/>
      <c r="CE57" s="502"/>
      <c r="CF57" s="502"/>
      <c r="CG57" s="502"/>
      <c r="CH57" s="502"/>
      <c r="CI57" s="502"/>
      <c r="CJ57" s="502"/>
      <c r="CK57" s="502"/>
      <c r="CL57" s="502"/>
      <c r="CM57" s="502"/>
      <c r="CN57" s="502"/>
      <c r="CO57" s="502"/>
      <c r="CP57" s="502"/>
      <c r="CQ57" s="502"/>
      <c r="CR57" s="502"/>
      <c r="CS57" s="502"/>
      <c r="CT57" s="502"/>
      <c r="CU57" s="502"/>
      <c r="CV57" s="502"/>
      <c r="CW57" s="502"/>
      <c r="CX57" s="502"/>
      <c r="CY57" s="502"/>
      <c r="CZ57" s="502"/>
      <c r="DA57" s="502"/>
      <c r="DB57" s="502"/>
      <c r="DC57" s="502"/>
      <c r="DD57" s="502"/>
      <c r="DE57" s="502"/>
      <c r="DF57" s="502"/>
      <c r="DG57" s="502"/>
      <c r="DH57" s="502"/>
      <c r="DI57" s="502"/>
      <c r="DJ57" s="502"/>
      <c r="DK57" s="502"/>
      <c r="DL57" s="502"/>
      <c r="DM57" s="502"/>
      <c r="DN57" s="502"/>
      <c r="DO57" s="502"/>
      <c r="DP57" s="502"/>
      <c r="DQ57" s="502"/>
      <c r="DR57" s="502"/>
      <c r="DS57" s="502"/>
      <c r="DT57" s="502"/>
      <c r="DU57" s="502"/>
      <c r="DV57" s="502"/>
      <c r="DW57" s="502"/>
      <c r="DX57" s="502"/>
      <c r="DY57" s="502"/>
      <c r="DZ57" s="502"/>
      <c r="EA57" s="502"/>
      <c r="EB57" s="502"/>
      <c r="EC57" s="502"/>
      <c r="ED57" s="502"/>
      <c r="EE57" s="502"/>
      <c r="EF57" s="502"/>
      <c r="EG57" s="502"/>
      <c r="EH57" s="502"/>
      <c r="EI57" s="502"/>
      <c r="EJ57" s="502"/>
      <c r="EK57" s="502"/>
      <c r="EL57" s="502"/>
      <c r="EM57" s="502"/>
      <c r="EN57" s="502"/>
      <c r="EO57" s="502"/>
      <c r="EP57" s="502"/>
      <c r="EQ57" s="502"/>
      <c r="ER57" s="502"/>
      <c r="ES57" s="502"/>
      <c r="ET57" s="502"/>
      <c r="EU57" s="502"/>
      <c r="EV57" s="502"/>
      <c r="EW57" s="502"/>
      <c r="EX57" s="502"/>
      <c r="EY57" s="502"/>
      <c r="EZ57" s="502"/>
      <c r="FA57" s="502"/>
      <c r="FB57" s="502"/>
      <c r="FC57" s="502"/>
      <c r="FD57" s="502"/>
      <c r="FE57" s="502"/>
      <c r="FF57" s="502"/>
      <c r="FG57" s="502"/>
      <c r="FH57" s="502"/>
      <c r="FI57" s="502"/>
      <c r="FJ57" s="502"/>
      <c r="FK57" s="502"/>
      <c r="FL57" s="502"/>
      <c r="FM57" s="502"/>
      <c r="FN57" s="502"/>
      <c r="FO57" s="502"/>
      <c r="FP57" s="502"/>
      <c r="FQ57" s="502"/>
      <c r="FR57" s="502"/>
      <c r="FS57" s="502"/>
      <c r="FT57" s="502"/>
      <c r="FU57" s="502"/>
      <c r="FV57" s="502"/>
      <c r="FW57" s="502"/>
      <c r="FX57" s="502"/>
      <c r="FY57" s="502"/>
      <c r="FZ57" s="502"/>
      <c r="GA57" s="502"/>
      <c r="GB57" s="502"/>
      <c r="GC57" s="502"/>
      <c r="GD57" s="502"/>
      <c r="GE57" s="502"/>
      <c r="GF57" s="502"/>
      <c r="GG57" s="502"/>
      <c r="GH57" s="502"/>
      <c r="GI57" s="502"/>
      <c r="GJ57" s="502"/>
      <c r="GK57" s="502"/>
      <c r="GL57" s="502"/>
      <c r="GM57" s="502"/>
      <c r="GN57" s="502"/>
      <c r="GO57" s="502"/>
      <c r="GP57" s="502"/>
      <c r="GQ57" s="502"/>
      <c r="GR57" s="502"/>
      <c r="GS57" s="502"/>
      <c r="GT57" s="502"/>
      <c r="GU57" s="502"/>
      <c r="GV57" s="502"/>
      <c r="GW57" s="502"/>
      <c r="GX57" s="502"/>
      <c r="GY57" s="502"/>
      <c r="GZ57" s="502"/>
      <c r="HA57" s="502"/>
      <c r="HB57" s="502"/>
      <c r="HC57" s="502"/>
      <c r="HD57" s="502"/>
      <c r="HE57" s="502"/>
      <c r="HF57" s="502"/>
      <c r="HG57" s="502"/>
      <c r="HH57" s="502"/>
      <c r="HI57" s="502"/>
      <c r="HJ57" s="502"/>
      <c r="HK57" s="610"/>
      <c r="HL57" s="610"/>
      <c r="HM57" s="610"/>
      <c r="HN57" s="610"/>
      <c r="HO57" s="610"/>
      <c r="HP57" s="610"/>
      <c r="HQ57" s="610"/>
      <c r="HR57" s="610"/>
      <c r="HS57" s="610"/>
      <c r="HT57" s="610"/>
      <c r="HU57" s="610"/>
      <c r="HV57" s="610"/>
      <c r="HW57" s="610"/>
      <c r="HX57" s="610"/>
      <c r="HY57" s="610"/>
      <c r="HZ57" s="610"/>
      <c r="IA57" s="610"/>
      <c r="IB57" s="610"/>
      <c r="IC57" s="610"/>
      <c r="ID57" s="610"/>
    </row>
    <row r="58" spans="1:238" ht="15.9" customHeight="1">
      <c r="A58" s="507" t="s">
        <v>105</v>
      </c>
      <c r="B58" s="506" t="s">
        <v>128</v>
      </c>
      <c r="C58" s="507" t="s">
        <v>129</v>
      </c>
      <c r="D58" s="507">
        <v>0.68400000000000005</v>
      </c>
      <c r="E58" s="507">
        <v>3.9140219837568088E-2</v>
      </c>
      <c r="F58" s="18">
        <v>0.68400000000000005</v>
      </c>
      <c r="G58" s="18"/>
      <c r="H58" s="686">
        <v>0.68400000000000005</v>
      </c>
      <c r="I58" s="681">
        <v>1.340004623407765E-2</v>
      </c>
      <c r="J58" s="502"/>
      <c r="K58" s="502"/>
      <c r="L58" s="50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502"/>
      <c r="BC58" s="502"/>
      <c r="BD58" s="502"/>
      <c r="BE58" s="502"/>
      <c r="BF58" s="502"/>
      <c r="BG58" s="502"/>
      <c r="BH58" s="502"/>
      <c r="BI58" s="502"/>
      <c r="BJ58" s="502"/>
      <c r="BK58" s="502"/>
      <c r="BL58" s="502"/>
      <c r="BM58" s="502"/>
      <c r="BN58" s="502"/>
      <c r="BO58" s="502"/>
      <c r="BP58" s="502"/>
      <c r="BQ58" s="502"/>
      <c r="BR58" s="502"/>
      <c r="BS58" s="502"/>
      <c r="BT58" s="502"/>
      <c r="BU58" s="502"/>
      <c r="BV58" s="502"/>
      <c r="BW58" s="502"/>
      <c r="BX58" s="502"/>
      <c r="BY58" s="502"/>
      <c r="BZ58" s="502"/>
      <c r="CA58" s="502"/>
      <c r="CB58" s="502"/>
      <c r="CC58" s="502"/>
      <c r="CD58" s="502"/>
      <c r="CE58" s="502"/>
      <c r="CF58" s="502"/>
      <c r="CG58" s="502"/>
      <c r="CH58" s="502"/>
      <c r="CI58" s="502"/>
      <c r="CJ58" s="502"/>
      <c r="CK58" s="502"/>
      <c r="CL58" s="502"/>
      <c r="CM58" s="502"/>
      <c r="CN58" s="502"/>
      <c r="CO58" s="502"/>
      <c r="CP58" s="502"/>
      <c r="CQ58" s="502"/>
      <c r="CR58" s="502"/>
      <c r="CS58" s="502"/>
      <c r="CT58" s="502"/>
      <c r="CU58" s="502"/>
      <c r="CV58" s="502"/>
      <c r="CW58" s="502"/>
      <c r="CX58" s="502"/>
      <c r="CY58" s="502"/>
      <c r="CZ58" s="502"/>
      <c r="DA58" s="502"/>
      <c r="DB58" s="502"/>
      <c r="DC58" s="502"/>
      <c r="DD58" s="502"/>
      <c r="DE58" s="502"/>
      <c r="DF58" s="502"/>
      <c r="DG58" s="502"/>
      <c r="DH58" s="502"/>
      <c r="DI58" s="502"/>
      <c r="DJ58" s="502"/>
      <c r="DK58" s="502"/>
      <c r="DL58" s="502"/>
      <c r="DM58" s="502"/>
      <c r="DN58" s="502"/>
      <c r="DO58" s="502"/>
      <c r="DP58" s="502"/>
      <c r="DQ58" s="502"/>
      <c r="DR58" s="502"/>
      <c r="DS58" s="502"/>
      <c r="DT58" s="502"/>
      <c r="DU58" s="502"/>
      <c r="DV58" s="502"/>
      <c r="DW58" s="502"/>
      <c r="DX58" s="502"/>
      <c r="DY58" s="502"/>
      <c r="DZ58" s="502"/>
      <c r="EA58" s="502"/>
      <c r="EB58" s="502"/>
      <c r="EC58" s="502"/>
      <c r="ED58" s="502"/>
      <c r="EE58" s="502"/>
      <c r="EF58" s="502"/>
      <c r="EG58" s="502"/>
      <c r="EH58" s="502"/>
      <c r="EI58" s="502"/>
      <c r="EJ58" s="502"/>
      <c r="EK58" s="502"/>
      <c r="EL58" s="502"/>
      <c r="EM58" s="502"/>
      <c r="EN58" s="502"/>
      <c r="EO58" s="502"/>
      <c r="EP58" s="502"/>
      <c r="EQ58" s="502"/>
      <c r="ER58" s="502"/>
      <c r="ES58" s="502"/>
      <c r="ET58" s="502"/>
      <c r="EU58" s="502"/>
      <c r="EV58" s="502"/>
      <c r="EW58" s="502"/>
      <c r="EX58" s="502"/>
      <c r="EY58" s="502"/>
      <c r="EZ58" s="502"/>
      <c r="FA58" s="502"/>
      <c r="FB58" s="502"/>
      <c r="FC58" s="502"/>
      <c r="FD58" s="502"/>
      <c r="FE58" s="502"/>
      <c r="FF58" s="502"/>
      <c r="FG58" s="502"/>
      <c r="FH58" s="502"/>
      <c r="FI58" s="502"/>
      <c r="FJ58" s="502"/>
      <c r="FK58" s="502"/>
      <c r="FL58" s="502"/>
      <c r="FM58" s="502"/>
      <c r="FN58" s="502"/>
      <c r="FO58" s="502"/>
      <c r="FP58" s="502"/>
      <c r="FQ58" s="502"/>
      <c r="FR58" s="502"/>
      <c r="FS58" s="502"/>
      <c r="FT58" s="502"/>
      <c r="FU58" s="502"/>
      <c r="FV58" s="502"/>
      <c r="FW58" s="502"/>
      <c r="FX58" s="502"/>
      <c r="FY58" s="502"/>
      <c r="FZ58" s="502"/>
      <c r="GA58" s="502"/>
      <c r="GB58" s="502"/>
      <c r="GC58" s="502"/>
      <c r="GD58" s="502"/>
      <c r="GE58" s="502"/>
      <c r="GF58" s="502"/>
      <c r="GG58" s="502"/>
      <c r="GH58" s="502"/>
      <c r="GI58" s="502"/>
      <c r="GJ58" s="502"/>
      <c r="GK58" s="502"/>
      <c r="GL58" s="502"/>
      <c r="GM58" s="502"/>
      <c r="GN58" s="502"/>
      <c r="GO58" s="502"/>
      <c r="GP58" s="502"/>
      <c r="GQ58" s="502"/>
      <c r="GR58" s="502"/>
      <c r="GS58" s="502"/>
      <c r="GT58" s="502"/>
      <c r="GU58" s="502"/>
      <c r="GV58" s="502"/>
      <c r="GW58" s="502"/>
      <c r="GX58" s="502"/>
      <c r="GY58" s="502"/>
      <c r="GZ58" s="502"/>
      <c r="HA58" s="502"/>
      <c r="HB58" s="502"/>
      <c r="HC58" s="502"/>
      <c r="HD58" s="502"/>
      <c r="HE58" s="502"/>
      <c r="HF58" s="502"/>
      <c r="HG58" s="502"/>
      <c r="HH58" s="502"/>
      <c r="HI58" s="502"/>
      <c r="HJ58" s="502"/>
      <c r="HK58" s="610"/>
      <c r="HL58" s="610"/>
      <c r="HM58" s="610"/>
      <c r="HN58" s="610"/>
      <c r="HO58" s="610"/>
      <c r="HP58" s="610"/>
      <c r="HQ58" s="610"/>
      <c r="HR58" s="610"/>
      <c r="HS58" s="610"/>
      <c r="HT58" s="610"/>
      <c r="HU58" s="610"/>
      <c r="HV58" s="610"/>
      <c r="HW58" s="610"/>
      <c r="HX58" s="610"/>
      <c r="HY58" s="610"/>
      <c r="HZ58" s="610"/>
      <c r="IA58" s="610"/>
      <c r="IB58" s="610"/>
      <c r="IC58" s="610"/>
      <c r="ID58" s="610"/>
    </row>
    <row r="59" spans="1:238" ht="15.9" customHeight="1">
      <c r="A59" s="507" t="s">
        <v>105</v>
      </c>
      <c r="B59" s="506" t="s">
        <v>201</v>
      </c>
      <c r="C59" s="507" t="s">
        <v>131</v>
      </c>
      <c r="D59" s="507">
        <v>76.237999999999985</v>
      </c>
      <c r="E59" s="507">
        <v>4.3625322806674198</v>
      </c>
      <c r="F59" s="18">
        <v>82.79</v>
      </c>
      <c r="G59" s="18">
        <v>0</v>
      </c>
      <c r="H59" s="686">
        <v>82.79</v>
      </c>
      <c r="I59" s="681">
        <v>1.6219149528059775</v>
      </c>
      <c r="J59" s="502"/>
      <c r="K59" s="502"/>
      <c r="L59" s="502"/>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502"/>
      <c r="BC59" s="502"/>
      <c r="BD59" s="502"/>
      <c r="BE59" s="502"/>
      <c r="BF59" s="502"/>
      <c r="BG59" s="502"/>
      <c r="BH59" s="502"/>
      <c r="BI59" s="502"/>
      <c r="BJ59" s="502"/>
      <c r="BK59" s="502"/>
      <c r="BL59" s="502"/>
      <c r="BM59" s="502"/>
      <c r="BN59" s="502"/>
      <c r="BO59" s="502"/>
      <c r="BP59" s="502"/>
      <c r="BQ59" s="502"/>
      <c r="BR59" s="502"/>
      <c r="BS59" s="502"/>
      <c r="BT59" s="502"/>
      <c r="BU59" s="502"/>
      <c r="BV59" s="502"/>
      <c r="BW59" s="502"/>
      <c r="BX59" s="502"/>
      <c r="BY59" s="502"/>
      <c r="BZ59" s="502"/>
      <c r="CA59" s="502"/>
      <c r="CB59" s="502"/>
      <c r="CC59" s="502"/>
      <c r="CD59" s="502"/>
      <c r="CE59" s="502"/>
      <c r="CF59" s="502"/>
      <c r="CG59" s="502"/>
      <c r="CH59" s="502"/>
      <c r="CI59" s="502"/>
      <c r="CJ59" s="502"/>
      <c r="CK59" s="502"/>
      <c r="CL59" s="502"/>
      <c r="CM59" s="502"/>
      <c r="CN59" s="502"/>
      <c r="CO59" s="502"/>
      <c r="CP59" s="502"/>
      <c r="CQ59" s="502"/>
      <c r="CR59" s="502"/>
      <c r="CS59" s="502"/>
      <c r="CT59" s="502"/>
      <c r="CU59" s="502"/>
      <c r="CV59" s="502"/>
      <c r="CW59" s="502"/>
      <c r="CX59" s="502"/>
      <c r="CY59" s="502"/>
      <c r="CZ59" s="502"/>
      <c r="DA59" s="502"/>
      <c r="DB59" s="502"/>
      <c r="DC59" s="502"/>
      <c r="DD59" s="502"/>
      <c r="DE59" s="502"/>
      <c r="DF59" s="502"/>
      <c r="DG59" s="502"/>
      <c r="DH59" s="502"/>
      <c r="DI59" s="502"/>
      <c r="DJ59" s="502"/>
      <c r="DK59" s="502"/>
      <c r="DL59" s="502"/>
      <c r="DM59" s="502"/>
      <c r="DN59" s="502"/>
      <c r="DO59" s="502"/>
      <c r="DP59" s="502"/>
      <c r="DQ59" s="502"/>
      <c r="DR59" s="502"/>
      <c r="DS59" s="502"/>
      <c r="DT59" s="502"/>
      <c r="DU59" s="502"/>
      <c r="DV59" s="502"/>
      <c r="DW59" s="502"/>
      <c r="DX59" s="502"/>
      <c r="DY59" s="502"/>
      <c r="DZ59" s="502"/>
      <c r="EA59" s="502"/>
      <c r="EB59" s="502"/>
      <c r="EC59" s="502"/>
      <c r="ED59" s="502"/>
      <c r="EE59" s="502"/>
      <c r="EF59" s="502"/>
      <c r="EG59" s="502"/>
      <c r="EH59" s="502"/>
      <c r="EI59" s="502"/>
      <c r="EJ59" s="502"/>
      <c r="EK59" s="502"/>
      <c r="EL59" s="502"/>
      <c r="EM59" s="502"/>
      <c r="EN59" s="502"/>
      <c r="EO59" s="502"/>
      <c r="EP59" s="502"/>
      <c r="EQ59" s="502"/>
      <c r="ER59" s="502"/>
      <c r="ES59" s="502"/>
      <c r="ET59" s="502"/>
      <c r="EU59" s="502"/>
      <c r="EV59" s="502"/>
      <c r="EW59" s="502"/>
      <c r="EX59" s="502"/>
      <c r="EY59" s="502"/>
      <c r="EZ59" s="502"/>
      <c r="FA59" s="502"/>
      <c r="FB59" s="502"/>
      <c r="FC59" s="502"/>
      <c r="FD59" s="502"/>
      <c r="FE59" s="502"/>
      <c r="FF59" s="502"/>
      <c r="FG59" s="502"/>
      <c r="FH59" s="502"/>
      <c r="FI59" s="502"/>
      <c r="FJ59" s="502"/>
      <c r="FK59" s="502"/>
      <c r="FL59" s="502"/>
      <c r="FM59" s="502"/>
      <c r="FN59" s="502"/>
      <c r="FO59" s="502"/>
      <c r="FP59" s="502"/>
      <c r="FQ59" s="502"/>
      <c r="FR59" s="502"/>
      <c r="FS59" s="502"/>
      <c r="FT59" s="502"/>
      <c r="FU59" s="502"/>
      <c r="FV59" s="502"/>
      <c r="FW59" s="502"/>
      <c r="FX59" s="502"/>
      <c r="FY59" s="502"/>
      <c r="FZ59" s="502"/>
      <c r="GA59" s="502"/>
      <c r="GB59" s="502"/>
      <c r="GC59" s="502"/>
      <c r="GD59" s="502"/>
      <c r="GE59" s="502"/>
      <c r="GF59" s="502"/>
      <c r="GG59" s="502"/>
      <c r="GH59" s="502"/>
      <c r="GI59" s="502"/>
      <c r="GJ59" s="502"/>
      <c r="GK59" s="502"/>
      <c r="GL59" s="502"/>
      <c r="GM59" s="502"/>
      <c r="GN59" s="502"/>
      <c r="GO59" s="502"/>
      <c r="GP59" s="502"/>
      <c r="GQ59" s="502"/>
      <c r="GR59" s="502"/>
      <c r="GS59" s="502"/>
      <c r="GT59" s="502"/>
      <c r="GU59" s="502"/>
      <c r="GV59" s="502"/>
      <c r="GW59" s="502"/>
      <c r="GX59" s="502"/>
      <c r="GY59" s="502"/>
      <c r="GZ59" s="502"/>
      <c r="HA59" s="502"/>
      <c r="HB59" s="502"/>
      <c r="HC59" s="502"/>
      <c r="HD59" s="502"/>
      <c r="HE59" s="502"/>
      <c r="HF59" s="502"/>
      <c r="HG59" s="502"/>
      <c r="HH59" s="502"/>
      <c r="HI59" s="502"/>
      <c r="HJ59" s="502"/>
      <c r="HK59" s="610"/>
      <c r="HL59" s="610"/>
      <c r="HM59" s="610"/>
      <c r="HN59" s="610"/>
      <c r="HO59" s="610"/>
      <c r="HP59" s="610"/>
      <c r="HQ59" s="610"/>
      <c r="HR59" s="610"/>
      <c r="HS59" s="610"/>
      <c r="HT59" s="610"/>
      <c r="HU59" s="610"/>
      <c r="HV59" s="610"/>
      <c r="HW59" s="610"/>
      <c r="HX59" s="610"/>
      <c r="HY59" s="610"/>
      <c r="HZ59" s="610"/>
      <c r="IA59" s="610"/>
      <c r="IB59" s="610"/>
      <c r="IC59" s="610"/>
      <c r="ID59" s="610"/>
    </row>
    <row r="60" spans="1:238" ht="15.9" customHeight="1">
      <c r="A60" s="507" t="s">
        <v>105</v>
      </c>
      <c r="B60" s="505" t="s">
        <v>132</v>
      </c>
      <c r="C60" s="507" t="s">
        <v>133</v>
      </c>
      <c r="D60" s="507">
        <v>0</v>
      </c>
      <c r="E60" s="507">
        <v>0</v>
      </c>
      <c r="F60" s="18">
        <v>0</v>
      </c>
      <c r="G60" s="18">
        <v>0</v>
      </c>
      <c r="H60" s="686">
        <v>0</v>
      </c>
      <c r="I60" s="681">
        <v>0</v>
      </c>
      <c r="J60" s="502"/>
      <c r="K60" s="502"/>
      <c r="L60" s="50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02"/>
      <c r="DC60" s="502"/>
      <c r="DD60" s="502"/>
      <c r="DE60" s="502"/>
      <c r="DF60" s="502"/>
      <c r="DG60" s="502"/>
      <c r="DH60" s="502"/>
      <c r="DI60" s="502"/>
      <c r="DJ60" s="502"/>
      <c r="DK60" s="502"/>
      <c r="DL60" s="502"/>
      <c r="DM60" s="502"/>
      <c r="DN60" s="502"/>
      <c r="DO60" s="502"/>
      <c r="DP60" s="502"/>
      <c r="DQ60" s="502"/>
      <c r="DR60" s="502"/>
      <c r="DS60" s="502"/>
      <c r="DT60" s="502"/>
      <c r="DU60" s="502"/>
      <c r="DV60" s="502"/>
      <c r="DW60" s="502"/>
      <c r="DX60" s="502"/>
      <c r="DY60" s="502"/>
      <c r="DZ60" s="502"/>
      <c r="EA60" s="502"/>
      <c r="EB60" s="502"/>
      <c r="EC60" s="502"/>
      <c r="ED60" s="502"/>
      <c r="EE60" s="502"/>
      <c r="EF60" s="502"/>
      <c r="EG60" s="502"/>
      <c r="EH60" s="502"/>
      <c r="EI60" s="502"/>
      <c r="EJ60" s="502"/>
      <c r="EK60" s="502"/>
      <c r="EL60" s="502"/>
      <c r="EM60" s="502"/>
      <c r="EN60" s="502"/>
      <c r="EO60" s="502"/>
      <c r="EP60" s="502"/>
      <c r="EQ60" s="502"/>
      <c r="ER60" s="502"/>
      <c r="ES60" s="502"/>
      <c r="ET60" s="502"/>
      <c r="EU60" s="502"/>
      <c r="EV60" s="502"/>
      <c r="EW60" s="502"/>
      <c r="EX60" s="502"/>
      <c r="EY60" s="502"/>
      <c r="EZ60" s="502"/>
      <c r="FA60" s="502"/>
      <c r="FB60" s="502"/>
      <c r="FC60" s="502"/>
      <c r="FD60" s="502"/>
      <c r="FE60" s="502"/>
      <c r="FF60" s="502"/>
      <c r="FG60" s="502"/>
      <c r="FH60" s="502"/>
      <c r="FI60" s="502"/>
      <c r="FJ60" s="502"/>
      <c r="FK60" s="502"/>
      <c r="FL60" s="502"/>
      <c r="FM60" s="502"/>
      <c r="FN60" s="502"/>
      <c r="FO60" s="502"/>
      <c r="FP60" s="502"/>
      <c r="FQ60" s="502"/>
      <c r="FR60" s="502"/>
      <c r="FS60" s="502"/>
      <c r="FT60" s="502"/>
      <c r="FU60" s="502"/>
      <c r="FV60" s="502"/>
      <c r="FW60" s="502"/>
      <c r="FX60" s="502"/>
      <c r="FY60" s="502"/>
      <c r="FZ60" s="502"/>
      <c r="GA60" s="502"/>
      <c r="GB60" s="502"/>
      <c r="GC60" s="502"/>
      <c r="GD60" s="502"/>
      <c r="GE60" s="502"/>
      <c r="GF60" s="502"/>
      <c r="GG60" s="502"/>
      <c r="GH60" s="502"/>
      <c r="GI60" s="502"/>
      <c r="GJ60" s="502"/>
      <c r="GK60" s="502"/>
      <c r="GL60" s="502"/>
      <c r="GM60" s="502"/>
      <c r="GN60" s="502"/>
      <c r="GO60" s="502"/>
      <c r="GP60" s="502"/>
      <c r="GQ60" s="502"/>
      <c r="GR60" s="502"/>
      <c r="GS60" s="502"/>
      <c r="GT60" s="502"/>
      <c r="GU60" s="502"/>
      <c r="GV60" s="502"/>
      <c r="GW60" s="502"/>
      <c r="GX60" s="502"/>
      <c r="GY60" s="502"/>
      <c r="GZ60" s="502"/>
      <c r="HA60" s="502"/>
      <c r="HB60" s="502"/>
      <c r="HC60" s="502"/>
      <c r="HD60" s="502"/>
      <c r="HE60" s="502"/>
      <c r="HF60" s="502"/>
      <c r="HG60" s="502"/>
      <c r="HH60" s="502"/>
      <c r="HI60" s="502"/>
      <c r="HJ60" s="502"/>
      <c r="HK60" s="610"/>
      <c r="HL60" s="610"/>
      <c r="HM60" s="610"/>
      <c r="HN60" s="610"/>
      <c r="HO60" s="610"/>
      <c r="HP60" s="610"/>
      <c r="HQ60" s="610"/>
      <c r="HR60" s="610"/>
      <c r="HS60" s="610"/>
      <c r="HT60" s="610"/>
      <c r="HU60" s="610"/>
      <c r="HV60" s="610"/>
      <c r="HW60" s="610"/>
      <c r="HX60" s="610"/>
      <c r="HY60" s="610"/>
      <c r="HZ60" s="610"/>
      <c r="IA60" s="610"/>
      <c r="IB60" s="610"/>
      <c r="IC60" s="610"/>
      <c r="ID60" s="610"/>
    </row>
    <row r="61" spans="1:238" ht="15.9" customHeight="1">
      <c r="A61" s="507" t="s">
        <v>105</v>
      </c>
      <c r="B61" s="505" t="s">
        <v>134</v>
      </c>
      <c r="C61" s="507" t="s">
        <v>135</v>
      </c>
      <c r="D61" s="507">
        <v>0.15</v>
      </c>
      <c r="E61" s="507">
        <v>8.5833815433263329E-3</v>
      </c>
      <c r="F61" s="18">
        <v>0</v>
      </c>
      <c r="G61" s="18">
        <v>0.65</v>
      </c>
      <c r="H61" s="686">
        <v>0.65</v>
      </c>
      <c r="I61" s="681">
        <v>2.8254350316123961E-2</v>
      </c>
      <c r="J61" s="502"/>
      <c r="K61" s="502"/>
      <c r="L61" s="502"/>
      <c r="M61" s="502"/>
      <c r="N61" s="502"/>
      <c r="O61" s="502"/>
      <c r="P61" s="502"/>
      <c r="Q61" s="502"/>
      <c r="R61" s="502"/>
      <c r="S61" s="502"/>
      <c r="T61" s="502"/>
      <c r="U61" s="502"/>
      <c r="V61" s="502"/>
      <c r="W61" s="502"/>
      <c r="X61" s="502"/>
      <c r="Y61" s="502"/>
      <c r="Z61" s="502"/>
      <c r="AA61" s="502"/>
      <c r="AB61" s="502"/>
      <c r="AC61" s="502"/>
      <c r="AD61" s="502"/>
      <c r="AE61" s="502"/>
      <c r="AF61" s="502"/>
      <c r="AG61" s="502"/>
      <c r="AH61" s="502"/>
      <c r="AI61" s="502"/>
      <c r="AJ61" s="502"/>
      <c r="AK61" s="502"/>
      <c r="AL61" s="502"/>
      <c r="AM61" s="502"/>
      <c r="AN61" s="502"/>
      <c r="AO61" s="502"/>
      <c r="AP61" s="502"/>
      <c r="AQ61" s="502"/>
      <c r="AR61" s="502"/>
      <c r="AS61" s="502"/>
      <c r="AT61" s="502"/>
      <c r="AU61" s="502"/>
      <c r="AV61" s="502"/>
      <c r="AW61" s="502"/>
      <c r="AX61" s="502"/>
      <c r="AY61" s="502"/>
      <c r="AZ61" s="502"/>
      <c r="BA61" s="502"/>
      <c r="BB61" s="502"/>
      <c r="BC61" s="502"/>
      <c r="BD61" s="502"/>
      <c r="BE61" s="502"/>
      <c r="BF61" s="502"/>
      <c r="BG61" s="502"/>
      <c r="BH61" s="502"/>
      <c r="BI61" s="502"/>
      <c r="BJ61" s="502"/>
      <c r="BK61" s="502"/>
      <c r="BL61" s="502"/>
      <c r="BM61" s="502"/>
      <c r="BN61" s="502"/>
      <c r="BO61" s="502"/>
      <c r="BP61" s="502"/>
      <c r="BQ61" s="502"/>
      <c r="BR61" s="502"/>
      <c r="BS61" s="502"/>
      <c r="BT61" s="502"/>
      <c r="BU61" s="502"/>
      <c r="BV61" s="502"/>
      <c r="BW61" s="502"/>
      <c r="BX61" s="502"/>
      <c r="BY61" s="502"/>
      <c r="BZ61" s="502"/>
      <c r="CA61" s="502"/>
      <c r="CB61" s="502"/>
      <c r="CC61" s="502"/>
      <c r="CD61" s="502"/>
      <c r="CE61" s="502"/>
      <c r="CF61" s="502"/>
      <c r="CG61" s="502"/>
      <c r="CH61" s="502"/>
      <c r="CI61" s="502"/>
      <c r="CJ61" s="502"/>
      <c r="CK61" s="502"/>
      <c r="CL61" s="502"/>
      <c r="CM61" s="502"/>
      <c r="CN61" s="502"/>
      <c r="CO61" s="502"/>
      <c r="CP61" s="502"/>
      <c r="CQ61" s="502"/>
      <c r="CR61" s="502"/>
      <c r="CS61" s="502"/>
      <c r="CT61" s="502"/>
      <c r="CU61" s="502"/>
      <c r="CV61" s="502"/>
      <c r="CW61" s="502"/>
      <c r="CX61" s="502"/>
      <c r="CY61" s="502"/>
      <c r="CZ61" s="502"/>
      <c r="DA61" s="502"/>
      <c r="DB61" s="502"/>
      <c r="DC61" s="502"/>
      <c r="DD61" s="502"/>
      <c r="DE61" s="502"/>
      <c r="DF61" s="502"/>
      <c r="DG61" s="502"/>
      <c r="DH61" s="502"/>
      <c r="DI61" s="502"/>
      <c r="DJ61" s="502"/>
      <c r="DK61" s="502"/>
      <c r="DL61" s="502"/>
      <c r="DM61" s="502"/>
      <c r="DN61" s="502"/>
      <c r="DO61" s="502"/>
      <c r="DP61" s="502"/>
      <c r="DQ61" s="502"/>
      <c r="DR61" s="502"/>
      <c r="DS61" s="502"/>
      <c r="DT61" s="502"/>
      <c r="DU61" s="502"/>
      <c r="DV61" s="502"/>
      <c r="DW61" s="502"/>
      <c r="DX61" s="502"/>
      <c r="DY61" s="502"/>
      <c r="DZ61" s="502"/>
      <c r="EA61" s="502"/>
      <c r="EB61" s="502"/>
      <c r="EC61" s="502"/>
      <c r="ED61" s="502"/>
      <c r="EE61" s="502"/>
      <c r="EF61" s="502"/>
      <c r="EG61" s="502"/>
      <c r="EH61" s="502"/>
      <c r="EI61" s="502"/>
      <c r="EJ61" s="502"/>
      <c r="EK61" s="502"/>
      <c r="EL61" s="502"/>
      <c r="EM61" s="502"/>
      <c r="EN61" s="502"/>
      <c r="EO61" s="502"/>
      <c r="EP61" s="502"/>
      <c r="EQ61" s="502"/>
      <c r="ER61" s="502"/>
      <c r="ES61" s="502"/>
      <c r="ET61" s="502"/>
      <c r="EU61" s="502"/>
      <c r="EV61" s="502"/>
      <c r="EW61" s="502"/>
      <c r="EX61" s="502"/>
      <c r="EY61" s="502"/>
      <c r="EZ61" s="502"/>
      <c r="FA61" s="502"/>
      <c r="FB61" s="502"/>
      <c r="FC61" s="502"/>
      <c r="FD61" s="502"/>
      <c r="FE61" s="502"/>
      <c r="FF61" s="502"/>
      <c r="FG61" s="502"/>
      <c r="FH61" s="502"/>
      <c r="FI61" s="502"/>
      <c r="FJ61" s="502"/>
      <c r="FK61" s="502"/>
      <c r="FL61" s="502"/>
      <c r="FM61" s="502"/>
      <c r="FN61" s="502"/>
      <c r="FO61" s="502"/>
      <c r="FP61" s="502"/>
      <c r="FQ61" s="502"/>
      <c r="FR61" s="502"/>
      <c r="FS61" s="502"/>
      <c r="FT61" s="502"/>
      <c r="FU61" s="502"/>
      <c r="FV61" s="502"/>
      <c r="FW61" s="502"/>
      <c r="FX61" s="502"/>
      <c r="FY61" s="502"/>
      <c r="FZ61" s="502"/>
      <c r="GA61" s="502"/>
      <c r="GB61" s="502"/>
      <c r="GC61" s="502"/>
      <c r="GD61" s="502"/>
      <c r="GE61" s="502"/>
      <c r="GF61" s="502"/>
      <c r="GG61" s="502"/>
      <c r="GH61" s="502"/>
      <c r="GI61" s="502"/>
      <c r="GJ61" s="502"/>
      <c r="GK61" s="502"/>
      <c r="GL61" s="502"/>
      <c r="GM61" s="502"/>
      <c r="GN61" s="502"/>
      <c r="GO61" s="502"/>
      <c r="GP61" s="502"/>
      <c r="GQ61" s="502"/>
      <c r="GR61" s="502"/>
      <c r="GS61" s="502"/>
      <c r="GT61" s="502"/>
      <c r="GU61" s="502"/>
      <c r="GV61" s="502"/>
      <c r="GW61" s="502"/>
      <c r="GX61" s="502"/>
      <c r="GY61" s="502"/>
      <c r="GZ61" s="502"/>
      <c r="HA61" s="502"/>
      <c r="HB61" s="502"/>
      <c r="HC61" s="502"/>
      <c r="HD61" s="502"/>
      <c r="HE61" s="502"/>
      <c r="HF61" s="502"/>
      <c r="HG61" s="502"/>
      <c r="HH61" s="502"/>
      <c r="HI61" s="502"/>
      <c r="HJ61" s="502"/>
      <c r="HK61" s="610"/>
      <c r="HL61" s="610"/>
      <c r="HM61" s="610"/>
      <c r="HN61" s="610"/>
      <c r="HO61" s="610"/>
      <c r="HP61" s="610"/>
      <c r="HQ61" s="610"/>
      <c r="HR61" s="610"/>
      <c r="HS61" s="610"/>
      <c r="HT61" s="610"/>
      <c r="HU61" s="610"/>
      <c r="HV61" s="610"/>
      <c r="HW61" s="610"/>
      <c r="HX61" s="610"/>
      <c r="HY61" s="610"/>
      <c r="HZ61" s="610"/>
      <c r="IA61" s="610"/>
      <c r="IB61" s="610"/>
      <c r="IC61" s="610"/>
      <c r="ID61" s="610"/>
    </row>
    <row r="62" spans="1:238" ht="15.9" customHeight="1">
      <c r="A62" s="507" t="s">
        <v>105</v>
      </c>
      <c r="B62" s="505" t="s">
        <v>136</v>
      </c>
      <c r="C62" s="507" t="s">
        <v>137</v>
      </c>
      <c r="D62" s="507">
        <v>1.8320000000000001</v>
      </c>
      <c r="E62" s="507">
        <v>0.10483169991582562</v>
      </c>
      <c r="F62" s="18">
        <v>0</v>
      </c>
      <c r="G62" s="18">
        <v>5.7666889999991984</v>
      </c>
      <c r="H62" s="686">
        <v>5.7666889999991984</v>
      </c>
      <c r="I62" s="681">
        <v>0.25066777103094756</v>
      </c>
      <c r="J62" s="502"/>
      <c r="K62" s="502"/>
      <c r="L62" s="502"/>
      <c r="M62" s="502"/>
      <c r="N62" s="502"/>
      <c r="O62" s="502"/>
      <c r="P62" s="502"/>
      <c r="Q62" s="502"/>
      <c r="R62" s="502"/>
      <c r="S62" s="502"/>
      <c r="T62" s="502"/>
      <c r="U62" s="502"/>
      <c r="V62" s="502"/>
      <c r="W62" s="502"/>
      <c r="X62" s="502"/>
      <c r="Y62" s="502"/>
      <c r="Z62" s="502"/>
      <c r="AA62" s="502"/>
      <c r="AB62" s="502"/>
      <c r="AC62" s="502"/>
      <c r="AD62" s="502"/>
      <c r="AE62" s="502"/>
      <c r="AF62" s="502"/>
      <c r="AG62" s="502"/>
      <c r="AH62" s="502"/>
      <c r="AI62" s="502"/>
      <c r="AJ62" s="502"/>
      <c r="AK62" s="502"/>
      <c r="AL62" s="502"/>
      <c r="AM62" s="502"/>
      <c r="AN62" s="502"/>
      <c r="AO62" s="502"/>
      <c r="AP62" s="502"/>
      <c r="AQ62" s="502"/>
      <c r="AR62" s="502"/>
      <c r="AS62" s="502"/>
      <c r="AT62" s="502"/>
      <c r="AU62" s="502"/>
      <c r="AV62" s="502"/>
      <c r="AW62" s="502"/>
      <c r="AX62" s="502"/>
      <c r="AY62" s="502"/>
      <c r="AZ62" s="502"/>
      <c r="BA62" s="502"/>
      <c r="BB62" s="502"/>
      <c r="BC62" s="502"/>
      <c r="BD62" s="502"/>
      <c r="BE62" s="502"/>
      <c r="BF62" s="502"/>
      <c r="BG62" s="502"/>
      <c r="BH62" s="502"/>
      <c r="BI62" s="502"/>
      <c r="BJ62" s="502"/>
      <c r="BK62" s="502"/>
      <c r="BL62" s="502"/>
      <c r="BM62" s="502"/>
      <c r="BN62" s="502"/>
      <c r="BO62" s="502"/>
      <c r="BP62" s="502"/>
      <c r="BQ62" s="502"/>
      <c r="BR62" s="502"/>
      <c r="BS62" s="502"/>
      <c r="BT62" s="502"/>
      <c r="BU62" s="502"/>
      <c r="BV62" s="502"/>
      <c r="BW62" s="502"/>
      <c r="BX62" s="502"/>
      <c r="BY62" s="502"/>
      <c r="BZ62" s="502"/>
      <c r="CA62" s="502"/>
      <c r="CB62" s="502"/>
      <c r="CC62" s="502"/>
      <c r="CD62" s="502"/>
      <c r="CE62" s="502"/>
      <c r="CF62" s="502"/>
      <c r="CG62" s="502"/>
      <c r="CH62" s="502"/>
      <c r="CI62" s="502"/>
      <c r="CJ62" s="502"/>
      <c r="CK62" s="502"/>
      <c r="CL62" s="502"/>
      <c r="CM62" s="502"/>
      <c r="CN62" s="502"/>
      <c r="CO62" s="502"/>
      <c r="CP62" s="502"/>
      <c r="CQ62" s="502"/>
      <c r="CR62" s="502"/>
      <c r="CS62" s="502"/>
      <c r="CT62" s="502"/>
      <c r="CU62" s="502"/>
      <c r="CV62" s="502"/>
      <c r="CW62" s="502"/>
      <c r="CX62" s="502"/>
      <c r="CY62" s="502"/>
      <c r="CZ62" s="502"/>
      <c r="DA62" s="502"/>
      <c r="DB62" s="502"/>
      <c r="DC62" s="502"/>
      <c r="DD62" s="502"/>
      <c r="DE62" s="502"/>
      <c r="DF62" s="502"/>
      <c r="DG62" s="502"/>
      <c r="DH62" s="502"/>
      <c r="DI62" s="502"/>
      <c r="DJ62" s="502"/>
      <c r="DK62" s="502"/>
      <c r="DL62" s="502"/>
      <c r="DM62" s="502"/>
      <c r="DN62" s="502"/>
      <c r="DO62" s="502"/>
      <c r="DP62" s="502"/>
      <c r="DQ62" s="502"/>
      <c r="DR62" s="502"/>
      <c r="DS62" s="502"/>
      <c r="DT62" s="502"/>
      <c r="DU62" s="502"/>
      <c r="DV62" s="502"/>
      <c r="DW62" s="502"/>
      <c r="DX62" s="502"/>
      <c r="DY62" s="502"/>
      <c r="DZ62" s="502"/>
      <c r="EA62" s="502"/>
      <c r="EB62" s="502"/>
      <c r="EC62" s="502"/>
      <c r="ED62" s="502"/>
      <c r="EE62" s="502"/>
      <c r="EF62" s="502"/>
      <c r="EG62" s="502"/>
      <c r="EH62" s="502"/>
      <c r="EI62" s="502"/>
      <c r="EJ62" s="502"/>
      <c r="EK62" s="502"/>
      <c r="EL62" s="502"/>
      <c r="EM62" s="502"/>
      <c r="EN62" s="502"/>
      <c r="EO62" s="502"/>
      <c r="EP62" s="502"/>
      <c r="EQ62" s="502"/>
      <c r="ER62" s="502"/>
      <c r="ES62" s="502"/>
      <c r="ET62" s="502"/>
      <c r="EU62" s="502"/>
      <c r="EV62" s="502"/>
      <c r="EW62" s="502"/>
      <c r="EX62" s="502"/>
      <c r="EY62" s="502"/>
      <c r="EZ62" s="502"/>
      <c r="FA62" s="502"/>
      <c r="FB62" s="502"/>
      <c r="FC62" s="502"/>
      <c r="FD62" s="502"/>
      <c r="FE62" s="502"/>
      <c r="FF62" s="502"/>
      <c r="FG62" s="502"/>
      <c r="FH62" s="502"/>
      <c r="FI62" s="502"/>
      <c r="FJ62" s="502"/>
      <c r="FK62" s="502"/>
      <c r="FL62" s="502"/>
      <c r="FM62" s="502"/>
      <c r="FN62" s="502"/>
      <c r="FO62" s="502"/>
      <c r="FP62" s="502"/>
      <c r="FQ62" s="502"/>
      <c r="FR62" s="502"/>
      <c r="FS62" s="502"/>
      <c r="FT62" s="502"/>
      <c r="FU62" s="502"/>
      <c r="FV62" s="502"/>
      <c r="FW62" s="502"/>
      <c r="FX62" s="502"/>
      <c r="FY62" s="502"/>
      <c r="FZ62" s="502"/>
      <c r="GA62" s="502"/>
      <c r="GB62" s="502"/>
      <c r="GC62" s="502"/>
      <c r="GD62" s="502"/>
      <c r="GE62" s="502"/>
      <c r="GF62" s="502"/>
      <c r="GG62" s="502"/>
      <c r="GH62" s="502"/>
      <c r="GI62" s="502"/>
      <c r="GJ62" s="502"/>
      <c r="GK62" s="502"/>
      <c r="GL62" s="502"/>
      <c r="GM62" s="502"/>
      <c r="GN62" s="502"/>
      <c r="GO62" s="502"/>
      <c r="GP62" s="502"/>
      <c r="GQ62" s="502"/>
      <c r="GR62" s="502"/>
      <c r="GS62" s="502"/>
      <c r="GT62" s="502"/>
      <c r="GU62" s="502"/>
      <c r="GV62" s="502"/>
      <c r="GW62" s="502"/>
      <c r="GX62" s="502"/>
      <c r="GY62" s="502"/>
      <c r="GZ62" s="502"/>
      <c r="HA62" s="502"/>
      <c r="HB62" s="502"/>
      <c r="HC62" s="502"/>
      <c r="HD62" s="502"/>
      <c r="HE62" s="502"/>
      <c r="HF62" s="502"/>
      <c r="HG62" s="502"/>
      <c r="HH62" s="502"/>
      <c r="HI62" s="502"/>
      <c r="HJ62" s="502"/>
      <c r="HK62" s="610"/>
      <c r="HL62" s="610"/>
      <c r="HM62" s="610"/>
      <c r="HN62" s="610"/>
      <c r="HO62" s="610"/>
      <c r="HP62" s="610"/>
      <c r="HQ62" s="610"/>
      <c r="HR62" s="610"/>
      <c r="HS62" s="610"/>
      <c r="HT62" s="610"/>
      <c r="HU62" s="610"/>
      <c r="HV62" s="610"/>
      <c r="HW62" s="610"/>
      <c r="HX62" s="610"/>
      <c r="HY62" s="610"/>
      <c r="HZ62" s="610"/>
      <c r="IA62" s="610"/>
      <c r="IB62" s="610"/>
      <c r="IC62" s="610"/>
      <c r="ID62" s="610"/>
    </row>
    <row r="63" spans="1:238" ht="15.9" customHeight="1">
      <c r="A63" s="507" t="s">
        <v>138</v>
      </c>
      <c r="B63" s="505" t="s">
        <v>139</v>
      </c>
      <c r="C63" s="507" t="s">
        <v>140</v>
      </c>
      <c r="D63" s="507">
        <v>0</v>
      </c>
      <c r="E63" s="507">
        <v>0</v>
      </c>
      <c r="F63" s="18">
        <v>0</v>
      </c>
      <c r="G63" s="18">
        <v>0</v>
      </c>
      <c r="H63" s="686">
        <v>0</v>
      </c>
      <c r="I63" s="681">
        <v>0</v>
      </c>
      <c r="J63" s="502"/>
      <c r="K63" s="502"/>
      <c r="L63" s="502"/>
      <c r="M63" s="502"/>
      <c r="N63" s="502"/>
      <c r="O63" s="502"/>
      <c r="P63" s="502"/>
      <c r="Q63" s="502"/>
      <c r="R63" s="502"/>
      <c r="S63" s="502"/>
      <c r="T63" s="502"/>
      <c r="U63" s="502"/>
      <c r="V63" s="502"/>
      <c r="W63" s="502"/>
      <c r="X63" s="502"/>
      <c r="Y63" s="502"/>
      <c r="Z63" s="502"/>
      <c r="AA63" s="502"/>
      <c r="AB63" s="502"/>
      <c r="AC63" s="502"/>
      <c r="AD63" s="502"/>
      <c r="AE63" s="502"/>
      <c r="AF63" s="502"/>
      <c r="AG63" s="502"/>
      <c r="AH63" s="502"/>
      <c r="AI63" s="502"/>
      <c r="AJ63" s="502"/>
      <c r="AK63" s="502"/>
      <c r="AL63" s="502"/>
      <c r="AM63" s="502"/>
      <c r="AN63" s="502"/>
      <c r="AO63" s="502"/>
      <c r="AP63" s="502"/>
      <c r="AQ63" s="502"/>
      <c r="AR63" s="502"/>
      <c r="AS63" s="502"/>
      <c r="AT63" s="502"/>
      <c r="AU63" s="502"/>
      <c r="AV63" s="502"/>
      <c r="AW63" s="502"/>
      <c r="AX63" s="502"/>
      <c r="AY63" s="502"/>
      <c r="AZ63" s="502"/>
      <c r="BA63" s="502"/>
      <c r="BB63" s="502"/>
      <c r="BC63" s="502"/>
      <c r="BD63" s="502"/>
      <c r="BE63" s="502"/>
      <c r="BF63" s="502"/>
      <c r="BG63" s="502"/>
      <c r="BH63" s="502"/>
      <c r="BI63" s="502"/>
      <c r="BJ63" s="502"/>
      <c r="BK63" s="502"/>
      <c r="BL63" s="502"/>
      <c r="BM63" s="502"/>
      <c r="BN63" s="502"/>
      <c r="BO63" s="502"/>
      <c r="BP63" s="502"/>
      <c r="BQ63" s="502"/>
      <c r="BR63" s="502"/>
      <c r="BS63" s="502"/>
      <c r="BT63" s="502"/>
      <c r="BU63" s="502"/>
      <c r="BV63" s="502"/>
      <c r="BW63" s="502"/>
      <c r="BX63" s="502"/>
      <c r="BY63" s="502"/>
      <c r="BZ63" s="502"/>
      <c r="CA63" s="502"/>
      <c r="CB63" s="502"/>
      <c r="CC63" s="502"/>
      <c r="CD63" s="502"/>
      <c r="CE63" s="502"/>
      <c r="CF63" s="502"/>
      <c r="CG63" s="502"/>
      <c r="CH63" s="502"/>
      <c r="CI63" s="502"/>
      <c r="CJ63" s="502"/>
      <c r="CK63" s="502"/>
      <c r="CL63" s="502"/>
      <c r="CM63" s="502"/>
      <c r="CN63" s="502"/>
      <c r="CO63" s="502"/>
      <c r="CP63" s="502"/>
      <c r="CQ63" s="502"/>
      <c r="CR63" s="502"/>
      <c r="CS63" s="502"/>
      <c r="CT63" s="502"/>
      <c r="CU63" s="502"/>
      <c r="CV63" s="502"/>
      <c r="CW63" s="502"/>
      <c r="CX63" s="502"/>
      <c r="CY63" s="502"/>
      <c r="CZ63" s="502"/>
      <c r="DA63" s="502"/>
      <c r="DB63" s="502"/>
      <c r="DC63" s="502"/>
      <c r="DD63" s="502"/>
      <c r="DE63" s="502"/>
      <c r="DF63" s="502"/>
      <c r="DG63" s="502"/>
      <c r="DH63" s="502"/>
      <c r="DI63" s="502"/>
      <c r="DJ63" s="502"/>
      <c r="DK63" s="502"/>
      <c r="DL63" s="502"/>
      <c r="DM63" s="502"/>
      <c r="DN63" s="502"/>
      <c r="DO63" s="502"/>
      <c r="DP63" s="502"/>
      <c r="DQ63" s="502"/>
      <c r="DR63" s="502"/>
      <c r="DS63" s="502"/>
      <c r="DT63" s="502"/>
      <c r="DU63" s="502"/>
      <c r="DV63" s="502"/>
      <c r="DW63" s="502"/>
      <c r="DX63" s="502"/>
      <c r="DY63" s="502"/>
      <c r="DZ63" s="502"/>
      <c r="EA63" s="502"/>
      <c r="EB63" s="502"/>
      <c r="EC63" s="502"/>
      <c r="ED63" s="502"/>
      <c r="EE63" s="502"/>
      <c r="EF63" s="502"/>
      <c r="EG63" s="502"/>
      <c r="EH63" s="502"/>
      <c r="EI63" s="502"/>
      <c r="EJ63" s="502"/>
      <c r="EK63" s="502"/>
      <c r="EL63" s="502"/>
      <c r="EM63" s="502"/>
      <c r="EN63" s="502"/>
      <c r="EO63" s="502"/>
      <c r="EP63" s="502"/>
      <c r="EQ63" s="502"/>
      <c r="ER63" s="502"/>
      <c r="ES63" s="502"/>
      <c r="ET63" s="502"/>
      <c r="EU63" s="502"/>
      <c r="EV63" s="502"/>
      <c r="EW63" s="502"/>
      <c r="EX63" s="502"/>
      <c r="EY63" s="502"/>
      <c r="EZ63" s="502"/>
      <c r="FA63" s="502"/>
      <c r="FB63" s="502"/>
      <c r="FC63" s="502"/>
      <c r="FD63" s="502"/>
      <c r="FE63" s="502"/>
      <c r="FF63" s="502"/>
      <c r="FG63" s="502"/>
      <c r="FH63" s="502"/>
      <c r="FI63" s="502"/>
      <c r="FJ63" s="502"/>
      <c r="FK63" s="502"/>
      <c r="FL63" s="502"/>
      <c r="FM63" s="502"/>
      <c r="FN63" s="502"/>
      <c r="FO63" s="502"/>
      <c r="FP63" s="502"/>
      <c r="FQ63" s="502"/>
      <c r="FR63" s="502"/>
      <c r="FS63" s="502"/>
      <c r="FT63" s="502"/>
      <c r="FU63" s="502"/>
      <c r="FV63" s="502"/>
      <c r="FW63" s="502"/>
      <c r="FX63" s="502"/>
      <c r="FY63" s="502"/>
      <c r="FZ63" s="502"/>
      <c r="GA63" s="502"/>
      <c r="GB63" s="502"/>
      <c r="GC63" s="502"/>
      <c r="GD63" s="502"/>
      <c r="GE63" s="502"/>
      <c r="GF63" s="502"/>
      <c r="GG63" s="502"/>
      <c r="GH63" s="502"/>
      <c r="GI63" s="502"/>
      <c r="GJ63" s="502"/>
      <c r="GK63" s="502"/>
      <c r="GL63" s="502"/>
      <c r="GM63" s="502"/>
      <c r="GN63" s="502"/>
      <c r="GO63" s="502"/>
      <c r="GP63" s="502"/>
      <c r="GQ63" s="502"/>
      <c r="GR63" s="502"/>
      <c r="GS63" s="502"/>
      <c r="GT63" s="502"/>
      <c r="GU63" s="502"/>
      <c r="GV63" s="502"/>
      <c r="GW63" s="502"/>
      <c r="GX63" s="502"/>
      <c r="GY63" s="502"/>
      <c r="GZ63" s="502"/>
      <c r="HA63" s="502"/>
      <c r="HB63" s="502"/>
      <c r="HC63" s="502"/>
      <c r="HD63" s="502"/>
      <c r="HE63" s="502"/>
      <c r="HF63" s="502"/>
      <c r="HG63" s="502"/>
      <c r="HH63" s="502"/>
      <c r="HI63" s="502"/>
      <c r="HJ63" s="502"/>
      <c r="HK63" s="610"/>
      <c r="HL63" s="610"/>
      <c r="HM63" s="610"/>
      <c r="HN63" s="610"/>
      <c r="HO63" s="610"/>
      <c r="HP63" s="610"/>
      <c r="HQ63" s="610"/>
      <c r="HR63" s="610"/>
      <c r="HS63" s="610"/>
      <c r="HT63" s="610"/>
      <c r="HU63" s="610"/>
      <c r="HV63" s="610"/>
      <c r="HW63" s="610"/>
      <c r="HX63" s="610"/>
      <c r="HY63" s="610"/>
      <c r="HZ63" s="610"/>
      <c r="IA63" s="610"/>
      <c r="IB63" s="610"/>
      <c r="IC63" s="610"/>
      <c r="ID63" s="610"/>
    </row>
    <row r="64" spans="1:238" ht="15.9" customHeight="1">
      <c r="A64" s="507" t="s">
        <v>141</v>
      </c>
      <c r="B64" s="506" t="s">
        <v>142</v>
      </c>
      <c r="C64" s="507" t="s">
        <v>143</v>
      </c>
      <c r="D64" s="507">
        <v>10.440000000000001</v>
      </c>
      <c r="E64" s="507">
        <v>0.25137141889631193</v>
      </c>
      <c r="F64" s="18">
        <v>0</v>
      </c>
      <c r="G64" s="18">
        <v>15.592780000000001</v>
      </c>
      <c r="H64" s="686">
        <v>15.592780000000001</v>
      </c>
      <c r="I64" s="681">
        <v>0.30547364461666859</v>
      </c>
      <c r="J64" s="502"/>
      <c r="K64" s="502"/>
      <c r="L64" s="502"/>
      <c r="M64" s="502"/>
      <c r="N64" s="502"/>
      <c r="O64" s="502"/>
      <c r="P64" s="502"/>
      <c r="Q64" s="502"/>
      <c r="R64" s="502"/>
      <c r="S64" s="502"/>
      <c r="T64" s="502"/>
      <c r="U64" s="502"/>
      <c r="V64" s="502"/>
      <c r="W64" s="502"/>
      <c r="X64" s="502"/>
      <c r="Y64" s="502"/>
      <c r="Z64" s="502"/>
      <c r="AA64" s="502"/>
      <c r="AB64" s="502"/>
      <c r="AC64" s="502"/>
      <c r="AD64" s="502"/>
      <c r="AE64" s="502"/>
      <c r="AF64" s="502"/>
      <c r="AG64" s="502"/>
      <c r="AH64" s="502"/>
      <c r="AI64" s="502"/>
      <c r="AJ64" s="502"/>
      <c r="AK64" s="502"/>
      <c r="AL64" s="502"/>
      <c r="AM64" s="502"/>
      <c r="AN64" s="502"/>
      <c r="AO64" s="502"/>
      <c r="AP64" s="502"/>
      <c r="AQ64" s="502"/>
      <c r="AR64" s="502"/>
      <c r="AS64" s="502"/>
      <c r="AT64" s="502"/>
      <c r="AU64" s="502"/>
      <c r="AV64" s="502"/>
      <c r="AW64" s="502"/>
      <c r="AX64" s="502"/>
      <c r="AY64" s="502"/>
      <c r="AZ64" s="502"/>
      <c r="BA64" s="502"/>
      <c r="BB64" s="502"/>
      <c r="BC64" s="502"/>
      <c r="BD64" s="502"/>
      <c r="BE64" s="502"/>
      <c r="BF64" s="502"/>
      <c r="BG64" s="502"/>
      <c r="BH64" s="502"/>
      <c r="BI64" s="502"/>
      <c r="BJ64" s="502"/>
      <c r="BK64" s="502"/>
      <c r="BL64" s="502"/>
      <c r="BM64" s="502"/>
      <c r="BN64" s="502"/>
      <c r="BO64" s="502"/>
      <c r="BP64" s="502"/>
      <c r="BQ64" s="502"/>
      <c r="BR64" s="502"/>
      <c r="BS64" s="502"/>
      <c r="BT64" s="502"/>
      <c r="BU64" s="502"/>
      <c r="BV64" s="502"/>
      <c r="BW64" s="502"/>
      <c r="BX64" s="502"/>
      <c r="BY64" s="502"/>
      <c r="BZ64" s="502"/>
      <c r="CA64" s="502"/>
      <c r="CB64" s="502"/>
      <c r="CC64" s="502"/>
      <c r="CD64" s="502"/>
      <c r="CE64" s="502"/>
      <c r="CF64" s="502"/>
      <c r="CG64" s="502"/>
      <c r="CH64" s="502"/>
      <c r="CI64" s="502"/>
      <c r="CJ64" s="502"/>
      <c r="CK64" s="502"/>
      <c r="CL64" s="502"/>
      <c r="CM64" s="502"/>
      <c r="CN64" s="502"/>
      <c r="CO64" s="502"/>
      <c r="CP64" s="502"/>
      <c r="CQ64" s="502"/>
      <c r="CR64" s="502"/>
      <c r="CS64" s="502"/>
      <c r="CT64" s="502"/>
      <c r="CU64" s="502"/>
      <c r="CV64" s="502"/>
      <c r="CW64" s="502"/>
      <c r="CX64" s="502"/>
      <c r="CY64" s="502"/>
      <c r="CZ64" s="502"/>
      <c r="DA64" s="502"/>
      <c r="DB64" s="502"/>
      <c r="DC64" s="502"/>
      <c r="DD64" s="502"/>
      <c r="DE64" s="502"/>
      <c r="DF64" s="502"/>
      <c r="DG64" s="502"/>
      <c r="DH64" s="502"/>
      <c r="DI64" s="502"/>
      <c r="DJ64" s="502"/>
      <c r="DK64" s="502"/>
      <c r="DL64" s="502"/>
      <c r="DM64" s="502"/>
      <c r="DN64" s="502"/>
      <c r="DO64" s="502"/>
      <c r="DP64" s="502"/>
      <c r="DQ64" s="502"/>
      <c r="DR64" s="502"/>
      <c r="DS64" s="502"/>
      <c r="DT64" s="502"/>
      <c r="DU64" s="502"/>
      <c r="DV64" s="502"/>
      <c r="DW64" s="502"/>
      <c r="DX64" s="502"/>
      <c r="DY64" s="502"/>
      <c r="DZ64" s="502"/>
      <c r="EA64" s="502"/>
      <c r="EB64" s="502"/>
      <c r="EC64" s="502"/>
      <c r="ED64" s="502"/>
      <c r="EE64" s="502"/>
      <c r="EF64" s="502"/>
      <c r="EG64" s="502"/>
      <c r="EH64" s="502"/>
      <c r="EI64" s="502"/>
      <c r="EJ64" s="502"/>
      <c r="EK64" s="502"/>
      <c r="EL64" s="502"/>
      <c r="EM64" s="502"/>
      <c r="EN64" s="502"/>
      <c r="EO64" s="502"/>
      <c r="EP64" s="502"/>
      <c r="EQ64" s="502"/>
      <c r="ER64" s="502"/>
      <c r="ES64" s="502"/>
      <c r="ET64" s="502"/>
      <c r="EU64" s="502"/>
      <c r="EV64" s="502"/>
      <c r="EW64" s="502"/>
      <c r="EX64" s="502"/>
      <c r="EY64" s="502"/>
      <c r="EZ64" s="502"/>
      <c r="FA64" s="502"/>
      <c r="FB64" s="502"/>
      <c r="FC64" s="502"/>
      <c r="FD64" s="502"/>
      <c r="FE64" s="502"/>
      <c r="FF64" s="502"/>
      <c r="FG64" s="502"/>
      <c r="FH64" s="502"/>
      <c r="FI64" s="502"/>
      <c r="FJ64" s="502"/>
      <c r="FK64" s="502"/>
      <c r="FL64" s="502"/>
      <c r="FM64" s="502"/>
      <c r="FN64" s="502"/>
      <c r="FO64" s="502"/>
      <c r="FP64" s="502"/>
      <c r="FQ64" s="502"/>
      <c r="FR64" s="502"/>
      <c r="FS64" s="502"/>
      <c r="FT64" s="502"/>
      <c r="FU64" s="502"/>
      <c r="FV64" s="502"/>
      <c r="FW64" s="502"/>
      <c r="FX64" s="502"/>
      <c r="FY64" s="502"/>
      <c r="FZ64" s="502"/>
      <c r="GA64" s="502"/>
      <c r="GB64" s="502"/>
      <c r="GC64" s="502"/>
      <c r="GD64" s="502"/>
      <c r="GE64" s="502"/>
      <c r="GF64" s="502"/>
      <c r="GG64" s="502"/>
      <c r="GH64" s="502"/>
      <c r="GI64" s="502"/>
      <c r="GJ64" s="502"/>
      <c r="GK64" s="502"/>
      <c r="GL64" s="502"/>
      <c r="GM64" s="502"/>
      <c r="GN64" s="502"/>
      <c r="GO64" s="502"/>
      <c r="GP64" s="502"/>
      <c r="GQ64" s="502"/>
      <c r="GR64" s="502"/>
      <c r="GS64" s="502"/>
      <c r="GT64" s="502"/>
      <c r="GU64" s="502"/>
      <c r="GV64" s="502"/>
      <c r="GW64" s="502"/>
      <c r="GX64" s="502"/>
      <c r="GY64" s="502"/>
      <c r="GZ64" s="502"/>
      <c r="HA64" s="502"/>
      <c r="HB64" s="502"/>
      <c r="HC64" s="502"/>
      <c r="HD64" s="502"/>
      <c r="HE64" s="502"/>
      <c r="HF64" s="502"/>
      <c r="HG64" s="502"/>
      <c r="HH64" s="502"/>
      <c r="HI64" s="502"/>
      <c r="HJ64" s="502"/>
      <c r="HK64" s="610"/>
      <c r="HL64" s="610"/>
      <c r="HM64" s="610"/>
      <c r="HN64" s="610"/>
      <c r="HO64" s="610"/>
      <c r="HP64" s="610"/>
      <c r="HQ64" s="610"/>
      <c r="HR64" s="610"/>
      <c r="HS64" s="610"/>
      <c r="HT64" s="610"/>
      <c r="HU64" s="610"/>
      <c r="HV64" s="610"/>
      <c r="HW64" s="610"/>
      <c r="HX64" s="610"/>
      <c r="HY64" s="610"/>
      <c r="HZ64" s="610"/>
      <c r="IA64" s="610"/>
      <c r="IB64" s="610"/>
      <c r="IC64" s="610"/>
      <c r="ID64" s="610"/>
    </row>
    <row r="65" spans="1:238" ht="15.9" customHeight="1">
      <c r="A65" s="507" t="s">
        <v>144</v>
      </c>
      <c r="B65" s="506" t="s">
        <v>145</v>
      </c>
      <c r="C65" s="507" t="s">
        <v>146</v>
      </c>
      <c r="D65" s="507">
        <v>0.12</v>
      </c>
      <c r="E65" s="507">
        <v>2.8893266539805965E-3</v>
      </c>
      <c r="F65" s="18">
        <v>0</v>
      </c>
      <c r="G65" s="18">
        <v>11.294879999999919</v>
      </c>
      <c r="H65" s="686">
        <v>11.294879999999919</v>
      </c>
      <c r="I65" s="681">
        <v>0.22127472837479226</v>
      </c>
      <c r="J65" s="502"/>
      <c r="K65" s="502"/>
      <c r="L65" s="502"/>
      <c r="M65" s="502"/>
      <c r="N65" s="502"/>
      <c r="O65" s="502"/>
      <c r="P65" s="502"/>
      <c r="Q65" s="502"/>
      <c r="R65" s="502"/>
      <c r="S65" s="502"/>
      <c r="T65" s="502"/>
      <c r="U65" s="502"/>
      <c r="V65" s="502"/>
      <c r="W65" s="502"/>
      <c r="X65" s="502"/>
      <c r="Y65" s="502"/>
      <c r="Z65" s="502"/>
      <c r="AA65" s="502"/>
      <c r="AB65" s="502"/>
      <c r="AC65" s="502"/>
      <c r="AD65" s="502"/>
      <c r="AE65" s="502"/>
      <c r="AF65" s="502"/>
      <c r="AG65" s="502"/>
      <c r="AH65" s="502"/>
      <c r="AI65" s="502"/>
      <c r="AJ65" s="502"/>
      <c r="AK65" s="502"/>
      <c r="AL65" s="502"/>
      <c r="AM65" s="502"/>
      <c r="AN65" s="502"/>
      <c r="AO65" s="502"/>
      <c r="AP65" s="502"/>
      <c r="AQ65" s="502"/>
      <c r="AR65" s="502"/>
      <c r="AS65" s="502"/>
      <c r="AT65" s="502"/>
      <c r="AU65" s="502"/>
      <c r="AV65" s="502"/>
      <c r="AW65" s="502"/>
      <c r="AX65" s="502"/>
      <c r="AY65" s="502"/>
      <c r="AZ65" s="502"/>
      <c r="BA65" s="502"/>
      <c r="BB65" s="502"/>
      <c r="BC65" s="502"/>
      <c r="BD65" s="502"/>
      <c r="BE65" s="502"/>
      <c r="BF65" s="502"/>
      <c r="BG65" s="502"/>
      <c r="BH65" s="502"/>
      <c r="BI65" s="502"/>
      <c r="BJ65" s="502"/>
      <c r="BK65" s="502"/>
      <c r="BL65" s="502"/>
      <c r="BM65" s="502"/>
      <c r="BN65" s="502"/>
      <c r="BO65" s="502"/>
      <c r="BP65" s="502"/>
      <c r="BQ65" s="502"/>
      <c r="BR65" s="502"/>
      <c r="BS65" s="502"/>
      <c r="BT65" s="502"/>
      <c r="BU65" s="502"/>
      <c r="BV65" s="502"/>
      <c r="BW65" s="502"/>
      <c r="BX65" s="502"/>
      <c r="BY65" s="502"/>
      <c r="BZ65" s="502"/>
      <c r="CA65" s="502"/>
      <c r="CB65" s="502"/>
      <c r="CC65" s="502"/>
      <c r="CD65" s="502"/>
      <c r="CE65" s="502"/>
      <c r="CF65" s="502"/>
      <c r="CG65" s="502"/>
      <c r="CH65" s="502"/>
      <c r="CI65" s="502"/>
      <c r="CJ65" s="502"/>
      <c r="CK65" s="502"/>
      <c r="CL65" s="502"/>
      <c r="CM65" s="502"/>
      <c r="CN65" s="502"/>
      <c r="CO65" s="502"/>
      <c r="CP65" s="502"/>
      <c r="CQ65" s="502"/>
      <c r="CR65" s="502"/>
      <c r="CS65" s="502"/>
      <c r="CT65" s="502"/>
      <c r="CU65" s="502"/>
      <c r="CV65" s="502"/>
      <c r="CW65" s="502"/>
      <c r="CX65" s="502"/>
      <c r="CY65" s="502"/>
      <c r="CZ65" s="502"/>
      <c r="DA65" s="502"/>
      <c r="DB65" s="502"/>
      <c r="DC65" s="502"/>
      <c r="DD65" s="502"/>
      <c r="DE65" s="502"/>
      <c r="DF65" s="502"/>
      <c r="DG65" s="502"/>
      <c r="DH65" s="502"/>
      <c r="DI65" s="502"/>
      <c r="DJ65" s="502"/>
      <c r="DK65" s="502"/>
      <c r="DL65" s="502"/>
      <c r="DM65" s="502"/>
      <c r="DN65" s="502"/>
      <c r="DO65" s="502"/>
      <c r="DP65" s="502"/>
      <c r="DQ65" s="502"/>
      <c r="DR65" s="502"/>
      <c r="DS65" s="502"/>
      <c r="DT65" s="502"/>
      <c r="DU65" s="502"/>
      <c r="DV65" s="502"/>
      <c r="DW65" s="502"/>
      <c r="DX65" s="502"/>
      <c r="DY65" s="502"/>
      <c r="DZ65" s="502"/>
      <c r="EA65" s="502"/>
      <c r="EB65" s="502"/>
      <c r="EC65" s="502"/>
      <c r="ED65" s="502"/>
      <c r="EE65" s="502"/>
      <c r="EF65" s="502"/>
      <c r="EG65" s="502"/>
      <c r="EH65" s="502"/>
      <c r="EI65" s="502"/>
      <c r="EJ65" s="502"/>
      <c r="EK65" s="502"/>
      <c r="EL65" s="502"/>
      <c r="EM65" s="502"/>
      <c r="EN65" s="502"/>
      <c r="EO65" s="502"/>
      <c r="EP65" s="502"/>
      <c r="EQ65" s="502"/>
      <c r="ER65" s="502"/>
      <c r="ES65" s="502"/>
      <c r="ET65" s="502"/>
      <c r="EU65" s="502"/>
      <c r="EV65" s="502"/>
      <c r="EW65" s="502"/>
      <c r="EX65" s="502"/>
      <c r="EY65" s="502"/>
      <c r="EZ65" s="502"/>
      <c r="FA65" s="502"/>
      <c r="FB65" s="502"/>
      <c r="FC65" s="502"/>
      <c r="FD65" s="502"/>
      <c r="FE65" s="502"/>
      <c r="FF65" s="502"/>
      <c r="FG65" s="502"/>
      <c r="FH65" s="502"/>
      <c r="FI65" s="502"/>
      <c r="FJ65" s="502"/>
      <c r="FK65" s="502"/>
      <c r="FL65" s="502"/>
      <c r="FM65" s="502"/>
      <c r="FN65" s="502"/>
      <c r="FO65" s="502"/>
      <c r="FP65" s="502"/>
      <c r="FQ65" s="502"/>
      <c r="FR65" s="502"/>
      <c r="FS65" s="502"/>
      <c r="FT65" s="502"/>
      <c r="FU65" s="502"/>
      <c r="FV65" s="502"/>
      <c r="FW65" s="502"/>
      <c r="FX65" s="502"/>
      <c r="FY65" s="502"/>
      <c r="FZ65" s="502"/>
      <c r="GA65" s="502"/>
      <c r="GB65" s="502"/>
      <c r="GC65" s="502"/>
      <c r="GD65" s="502"/>
      <c r="GE65" s="502"/>
      <c r="GF65" s="502"/>
      <c r="GG65" s="502"/>
      <c r="GH65" s="502"/>
      <c r="GI65" s="502"/>
      <c r="GJ65" s="502"/>
      <c r="GK65" s="502"/>
      <c r="GL65" s="502"/>
      <c r="GM65" s="502"/>
      <c r="GN65" s="502"/>
      <c r="GO65" s="502"/>
      <c r="GP65" s="502"/>
      <c r="GQ65" s="502"/>
      <c r="GR65" s="502"/>
      <c r="GS65" s="502"/>
      <c r="GT65" s="502"/>
      <c r="GU65" s="502"/>
      <c r="GV65" s="502"/>
      <c r="GW65" s="502"/>
      <c r="GX65" s="502"/>
      <c r="GY65" s="502"/>
      <c r="GZ65" s="502"/>
      <c r="HA65" s="502"/>
      <c r="HB65" s="502"/>
      <c r="HC65" s="502"/>
      <c r="HD65" s="502"/>
      <c r="HE65" s="502"/>
      <c r="HF65" s="502"/>
      <c r="HG65" s="502"/>
      <c r="HH65" s="502"/>
      <c r="HI65" s="502"/>
      <c r="HJ65" s="502"/>
      <c r="HK65" s="610"/>
      <c r="HL65" s="610"/>
      <c r="HM65" s="610"/>
      <c r="HN65" s="610"/>
      <c r="HO65" s="610"/>
      <c r="HP65" s="610"/>
      <c r="HQ65" s="610"/>
      <c r="HR65" s="610"/>
      <c r="HS65" s="610"/>
      <c r="HT65" s="610"/>
      <c r="HU65" s="610"/>
      <c r="HV65" s="610"/>
      <c r="HW65" s="610"/>
      <c r="HX65" s="610"/>
      <c r="HY65" s="610"/>
      <c r="HZ65" s="610"/>
      <c r="IA65" s="610"/>
      <c r="IB65" s="610"/>
      <c r="IC65" s="610"/>
      <c r="ID65" s="610"/>
    </row>
    <row r="66" spans="1:238" ht="15.9" customHeight="1">
      <c r="A66" s="507" t="s">
        <v>147</v>
      </c>
      <c r="B66" s="508" t="s">
        <v>148</v>
      </c>
      <c r="C66" s="507" t="s">
        <v>149</v>
      </c>
      <c r="D66" s="507">
        <v>657.21830000000011</v>
      </c>
      <c r="E66" s="507">
        <v>15.8243195972818</v>
      </c>
      <c r="F66" s="18">
        <v>707.07999999999993</v>
      </c>
      <c r="G66" s="18">
        <v>0</v>
      </c>
      <c r="H66" s="686">
        <v>707.08</v>
      </c>
      <c r="I66" s="681">
        <v>13.852199840923429</v>
      </c>
      <c r="J66" s="502"/>
      <c r="K66" s="502"/>
      <c r="L66" s="502"/>
      <c r="M66" s="502"/>
      <c r="N66" s="502"/>
      <c r="O66" s="502"/>
      <c r="P66" s="502"/>
      <c r="Q66" s="502"/>
      <c r="R66" s="502"/>
      <c r="S66" s="502"/>
      <c r="T66" s="502"/>
      <c r="U66" s="502"/>
      <c r="V66" s="502"/>
      <c r="W66" s="502"/>
      <c r="X66" s="502"/>
      <c r="Y66" s="502"/>
      <c r="Z66" s="502"/>
      <c r="AA66" s="502"/>
      <c r="AB66" s="502"/>
      <c r="AC66" s="502"/>
      <c r="AD66" s="502"/>
      <c r="AE66" s="502"/>
      <c r="AF66" s="502"/>
      <c r="AG66" s="502"/>
      <c r="AH66" s="502"/>
      <c r="AI66" s="502"/>
      <c r="AJ66" s="502"/>
      <c r="AK66" s="502"/>
      <c r="AL66" s="502"/>
      <c r="AM66" s="502"/>
      <c r="AN66" s="502"/>
      <c r="AO66" s="502"/>
      <c r="AP66" s="502"/>
      <c r="AQ66" s="502"/>
      <c r="AR66" s="502"/>
      <c r="AS66" s="502"/>
      <c r="AT66" s="502"/>
      <c r="AU66" s="502"/>
      <c r="AV66" s="502"/>
      <c r="AW66" s="502"/>
      <c r="AX66" s="502"/>
      <c r="AY66" s="502"/>
      <c r="AZ66" s="502"/>
      <c r="BA66" s="502"/>
      <c r="BB66" s="502"/>
      <c r="BC66" s="502"/>
      <c r="BD66" s="502"/>
      <c r="BE66" s="502"/>
      <c r="BF66" s="502"/>
      <c r="BG66" s="502"/>
      <c r="BH66" s="502"/>
      <c r="BI66" s="502"/>
      <c r="BJ66" s="502"/>
      <c r="BK66" s="502"/>
      <c r="BL66" s="502"/>
      <c r="BM66" s="502"/>
      <c r="BN66" s="502"/>
      <c r="BO66" s="502"/>
      <c r="BP66" s="502"/>
      <c r="BQ66" s="502"/>
      <c r="BR66" s="502"/>
      <c r="BS66" s="502"/>
      <c r="BT66" s="502"/>
      <c r="BU66" s="502"/>
      <c r="BV66" s="502"/>
      <c r="BW66" s="502"/>
      <c r="BX66" s="502"/>
      <c r="BY66" s="502"/>
      <c r="BZ66" s="502"/>
      <c r="CA66" s="502"/>
      <c r="CB66" s="502"/>
      <c r="CC66" s="502"/>
      <c r="CD66" s="502"/>
      <c r="CE66" s="502"/>
      <c r="CF66" s="502"/>
      <c r="CG66" s="502"/>
      <c r="CH66" s="502"/>
      <c r="CI66" s="502"/>
      <c r="CJ66" s="502"/>
      <c r="CK66" s="502"/>
      <c r="CL66" s="502"/>
      <c r="CM66" s="502"/>
      <c r="CN66" s="502"/>
      <c r="CO66" s="502"/>
      <c r="CP66" s="502"/>
      <c r="CQ66" s="502"/>
      <c r="CR66" s="502"/>
      <c r="CS66" s="502"/>
      <c r="CT66" s="502"/>
      <c r="CU66" s="502"/>
      <c r="CV66" s="502"/>
      <c r="CW66" s="502"/>
      <c r="CX66" s="502"/>
      <c r="CY66" s="502"/>
      <c r="CZ66" s="502"/>
      <c r="DA66" s="502"/>
      <c r="DB66" s="502"/>
      <c r="DC66" s="502"/>
      <c r="DD66" s="502"/>
      <c r="DE66" s="502"/>
      <c r="DF66" s="502"/>
      <c r="DG66" s="502"/>
      <c r="DH66" s="502"/>
      <c r="DI66" s="502"/>
      <c r="DJ66" s="502"/>
      <c r="DK66" s="502"/>
      <c r="DL66" s="502"/>
      <c r="DM66" s="502"/>
      <c r="DN66" s="502"/>
      <c r="DO66" s="502"/>
      <c r="DP66" s="502"/>
      <c r="DQ66" s="502"/>
      <c r="DR66" s="502"/>
      <c r="DS66" s="502"/>
      <c r="DT66" s="502"/>
      <c r="DU66" s="502"/>
      <c r="DV66" s="502"/>
      <c r="DW66" s="502"/>
      <c r="DX66" s="502"/>
      <c r="DY66" s="502"/>
      <c r="DZ66" s="502"/>
      <c r="EA66" s="502"/>
      <c r="EB66" s="502"/>
      <c r="EC66" s="502"/>
      <c r="ED66" s="502"/>
      <c r="EE66" s="502"/>
      <c r="EF66" s="502"/>
      <c r="EG66" s="502"/>
      <c r="EH66" s="502"/>
      <c r="EI66" s="502"/>
      <c r="EJ66" s="502"/>
      <c r="EK66" s="502"/>
      <c r="EL66" s="502"/>
      <c r="EM66" s="502"/>
      <c r="EN66" s="502"/>
      <c r="EO66" s="502"/>
      <c r="EP66" s="502"/>
      <c r="EQ66" s="502"/>
      <c r="ER66" s="502"/>
      <c r="ES66" s="502"/>
      <c r="ET66" s="502"/>
      <c r="EU66" s="502"/>
      <c r="EV66" s="502"/>
      <c r="EW66" s="502"/>
      <c r="EX66" s="502"/>
      <c r="EY66" s="502"/>
      <c r="EZ66" s="502"/>
      <c r="FA66" s="502"/>
      <c r="FB66" s="502"/>
      <c r="FC66" s="502"/>
      <c r="FD66" s="502"/>
      <c r="FE66" s="502"/>
      <c r="FF66" s="502"/>
      <c r="FG66" s="502"/>
      <c r="FH66" s="502"/>
      <c r="FI66" s="502"/>
      <c r="FJ66" s="502"/>
      <c r="FK66" s="502"/>
      <c r="FL66" s="502"/>
      <c r="FM66" s="502"/>
      <c r="FN66" s="502"/>
      <c r="FO66" s="502"/>
      <c r="FP66" s="502"/>
      <c r="FQ66" s="502"/>
      <c r="FR66" s="502"/>
      <c r="FS66" s="502"/>
      <c r="FT66" s="502"/>
      <c r="FU66" s="502"/>
      <c r="FV66" s="502"/>
      <c r="FW66" s="502"/>
      <c r="FX66" s="502"/>
      <c r="FY66" s="502"/>
      <c r="FZ66" s="502"/>
      <c r="GA66" s="502"/>
      <c r="GB66" s="502"/>
      <c r="GC66" s="502"/>
      <c r="GD66" s="502"/>
      <c r="GE66" s="502"/>
      <c r="GF66" s="502"/>
      <c r="GG66" s="502"/>
      <c r="GH66" s="502"/>
      <c r="GI66" s="502"/>
      <c r="GJ66" s="502"/>
      <c r="GK66" s="502"/>
      <c r="GL66" s="502"/>
      <c r="GM66" s="502"/>
      <c r="GN66" s="502"/>
      <c r="GO66" s="502"/>
      <c r="GP66" s="502"/>
      <c r="GQ66" s="502"/>
      <c r="GR66" s="502"/>
      <c r="GS66" s="502"/>
      <c r="GT66" s="502"/>
      <c r="GU66" s="502"/>
      <c r="GV66" s="502"/>
      <c r="GW66" s="502"/>
      <c r="GX66" s="502"/>
      <c r="GY66" s="502"/>
      <c r="GZ66" s="502"/>
      <c r="HA66" s="502"/>
      <c r="HB66" s="502"/>
      <c r="HC66" s="502"/>
      <c r="HD66" s="502"/>
      <c r="HE66" s="502"/>
      <c r="HF66" s="502"/>
      <c r="HG66" s="502"/>
      <c r="HH66" s="502"/>
      <c r="HI66" s="502"/>
      <c r="HJ66" s="502"/>
      <c r="HK66" s="610"/>
      <c r="HL66" s="610"/>
      <c r="HM66" s="610"/>
      <c r="HN66" s="610"/>
      <c r="HO66" s="610"/>
      <c r="HP66" s="610"/>
      <c r="HQ66" s="610"/>
      <c r="HR66" s="610"/>
      <c r="HS66" s="610"/>
      <c r="HT66" s="610"/>
      <c r="HU66" s="610"/>
      <c r="HV66" s="610"/>
      <c r="HW66" s="610"/>
      <c r="HX66" s="610"/>
      <c r="HY66" s="610"/>
      <c r="HZ66" s="610"/>
      <c r="IA66" s="610"/>
      <c r="IB66" s="610"/>
      <c r="IC66" s="610"/>
      <c r="ID66" s="610"/>
    </row>
    <row r="67" spans="1:238" ht="15.9" customHeight="1">
      <c r="A67" s="507" t="s">
        <v>150</v>
      </c>
      <c r="B67" s="506" t="s">
        <v>151</v>
      </c>
      <c r="C67" s="507" t="s">
        <v>152</v>
      </c>
      <c r="D67" s="507">
        <v>22.03</v>
      </c>
      <c r="E67" s="507">
        <v>0.53043221822660458</v>
      </c>
      <c r="F67" s="18">
        <v>48.94</v>
      </c>
      <c r="G67" s="18">
        <v>0</v>
      </c>
      <c r="H67" s="686">
        <v>48.94</v>
      </c>
      <c r="I67" s="681">
        <v>0.95876938990608207</v>
      </c>
      <c r="J67" s="502"/>
      <c r="K67" s="502"/>
      <c r="L67" s="502"/>
      <c r="M67" s="502"/>
      <c r="N67" s="502"/>
      <c r="O67" s="502"/>
      <c r="P67" s="502"/>
      <c r="Q67" s="502"/>
      <c r="R67" s="502"/>
      <c r="S67" s="502"/>
      <c r="T67" s="502"/>
      <c r="U67" s="502"/>
      <c r="V67" s="502"/>
      <c r="W67" s="502"/>
      <c r="X67" s="502"/>
      <c r="Y67" s="502"/>
      <c r="Z67" s="502"/>
      <c r="AA67" s="502"/>
      <c r="AB67" s="502"/>
      <c r="AC67" s="502"/>
      <c r="AD67" s="502"/>
      <c r="AE67" s="502"/>
      <c r="AF67" s="502"/>
      <c r="AG67" s="502"/>
      <c r="AH67" s="502"/>
      <c r="AI67" s="502"/>
      <c r="AJ67" s="502"/>
      <c r="AK67" s="502"/>
      <c r="AL67" s="502"/>
      <c r="AM67" s="502"/>
      <c r="AN67" s="502"/>
      <c r="AO67" s="502"/>
      <c r="AP67" s="502"/>
      <c r="AQ67" s="502"/>
      <c r="AR67" s="502"/>
      <c r="AS67" s="502"/>
      <c r="AT67" s="502"/>
      <c r="AU67" s="502"/>
      <c r="AV67" s="502"/>
      <c r="AW67" s="502"/>
      <c r="AX67" s="502"/>
      <c r="AY67" s="502"/>
      <c r="AZ67" s="502"/>
      <c r="BA67" s="502"/>
      <c r="BB67" s="502"/>
      <c r="BC67" s="502"/>
      <c r="BD67" s="502"/>
      <c r="BE67" s="502"/>
      <c r="BF67" s="502"/>
      <c r="BG67" s="502"/>
      <c r="BH67" s="502"/>
      <c r="BI67" s="502"/>
      <c r="BJ67" s="502"/>
      <c r="BK67" s="502"/>
      <c r="BL67" s="502"/>
      <c r="BM67" s="502"/>
      <c r="BN67" s="502"/>
      <c r="BO67" s="502"/>
      <c r="BP67" s="502"/>
      <c r="BQ67" s="502"/>
      <c r="BR67" s="502"/>
      <c r="BS67" s="502"/>
      <c r="BT67" s="502"/>
      <c r="BU67" s="502"/>
      <c r="BV67" s="502"/>
      <c r="BW67" s="502"/>
      <c r="BX67" s="502"/>
      <c r="BY67" s="502"/>
      <c r="BZ67" s="502"/>
      <c r="CA67" s="502"/>
      <c r="CB67" s="502"/>
      <c r="CC67" s="502"/>
      <c r="CD67" s="502"/>
      <c r="CE67" s="502"/>
      <c r="CF67" s="502"/>
      <c r="CG67" s="502"/>
      <c r="CH67" s="502"/>
      <c r="CI67" s="502"/>
      <c r="CJ67" s="502"/>
      <c r="CK67" s="502"/>
      <c r="CL67" s="502"/>
      <c r="CM67" s="502"/>
      <c r="CN67" s="502"/>
      <c r="CO67" s="502"/>
      <c r="CP67" s="502"/>
      <c r="CQ67" s="502"/>
      <c r="CR67" s="502"/>
      <c r="CS67" s="502"/>
      <c r="CT67" s="502"/>
      <c r="CU67" s="502"/>
      <c r="CV67" s="502"/>
      <c r="CW67" s="502"/>
      <c r="CX67" s="502"/>
      <c r="CY67" s="502"/>
      <c r="CZ67" s="502"/>
      <c r="DA67" s="502"/>
      <c r="DB67" s="502"/>
      <c r="DC67" s="502"/>
      <c r="DD67" s="502"/>
      <c r="DE67" s="502"/>
      <c r="DF67" s="502"/>
      <c r="DG67" s="502"/>
      <c r="DH67" s="502"/>
      <c r="DI67" s="502"/>
      <c r="DJ67" s="502"/>
      <c r="DK67" s="502"/>
      <c r="DL67" s="502"/>
      <c r="DM67" s="502"/>
      <c r="DN67" s="502"/>
      <c r="DO67" s="502"/>
      <c r="DP67" s="502"/>
      <c r="DQ67" s="502"/>
      <c r="DR67" s="502"/>
      <c r="DS67" s="502"/>
      <c r="DT67" s="502"/>
      <c r="DU67" s="502"/>
      <c r="DV67" s="502"/>
      <c r="DW67" s="502"/>
      <c r="DX67" s="502"/>
      <c r="DY67" s="502"/>
      <c r="DZ67" s="502"/>
      <c r="EA67" s="502"/>
      <c r="EB67" s="502"/>
      <c r="EC67" s="502"/>
      <c r="ED67" s="502"/>
      <c r="EE67" s="502"/>
      <c r="EF67" s="502"/>
      <c r="EG67" s="502"/>
      <c r="EH67" s="502"/>
      <c r="EI67" s="502"/>
      <c r="EJ67" s="502"/>
      <c r="EK67" s="502"/>
      <c r="EL67" s="502"/>
      <c r="EM67" s="502"/>
      <c r="EN67" s="502"/>
      <c r="EO67" s="502"/>
      <c r="EP67" s="502"/>
      <c r="EQ67" s="502"/>
      <c r="ER67" s="502"/>
      <c r="ES67" s="502"/>
      <c r="ET67" s="502"/>
      <c r="EU67" s="502"/>
      <c r="EV67" s="502"/>
      <c r="EW67" s="502"/>
      <c r="EX67" s="502"/>
      <c r="EY67" s="502"/>
      <c r="EZ67" s="502"/>
      <c r="FA67" s="502"/>
      <c r="FB67" s="502"/>
      <c r="FC67" s="502"/>
      <c r="FD67" s="502"/>
      <c r="FE67" s="502"/>
      <c r="FF67" s="502"/>
      <c r="FG67" s="502"/>
      <c r="FH67" s="502"/>
      <c r="FI67" s="502"/>
      <c r="FJ67" s="502"/>
      <c r="FK67" s="502"/>
      <c r="FL67" s="502"/>
      <c r="FM67" s="502"/>
      <c r="FN67" s="502"/>
      <c r="FO67" s="502"/>
      <c r="FP67" s="502"/>
      <c r="FQ67" s="502"/>
      <c r="FR67" s="502"/>
      <c r="FS67" s="502"/>
      <c r="FT67" s="502"/>
      <c r="FU67" s="502"/>
      <c r="FV67" s="502"/>
      <c r="FW67" s="502"/>
      <c r="FX67" s="502"/>
      <c r="FY67" s="502"/>
      <c r="FZ67" s="502"/>
      <c r="GA67" s="502"/>
      <c r="GB67" s="502"/>
      <c r="GC67" s="502"/>
      <c r="GD67" s="502"/>
      <c r="GE67" s="502"/>
      <c r="GF67" s="502"/>
      <c r="GG67" s="502"/>
      <c r="GH67" s="502"/>
      <c r="GI67" s="502"/>
      <c r="GJ67" s="502"/>
      <c r="GK67" s="502"/>
      <c r="GL67" s="502"/>
      <c r="GM67" s="502"/>
      <c r="GN67" s="502"/>
      <c r="GO67" s="502"/>
      <c r="GP67" s="502"/>
      <c r="GQ67" s="502"/>
      <c r="GR67" s="502"/>
      <c r="GS67" s="502"/>
      <c r="GT67" s="502"/>
      <c r="GU67" s="502"/>
      <c r="GV67" s="502"/>
      <c r="GW67" s="502"/>
      <c r="GX67" s="502"/>
      <c r="GY67" s="502"/>
      <c r="GZ67" s="502"/>
      <c r="HA67" s="502"/>
      <c r="HB67" s="502"/>
      <c r="HC67" s="502"/>
      <c r="HD67" s="502"/>
      <c r="HE67" s="502"/>
      <c r="HF67" s="502"/>
      <c r="HG67" s="502"/>
      <c r="HH67" s="502"/>
      <c r="HI67" s="502"/>
      <c r="HJ67" s="502"/>
      <c r="HK67" s="610"/>
      <c r="HL67" s="610"/>
      <c r="HM67" s="610"/>
      <c r="HN67" s="610"/>
      <c r="HO67" s="610"/>
      <c r="HP67" s="610"/>
      <c r="HQ67" s="610"/>
      <c r="HR67" s="610"/>
      <c r="HS67" s="610"/>
      <c r="HT67" s="610"/>
      <c r="HU67" s="610"/>
      <c r="HV67" s="610"/>
      <c r="HW67" s="610"/>
      <c r="HX67" s="610"/>
      <c r="HY67" s="610"/>
      <c r="HZ67" s="610"/>
      <c r="IA67" s="610"/>
      <c r="IB67" s="610"/>
      <c r="IC67" s="610"/>
      <c r="ID67" s="610"/>
    </row>
    <row r="68" spans="1:238" ht="15.9" customHeight="1">
      <c r="A68" s="507" t="s">
        <v>153</v>
      </c>
      <c r="B68" s="506" t="s">
        <v>154</v>
      </c>
      <c r="C68" s="507" t="s">
        <v>155</v>
      </c>
      <c r="D68" s="507">
        <v>11.047000000000001</v>
      </c>
      <c r="E68" s="507">
        <v>0.26598659622103038</v>
      </c>
      <c r="F68" s="18">
        <v>17.03</v>
      </c>
      <c r="G68" s="18">
        <v>0</v>
      </c>
      <c r="H68" s="686">
        <v>17.03</v>
      </c>
      <c r="I68" s="681">
        <v>0.33362980609114384</v>
      </c>
      <c r="J68" s="502"/>
      <c r="K68" s="502"/>
      <c r="L68" s="502"/>
      <c r="M68" s="502"/>
      <c r="N68" s="502"/>
      <c r="O68" s="502"/>
      <c r="P68" s="502"/>
      <c r="Q68" s="502"/>
      <c r="R68" s="502"/>
      <c r="S68" s="502"/>
      <c r="T68" s="502"/>
      <c r="U68" s="502"/>
      <c r="V68" s="502"/>
      <c r="W68" s="502"/>
      <c r="X68" s="502"/>
      <c r="Y68" s="502"/>
      <c r="Z68" s="502"/>
      <c r="AA68" s="502"/>
      <c r="AB68" s="502"/>
      <c r="AC68" s="502"/>
      <c r="AD68" s="502"/>
      <c r="AE68" s="502"/>
      <c r="AF68" s="502"/>
      <c r="AG68" s="502"/>
      <c r="AH68" s="502"/>
      <c r="AI68" s="502"/>
      <c r="AJ68" s="502"/>
      <c r="AK68" s="502"/>
      <c r="AL68" s="502"/>
      <c r="AM68" s="502"/>
      <c r="AN68" s="502"/>
      <c r="AO68" s="502"/>
      <c r="AP68" s="502"/>
      <c r="AQ68" s="502"/>
      <c r="AR68" s="502"/>
      <c r="AS68" s="502"/>
      <c r="AT68" s="502"/>
      <c r="AU68" s="502"/>
      <c r="AV68" s="502"/>
      <c r="AW68" s="502"/>
      <c r="AX68" s="502"/>
      <c r="AY68" s="502"/>
      <c r="AZ68" s="502"/>
      <c r="BA68" s="502"/>
      <c r="BB68" s="502"/>
      <c r="BC68" s="502"/>
      <c r="BD68" s="502"/>
      <c r="BE68" s="502"/>
      <c r="BF68" s="502"/>
      <c r="BG68" s="502"/>
      <c r="BH68" s="502"/>
      <c r="BI68" s="502"/>
      <c r="BJ68" s="502"/>
      <c r="BK68" s="502"/>
      <c r="BL68" s="502"/>
      <c r="BM68" s="502"/>
      <c r="BN68" s="502"/>
      <c r="BO68" s="502"/>
      <c r="BP68" s="502"/>
      <c r="BQ68" s="502"/>
      <c r="BR68" s="502"/>
      <c r="BS68" s="502"/>
      <c r="BT68" s="502"/>
      <c r="BU68" s="502"/>
      <c r="BV68" s="502"/>
      <c r="BW68" s="502"/>
      <c r="BX68" s="502"/>
      <c r="BY68" s="502"/>
      <c r="BZ68" s="502"/>
      <c r="CA68" s="502"/>
      <c r="CB68" s="502"/>
      <c r="CC68" s="502"/>
      <c r="CD68" s="502"/>
      <c r="CE68" s="502"/>
      <c r="CF68" s="502"/>
      <c r="CG68" s="502"/>
      <c r="CH68" s="502"/>
      <c r="CI68" s="502"/>
      <c r="CJ68" s="502"/>
      <c r="CK68" s="502"/>
      <c r="CL68" s="502"/>
      <c r="CM68" s="502"/>
      <c r="CN68" s="502"/>
      <c r="CO68" s="502"/>
      <c r="CP68" s="502"/>
      <c r="CQ68" s="502"/>
      <c r="CR68" s="502"/>
      <c r="CS68" s="502"/>
      <c r="CT68" s="502"/>
      <c r="CU68" s="502"/>
      <c r="CV68" s="502"/>
      <c r="CW68" s="502"/>
      <c r="CX68" s="502"/>
      <c r="CY68" s="502"/>
      <c r="CZ68" s="502"/>
      <c r="DA68" s="502"/>
      <c r="DB68" s="502"/>
      <c r="DC68" s="502"/>
      <c r="DD68" s="502"/>
      <c r="DE68" s="502"/>
      <c r="DF68" s="502"/>
      <c r="DG68" s="502"/>
      <c r="DH68" s="502"/>
      <c r="DI68" s="502"/>
      <c r="DJ68" s="502"/>
      <c r="DK68" s="502"/>
      <c r="DL68" s="502"/>
      <c r="DM68" s="502"/>
      <c r="DN68" s="502"/>
      <c r="DO68" s="502"/>
      <c r="DP68" s="502"/>
      <c r="DQ68" s="502"/>
      <c r="DR68" s="502"/>
      <c r="DS68" s="502"/>
      <c r="DT68" s="502"/>
      <c r="DU68" s="502"/>
      <c r="DV68" s="502"/>
      <c r="DW68" s="502"/>
      <c r="DX68" s="502"/>
      <c r="DY68" s="502"/>
      <c r="DZ68" s="502"/>
      <c r="EA68" s="502"/>
      <c r="EB68" s="502"/>
      <c r="EC68" s="502"/>
      <c r="ED68" s="502"/>
      <c r="EE68" s="502"/>
      <c r="EF68" s="502"/>
      <c r="EG68" s="502"/>
      <c r="EH68" s="502"/>
      <c r="EI68" s="502"/>
      <c r="EJ68" s="502"/>
      <c r="EK68" s="502"/>
      <c r="EL68" s="502"/>
      <c r="EM68" s="502"/>
      <c r="EN68" s="502"/>
      <c r="EO68" s="502"/>
      <c r="EP68" s="502"/>
      <c r="EQ68" s="502"/>
      <c r="ER68" s="502"/>
      <c r="ES68" s="502"/>
      <c r="ET68" s="502"/>
      <c r="EU68" s="502"/>
      <c r="EV68" s="502"/>
      <c r="EW68" s="502"/>
      <c r="EX68" s="502"/>
      <c r="EY68" s="502"/>
      <c r="EZ68" s="502"/>
      <c r="FA68" s="502"/>
      <c r="FB68" s="502"/>
      <c r="FC68" s="502"/>
      <c r="FD68" s="502"/>
      <c r="FE68" s="502"/>
      <c r="FF68" s="502"/>
      <c r="FG68" s="502"/>
      <c r="FH68" s="502"/>
      <c r="FI68" s="502"/>
      <c r="FJ68" s="502"/>
      <c r="FK68" s="502"/>
      <c r="FL68" s="502"/>
      <c r="FM68" s="502"/>
      <c r="FN68" s="502"/>
      <c r="FO68" s="502"/>
      <c r="FP68" s="502"/>
      <c r="FQ68" s="502"/>
      <c r="FR68" s="502"/>
      <c r="FS68" s="502"/>
      <c r="FT68" s="502"/>
      <c r="FU68" s="502"/>
      <c r="FV68" s="502"/>
      <c r="FW68" s="502"/>
      <c r="FX68" s="502"/>
      <c r="FY68" s="502"/>
      <c r="FZ68" s="502"/>
      <c r="GA68" s="502"/>
      <c r="GB68" s="502"/>
      <c r="GC68" s="502"/>
      <c r="GD68" s="502"/>
      <c r="GE68" s="502"/>
      <c r="GF68" s="502"/>
      <c r="GG68" s="502"/>
      <c r="GH68" s="502"/>
      <c r="GI68" s="502"/>
      <c r="GJ68" s="502"/>
      <c r="GK68" s="502"/>
      <c r="GL68" s="502"/>
      <c r="GM68" s="502"/>
      <c r="GN68" s="502"/>
      <c r="GO68" s="502"/>
      <c r="GP68" s="502"/>
      <c r="GQ68" s="502"/>
      <c r="GR68" s="502"/>
      <c r="GS68" s="502"/>
      <c r="GT68" s="502"/>
      <c r="GU68" s="502"/>
      <c r="GV68" s="502"/>
      <c r="GW68" s="502"/>
      <c r="GX68" s="502"/>
      <c r="GY68" s="502"/>
      <c r="GZ68" s="502"/>
      <c r="HA68" s="502"/>
      <c r="HB68" s="502"/>
      <c r="HC68" s="502"/>
      <c r="HD68" s="502"/>
      <c r="HE68" s="502"/>
      <c r="HF68" s="502"/>
      <c r="HG68" s="502"/>
      <c r="HH68" s="502"/>
      <c r="HI68" s="502"/>
      <c r="HJ68" s="502"/>
      <c r="HK68" s="610"/>
      <c r="HL68" s="610"/>
      <c r="HM68" s="610"/>
      <c r="HN68" s="610"/>
      <c r="HO68" s="610"/>
      <c r="HP68" s="610"/>
      <c r="HQ68" s="610"/>
      <c r="HR68" s="610"/>
      <c r="HS68" s="610"/>
      <c r="HT68" s="610"/>
      <c r="HU68" s="610"/>
      <c r="HV68" s="610"/>
      <c r="HW68" s="610"/>
      <c r="HX68" s="610"/>
      <c r="HY68" s="610"/>
      <c r="HZ68" s="610"/>
      <c r="IA68" s="610"/>
      <c r="IB68" s="610"/>
      <c r="IC68" s="610"/>
      <c r="ID68" s="610"/>
    </row>
    <row r="69" spans="1:238" ht="15.9" customHeight="1">
      <c r="A69" s="507" t="s">
        <v>156</v>
      </c>
      <c r="B69" s="506" t="s">
        <v>157</v>
      </c>
      <c r="C69" s="507" t="s">
        <v>158</v>
      </c>
      <c r="D69" s="507">
        <v>1.2989999999999999</v>
      </c>
      <c r="E69" s="507">
        <v>3.1276961029339953E-2</v>
      </c>
      <c r="F69" s="18">
        <v>1.69</v>
      </c>
      <c r="G69" s="18">
        <v>0</v>
      </c>
      <c r="H69" s="686">
        <v>1.69</v>
      </c>
      <c r="I69" s="681">
        <v>3.3108301367823431E-2</v>
      </c>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502"/>
      <c r="AK69" s="502"/>
      <c r="AL69" s="502"/>
      <c r="AM69" s="502"/>
      <c r="AN69" s="502"/>
      <c r="AO69" s="502"/>
      <c r="AP69" s="502"/>
      <c r="AQ69" s="502"/>
      <c r="AR69" s="502"/>
      <c r="AS69" s="502"/>
      <c r="AT69" s="502"/>
      <c r="AU69" s="502"/>
      <c r="AV69" s="502"/>
      <c r="AW69" s="502"/>
      <c r="AX69" s="502"/>
      <c r="AY69" s="502"/>
      <c r="AZ69" s="502"/>
      <c r="BA69" s="502"/>
      <c r="BB69" s="502"/>
      <c r="BC69" s="502"/>
      <c r="BD69" s="502"/>
      <c r="BE69" s="502"/>
      <c r="BF69" s="502"/>
      <c r="BG69" s="502"/>
      <c r="BH69" s="502"/>
      <c r="BI69" s="502"/>
      <c r="BJ69" s="502"/>
      <c r="BK69" s="502"/>
      <c r="BL69" s="502"/>
      <c r="BM69" s="502"/>
      <c r="BN69" s="502"/>
      <c r="BO69" s="502"/>
      <c r="BP69" s="502"/>
      <c r="BQ69" s="502"/>
      <c r="BR69" s="502"/>
      <c r="BS69" s="502"/>
      <c r="BT69" s="502"/>
      <c r="BU69" s="502"/>
      <c r="BV69" s="502"/>
      <c r="BW69" s="502"/>
      <c r="BX69" s="502"/>
      <c r="BY69" s="502"/>
      <c r="BZ69" s="502"/>
      <c r="CA69" s="502"/>
      <c r="CB69" s="502"/>
      <c r="CC69" s="502"/>
      <c r="CD69" s="502"/>
      <c r="CE69" s="502"/>
      <c r="CF69" s="502"/>
      <c r="CG69" s="502"/>
      <c r="CH69" s="502"/>
      <c r="CI69" s="502"/>
      <c r="CJ69" s="502"/>
      <c r="CK69" s="502"/>
      <c r="CL69" s="502"/>
      <c r="CM69" s="502"/>
      <c r="CN69" s="502"/>
      <c r="CO69" s="502"/>
      <c r="CP69" s="502"/>
      <c r="CQ69" s="502"/>
      <c r="CR69" s="502"/>
      <c r="CS69" s="502"/>
      <c r="CT69" s="502"/>
      <c r="CU69" s="502"/>
      <c r="CV69" s="502"/>
      <c r="CW69" s="502"/>
      <c r="CX69" s="502"/>
      <c r="CY69" s="502"/>
      <c r="CZ69" s="502"/>
      <c r="DA69" s="502"/>
      <c r="DB69" s="502"/>
      <c r="DC69" s="502"/>
      <c r="DD69" s="502"/>
      <c r="DE69" s="502"/>
      <c r="DF69" s="502"/>
      <c r="DG69" s="502"/>
      <c r="DH69" s="502"/>
      <c r="DI69" s="502"/>
      <c r="DJ69" s="502"/>
      <c r="DK69" s="502"/>
      <c r="DL69" s="502"/>
      <c r="DM69" s="502"/>
      <c r="DN69" s="502"/>
      <c r="DO69" s="502"/>
      <c r="DP69" s="502"/>
      <c r="DQ69" s="502"/>
      <c r="DR69" s="502"/>
      <c r="DS69" s="502"/>
      <c r="DT69" s="502"/>
      <c r="DU69" s="502"/>
      <c r="DV69" s="502"/>
      <c r="DW69" s="502"/>
      <c r="DX69" s="502"/>
      <c r="DY69" s="502"/>
      <c r="DZ69" s="502"/>
      <c r="EA69" s="502"/>
      <c r="EB69" s="502"/>
      <c r="EC69" s="502"/>
      <c r="ED69" s="502"/>
      <c r="EE69" s="502"/>
      <c r="EF69" s="502"/>
      <c r="EG69" s="502"/>
      <c r="EH69" s="502"/>
      <c r="EI69" s="502"/>
      <c r="EJ69" s="502"/>
      <c r="EK69" s="502"/>
      <c r="EL69" s="502"/>
      <c r="EM69" s="502"/>
      <c r="EN69" s="502"/>
      <c r="EO69" s="502"/>
      <c r="EP69" s="502"/>
      <c r="EQ69" s="502"/>
      <c r="ER69" s="502"/>
      <c r="ES69" s="502"/>
      <c r="ET69" s="502"/>
      <c r="EU69" s="502"/>
      <c r="EV69" s="502"/>
      <c r="EW69" s="502"/>
      <c r="EX69" s="502"/>
      <c r="EY69" s="502"/>
      <c r="EZ69" s="502"/>
      <c r="FA69" s="502"/>
      <c r="FB69" s="502"/>
      <c r="FC69" s="502"/>
      <c r="FD69" s="502"/>
      <c r="FE69" s="502"/>
      <c r="FF69" s="502"/>
      <c r="FG69" s="502"/>
      <c r="FH69" s="502"/>
      <c r="FI69" s="502"/>
      <c r="FJ69" s="502"/>
      <c r="FK69" s="502"/>
      <c r="FL69" s="502"/>
      <c r="FM69" s="502"/>
      <c r="FN69" s="502"/>
      <c r="FO69" s="502"/>
      <c r="FP69" s="502"/>
      <c r="FQ69" s="502"/>
      <c r="FR69" s="502"/>
      <c r="FS69" s="502"/>
      <c r="FT69" s="502"/>
      <c r="FU69" s="502"/>
      <c r="FV69" s="502"/>
      <c r="FW69" s="502"/>
      <c r="FX69" s="502"/>
      <c r="FY69" s="502"/>
      <c r="FZ69" s="502"/>
      <c r="GA69" s="502"/>
      <c r="GB69" s="502"/>
      <c r="GC69" s="502"/>
      <c r="GD69" s="502"/>
      <c r="GE69" s="502"/>
      <c r="GF69" s="502"/>
      <c r="GG69" s="502"/>
      <c r="GH69" s="502"/>
      <c r="GI69" s="502"/>
      <c r="GJ69" s="502"/>
      <c r="GK69" s="502"/>
      <c r="GL69" s="502"/>
      <c r="GM69" s="502"/>
      <c r="GN69" s="502"/>
      <c r="GO69" s="502"/>
      <c r="GP69" s="502"/>
      <c r="GQ69" s="502"/>
      <c r="GR69" s="502"/>
      <c r="GS69" s="502"/>
      <c r="GT69" s="502"/>
      <c r="GU69" s="502"/>
      <c r="GV69" s="502"/>
      <c r="GW69" s="502"/>
      <c r="GX69" s="502"/>
      <c r="GY69" s="502"/>
      <c r="GZ69" s="502"/>
      <c r="HA69" s="502"/>
      <c r="HB69" s="502"/>
      <c r="HC69" s="502"/>
      <c r="HD69" s="502"/>
      <c r="HE69" s="502"/>
      <c r="HF69" s="502"/>
      <c r="HG69" s="502"/>
      <c r="HH69" s="502"/>
      <c r="HI69" s="502"/>
      <c r="HJ69" s="502"/>
      <c r="HK69" s="610"/>
      <c r="HL69" s="610"/>
      <c r="HM69" s="610"/>
      <c r="HN69" s="610"/>
      <c r="HO69" s="610"/>
      <c r="HP69" s="610"/>
      <c r="HQ69" s="610"/>
      <c r="HR69" s="610"/>
      <c r="HS69" s="610"/>
      <c r="HT69" s="610"/>
      <c r="HU69" s="610"/>
      <c r="HV69" s="610"/>
      <c r="HW69" s="610"/>
      <c r="HX69" s="610"/>
      <c r="HY69" s="610"/>
      <c r="HZ69" s="610"/>
      <c r="IA69" s="610"/>
      <c r="IB69" s="610"/>
      <c r="IC69" s="610"/>
      <c r="ID69" s="610"/>
    </row>
    <row r="70" spans="1:238" ht="15.9" customHeight="1">
      <c r="A70" s="507" t="s">
        <v>159</v>
      </c>
      <c r="B70" s="506" t="s">
        <v>160</v>
      </c>
      <c r="C70" s="507" t="s">
        <v>496</v>
      </c>
      <c r="D70" s="507">
        <v>0</v>
      </c>
      <c r="E70" s="507">
        <v>0</v>
      </c>
      <c r="F70" s="18">
        <v>0</v>
      </c>
      <c r="G70" s="18">
        <v>0</v>
      </c>
      <c r="H70" s="686">
        <v>0</v>
      </c>
      <c r="I70" s="681">
        <v>0</v>
      </c>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502"/>
      <c r="AK70" s="502"/>
      <c r="AL70" s="502"/>
      <c r="AM70" s="502"/>
      <c r="AN70" s="502"/>
      <c r="AO70" s="502"/>
      <c r="AP70" s="502"/>
      <c r="AQ70" s="502"/>
      <c r="AR70" s="502"/>
      <c r="AS70" s="502"/>
      <c r="AT70" s="502"/>
      <c r="AU70" s="502"/>
      <c r="AV70" s="502"/>
      <c r="AW70" s="502"/>
      <c r="AX70" s="502"/>
      <c r="AY70" s="502"/>
      <c r="AZ70" s="502"/>
      <c r="BA70" s="502"/>
      <c r="BB70" s="502"/>
      <c r="BC70" s="502"/>
      <c r="BD70" s="502"/>
      <c r="BE70" s="502"/>
      <c r="BF70" s="502"/>
      <c r="BG70" s="502"/>
      <c r="BH70" s="502"/>
      <c r="BI70" s="502"/>
      <c r="BJ70" s="502"/>
      <c r="BK70" s="502"/>
      <c r="BL70" s="502"/>
      <c r="BM70" s="502"/>
      <c r="BN70" s="502"/>
      <c r="BO70" s="502"/>
      <c r="BP70" s="502"/>
      <c r="BQ70" s="502"/>
      <c r="BR70" s="502"/>
      <c r="BS70" s="502"/>
      <c r="BT70" s="502"/>
      <c r="BU70" s="502"/>
      <c r="BV70" s="502"/>
      <c r="BW70" s="502"/>
      <c r="BX70" s="502"/>
      <c r="BY70" s="502"/>
      <c r="BZ70" s="502"/>
      <c r="CA70" s="502"/>
      <c r="CB70" s="502"/>
      <c r="CC70" s="502"/>
      <c r="CD70" s="502"/>
      <c r="CE70" s="502"/>
      <c r="CF70" s="502"/>
      <c r="CG70" s="502"/>
      <c r="CH70" s="502"/>
      <c r="CI70" s="502"/>
      <c r="CJ70" s="502"/>
      <c r="CK70" s="502"/>
      <c r="CL70" s="502"/>
      <c r="CM70" s="502"/>
      <c r="CN70" s="502"/>
      <c r="CO70" s="502"/>
      <c r="CP70" s="502"/>
      <c r="CQ70" s="502"/>
      <c r="CR70" s="502"/>
      <c r="CS70" s="502"/>
      <c r="CT70" s="502"/>
      <c r="CU70" s="502"/>
      <c r="CV70" s="502"/>
      <c r="CW70" s="502"/>
      <c r="CX70" s="502"/>
      <c r="CY70" s="502"/>
      <c r="CZ70" s="502"/>
      <c r="DA70" s="502"/>
      <c r="DB70" s="502"/>
      <c r="DC70" s="502"/>
      <c r="DD70" s="502"/>
      <c r="DE70" s="502"/>
      <c r="DF70" s="502"/>
      <c r="DG70" s="502"/>
      <c r="DH70" s="502"/>
      <c r="DI70" s="502"/>
      <c r="DJ70" s="502"/>
      <c r="DK70" s="502"/>
      <c r="DL70" s="502"/>
      <c r="DM70" s="502"/>
      <c r="DN70" s="502"/>
      <c r="DO70" s="502"/>
      <c r="DP70" s="502"/>
      <c r="DQ70" s="502"/>
      <c r="DR70" s="502"/>
      <c r="DS70" s="502"/>
      <c r="DT70" s="502"/>
      <c r="DU70" s="502"/>
      <c r="DV70" s="502"/>
      <c r="DW70" s="502"/>
      <c r="DX70" s="502"/>
      <c r="DY70" s="502"/>
      <c r="DZ70" s="502"/>
      <c r="EA70" s="502"/>
      <c r="EB70" s="502"/>
      <c r="EC70" s="502"/>
      <c r="ED70" s="502"/>
      <c r="EE70" s="502"/>
      <c r="EF70" s="502"/>
      <c r="EG70" s="502"/>
      <c r="EH70" s="502"/>
      <c r="EI70" s="502"/>
      <c r="EJ70" s="502"/>
      <c r="EK70" s="502"/>
      <c r="EL70" s="502"/>
      <c r="EM70" s="502"/>
      <c r="EN70" s="502"/>
      <c r="EO70" s="502"/>
      <c r="EP70" s="502"/>
      <c r="EQ70" s="502"/>
      <c r="ER70" s="502"/>
      <c r="ES70" s="502"/>
      <c r="ET70" s="502"/>
      <c r="EU70" s="502"/>
      <c r="EV70" s="502"/>
      <c r="EW70" s="502"/>
      <c r="EX70" s="502"/>
      <c r="EY70" s="502"/>
      <c r="EZ70" s="502"/>
      <c r="FA70" s="502"/>
      <c r="FB70" s="502"/>
      <c r="FC70" s="502"/>
      <c r="FD70" s="502"/>
      <c r="FE70" s="502"/>
      <c r="FF70" s="502"/>
      <c r="FG70" s="502"/>
      <c r="FH70" s="502"/>
      <c r="FI70" s="502"/>
      <c r="FJ70" s="502"/>
      <c r="FK70" s="502"/>
      <c r="FL70" s="502"/>
      <c r="FM70" s="502"/>
      <c r="FN70" s="502"/>
      <c r="FO70" s="502"/>
      <c r="FP70" s="502"/>
      <c r="FQ70" s="502"/>
      <c r="FR70" s="502"/>
      <c r="FS70" s="502"/>
      <c r="FT70" s="502"/>
      <c r="FU70" s="502"/>
      <c r="FV70" s="502"/>
      <c r="FW70" s="502"/>
      <c r="FX70" s="502"/>
      <c r="FY70" s="502"/>
      <c r="FZ70" s="502"/>
      <c r="GA70" s="502"/>
      <c r="GB70" s="502"/>
      <c r="GC70" s="502"/>
      <c r="GD70" s="502"/>
      <c r="GE70" s="502"/>
      <c r="GF70" s="502"/>
      <c r="GG70" s="502"/>
      <c r="GH70" s="502"/>
      <c r="GI70" s="502"/>
      <c r="GJ70" s="502"/>
      <c r="GK70" s="502"/>
      <c r="GL70" s="502"/>
      <c r="GM70" s="502"/>
      <c r="GN70" s="502"/>
      <c r="GO70" s="502"/>
      <c r="GP70" s="502"/>
      <c r="GQ70" s="502"/>
      <c r="GR70" s="502"/>
      <c r="GS70" s="502"/>
      <c r="GT70" s="502"/>
      <c r="GU70" s="502"/>
      <c r="GV70" s="502"/>
      <c r="GW70" s="502"/>
      <c r="GX70" s="502"/>
      <c r="GY70" s="502"/>
      <c r="GZ70" s="502"/>
      <c r="HA70" s="502"/>
      <c r="HB70" s="502"/>
      <c r="HC70" s="502"/>
      <c r="HD70" s="502"/>
      <c r="HE70" s="502"/>
      <c r="HF70" s="502"/>
      <c r="HG70" s="502"/>
      <c r="HH70" s="502"/>
      <c r="HI70" s="502"/>
      <c r="HJ70" s="502"/>
      <c r="HK70" s="610"/>
      <c r="HL70" s="610"/>
      <c r="HM70" s="610"/>
      <c r="HN70" s="610"/>
      <c r="HO70" s="610"/>
      <c r="HP70" s="610"/>
      <c r="HQ70" s="610"/>
      <c r="HR70" s="610"/>
      <c r="HS70" s="610"/>
      <c r="HT70" s="610"/>
      <c r="HU70" s="610"/>
      <c r="HV70" s="610"/>
      <c r="HW70" s="610"/>
      <c r="HX70" s="610"/>
      <c r="HY70" s="610"/>
      <c r="HZ70" s="610"/>
      <c r="IA70" s="610"/>
      <c r="IB70" s="610"/>
      <c r="IC70" s="610"/>
      <c r="ID70" s="610"/>
    </row>
    <row r="71" spans="1:238" ht="15.9" customHeight="1">
      <c r="A71" s="507" t="s">
        <v>161</v>
      </c>
      <c r="B71" s="506" t="s">
        <v>162</v>
      </c>
      <c r="C71" s="507" t="s">
        <v>163</v>
      </c>
      <c r="D71" s="507">
        <v>6.4375</v>
      </c>
      <c r="E71" s="507">
        <v>0.15500033612500075</v>
      </c>
      <c r="F71" s="18">
        <v>0</v>
      </c>
      <c r="G71" s="18">
        <v>6.8978809999999999</v>
      </c>
      <c r="H71" s="686">
        <v>6.8978809999999999</v>
      </c>
      <c r="I71" s="681">
        <v>0.13513439227655816</v>
      </c>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502"/>
      <c r="AK71" s="502"/>
      <c r="AL71" s="502"/>
      <c r="AM71" s="502"/>
      <c r="AN71" s="502"/>
      <c r="AO71" s="502"/>
      <c r="AP71" s="502"/>
      <c r="AQ71" s="502"/>
      <c r="AR71" s="502"/>
      <c r="AS71" s="502"/>
      <c r="AT71" s="502"/>
      <c r="AU71" s="502"/>
      <c r="AV71" s="502"/>
      <c r="AW71" s="502"/>
      <c r="AX71" s="502"/>
      <c r="AY71" s="502"/>
      <c r="AZ71" s="502"/>
      <c r="BA71" s="502"/>
      <c r="BB71" s="502"/>
      <c r="BC71" s="502"/>
      <c r="BD71" s="502"/>
      <c r="BE71" s="502"/>
      <c r="BF71" s="502"/>
      <c r="BG71" s="502"/>
      <c r="BH71" s="502"/>
      <c r="BI71" s="502"/>
      <c r="BJ71" s="502"/>
      <c r="BK71" s="502"/>
      <c r="BL71" s="502"/>
      <c r="BM71" s="502"/>
      <c r="BN71" s="502"/>
      <c r="BO71" s="502"/>
      <c r="BP71" s="502"/>
      <c r="BQ71" s="502"/>
      <c r="BR71" s="502"/>
      <c r="BS71" s="502"/>
      <c r="BT71" s="502"/>
      <c r="BU71" s="502"/>
      <c r="BV71" s="502"/>
      <c r="BW71" s="502"/>
      <c r="BX71" s="502"/>
      <c r="BY71" s="502"/>
      <c r="BZ71" s="502"/>
      <c r="CA71" s="502"/>
      <c r="CB71" s="502"/>
      <c r="CC71" s="502"/>
      <c r="CD71" s="502"/>
      <c r="CE71" s="502"/>
      <c r="CF71" s="502"/>
      <c r="CG71" s="502"/>
      <c r="CH71" s="502"/>
      <c r="CI71" s="502"/>
      <c r="CJ71" s="502"/>
      <c r="CK71" s="502"/>
      <c r="CL71" s="502"/>
      <c r="CM71" s="502"/>
      <c r="CN71" s="502"/>
      <c r="CO71" s="502"/>
      <c r="CP71" s="502"/>
      <c r="CQ71" s="502"/>
      <c r="CR71" s="502"/>
      <c r="CS71" s="502"/>
      <c r="CT71" s="502"/>
      <c r="CU71" s="502"/>
      <c r="CV71" s="502"/>
      <c r="CW71" s="502"/>
      <c r="CX71" s="502"/>
      <c r="CY71" s="502"/>
      <c r="CZ71" s="502"/>
      <c r="DA71" s="502"/>
      <c r="DB71" s="502"/>
      <c r="DC71" s="502"/>
      <c r="DD71" s="502"/>
      <c r="DE71" s="502"/>
      <c r="DF71" s="502"/>
      <c r="DG71" s="502"/>
      <c r="DH71" s="502"/>
      <c r="DI71" s="502"/>
      <c r="DJ71" s="502"/>
      <c r="DK71" s="502"/>
      <c r="DL71" s="502"/>
      <c r="DM71" s="502"/>
      <c r="DN71" s="502"/>
      <c r="DO71" s="502"/>
      <c r="DP71" s="502"/>
      <c r="DQ71" s="502"/>
      <c r="DR71" s="502"/>
      <c r="DS71" s="502"/>
      <c r="DT71" s="502"/>
      <c r="DU71" s="502"/>
      <c r="DV71" s="502"/>
      <c r="DW71" s="502"/>
      <c r="DX71" s="502"/>
      <c r="DY71" s="502"/>
      <c r="DZ71" s="502"/>
      <c r="EA71" s="502"/>
      <c r="EB71" s="502"/>
      <c r="EC71" s="502"/>
      <c r="ED71" s="502"/>
      <c r="EE71" s="502"/>
      <c r="EF71" s="502"/>
      <c r="EG71" s="502"/>
      <c r="EH71" s="502"/>
      <c r="EI71" s="502"/>
      <c r="EJ71" s="502"/>
      <c r="EK71" s="502"/>
      <c r="EL71" s="502"/>
      <c r="EM71" s="502"/>
      <c r="EN71" s="502"/>
      <c r="EO71" s="502"/>
      <c r="EP71" s="502"/>
      <c r="EQ71" s="502"/>
      <c r="ER71" s="502"/>
      <c r="ES71" s="502"/>
      <c r="ET71" s="502"/>
      <c r="EU71" s="502"/>
      <c r="EV71" s="502"/>
      <c r="EW71" s="502"/>
      <c r="EX71" s="502"/>
      <c r="EY71" s="502"/>
      <c r="EZ71" s="502"/>
      <c r="FA71" s="502"/>
      <c r="FB71" s="502"/>
      <c r="FC71" s="502"/>
      <c r="FD71" s="502"/>
      <c r="FE71" s="502"/>
      <c r="FF71" s="502"/>
      <c r="FG71" s="502"/>
      <c r="FH71" s="502"/>
      <c r="FI71" s="502"/>
      <c r="FJ71" s="502"/>
      <c r="FK71" s="502"/>
      <c r="FL71" s="502"/>
      <c r="FM71" s="502"/>
      <c r="FN71" s="502"/>
      <c r="FO71" s="502"/>
      <c r="FP71" s="502"/>
      <c r="FQ71" s="502"/>
      <c r="FR71" s="502"/>
      <c r="FS71" s="502"/>
      <c r="FT71" s="502"/>
      <c r="FU71" s="502"/>
      <c r="FV71" s="502"/>
      <c r="FW71" s="502"/>
      <c r="FX71" s="502"/>
      <c r="FY71" s="502"/>
      <c r="FZ71" s="502"/>
      <c r="GA71" s="502"/>
      <c r="GB71" s="502"/>
      <c r="GC71" s="502"/>
      <c r="GD71" s="502"/>
      <c r="GE71" s="502"/>
      <c r="GF71" s="502"/>
      <c r="GG71" s="502"/>
      <c r="GH71" s="502"/>
      <c r="GI71" s="502"/>
      <c r="GJ71" s="502"/>
      <c r="GK71" s="502"/>
      <c r="GL71" s="502"/>
      <c r="GM71" s="502"/>
      <c r="GN71" s="502"/>
      <c r="GO71" s="502"/>
      <c r="GP71" s="502"/>
      <c r="GQ71" s="502"/>
      <c r="GR71" s="502"/>
      <c r="GS71" s="502"/>
      <c r="GT71" s="502"/>
      <c r="GU71" s="502"/>
      <c r="GV71" s="502"/>
      <c r="GW71" s="502"/>
      <c r="GX71" s="502"/>
      <c r="GY71" s="502"/>
      <c r="GZ71" s="502"/>
      <c r="HA71" s="502"/>
      <c r="HB71" s="502"/>
      <c r="HC71" s="502"/>
      <c r="HD71" s="502"/>
      <c r="HE71" s="502"/>
      <c r="HF71" s="502"/>
      <c r="HG71" s="502"/>
      <c r="HH71" s="502"/>
      <c r="HI71" s="502"/>
      <c r="HJ71" s="502"/>
      <c r="HK71" s="610"/>
      <c r="HL71" s="610"/>
      <c r="HM71" s="610"/>
      <c r="HN71" s="610"/>
      <c r="HO71" s="610"/>
      <c r="HP71" s="610"/>
      <c r="HQ71" s="610"/>
      <c r="HR71" s="610"/>
      <c r="HS71" s="610"/>
      <c r="HT71" s="610"/>
      <c r="HU71" s="610"/>
      <c r="HV71" s="610"/>
      <c r="HW71" s="610"/>
      <c r="HX71" s="610"/>
      <c r="HY71" s="610"/>
      <c r="HZ71" s="610"/>
      <c r="IA71" s="610"/>
      <c r="IB71" s="610"/>
      <c r="IC71" s="610"/>
      <c r="ID71" s="610"/>
    </row>
    <row r="72" spans="1:238" ht="15.9" customHeight="1">
      <c r="A72" s="507" t="s">
        <v>164</v>
      </c>
      <c r="B72" s="506" t="s">
        <v>165</v>
      </c>
      <c r="C72" s="507" t="s">
        <v>166</v>
      </c>
      <c r="D72" s="507">
        <v>1425.6425000000002</v>
      </c>
      <c r="E72" s="507">
        <v>34.326223952479438</v>
      </c>
      <c r="F72" s="18">
        <v>0</v>
      </c>
      <c r="G72" s="18">
        <v>1418.8360120000002</v>
      </c>
      <c r="H72" s="686">
        <v>1418.8360120000002</v>
      </c>
      <c r="I72" s="681">
        <v>27.796006080956658</v>
      </c>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502"/>
      <c r="AK72" s="502"/>
      <c r="AL72" s="502"/>
      <c r="AM72" s="502"/>
      <c r="AN72" s="502"/>
      <c r="AO72" s="502"/>
      <c r="AP72" s="502"/>
      <c r="AQ72" s="502"/>
      <c r="AR72" s="502"/>
      <c r="AS72" s="502"/>
      <c r="AT72" s="502"/>
      <c r="AU72" s="502"/>
      <c r="AV72" s="502"/>
      <c r="AW72" s="502"/>
      <c r="AX72" s="502"/>
      <c r="AY72" s="502"/>
      <c r="AZ72" s="502"/>
      <c r="BA72" s="502"/>
      <c r="BB72" s="502"/>
      <c r="BC72" s="502"/>
      <c r="BD72" s="502"/>
      <c r="BE72" s="502"/>
      <c r="BF72" s="502"/>
      <c r="BG72" s="502"/>
      <c r="BH72" s="502"/>
      <c r="BI72" s="502"/>
      <c r="BJ72" s="502"/>
      <c r="BK72" s="502"/>
      <c r="BL72" s="502"/>
      <c r="BM72" s="502"/>
      <c r="BN72" s="502"/>
      <c r="BO72" s="502"/>
      <c r="BP72" s="502"/>
      <c r="BQ72" s="502"/>
      <c r="BR72" s="502"/>
      <c r="BS72" s="502"/>
      <c r="BT72" s="502"/>
      <c r="BU72" s="502"/>
      <c r="BV72" s="502"/>
      <c r="BW72" s="502"/>
      <c r="BX72" s="502"/>
      <c r="BY72" s="502"/>
      <c r="BZ72" s="502"/>
      <c r="CA72" s="502"/>
      <c r="CB72" s="502"/>
      <c r="CC72" s="502"/>
      <c r="CD72" s="502"/>
      <c r="CE72" s="502"/>
      <c r="CF72" s="502"/>
      <c r="CG72" s="502"/>
      <c r="CH72" s="502"/>
      <c r="CI72" s="502"/>
      <c r="CJ72" s="502"/>
      <c r="CK72" s="502"/>
      <c r="CL72" s="502"/>
      <c r="CM72" s="502"/>
      <c r="CN72" s="502"/>
      <c r="CO72" s="502"/>
      <c r="CP72" s="502"/>
      <c r="CQ72" s="502"/>
      <c r="CR72" s="502"/>
      <c r="CS72" s="502"/>
      <c r="CT72" s="502"/>
      <c r="CU72" s="502"/>
      <c r="CV72" s="502"/>
      <c r="CW72" s="502"/>
      <c r="CX72" s="502"/>
      <c r="CY72" s="502"/>
      <c r="CZ72" s="502"/>
      <c r="DA72" s="502"/>
      <c r="DB72" s="502"/>
      <c r="DC72" s="502"/>
      <c r="DD72" s="502"/>
      <c r="DE72" s="502"/>
      <c r="DF72" s="502"/>
      <c r="DG72" s="502"/>
      <c r="DH72" s="502"/>
      <c r="DI72" s="502"/>
      <c r="DJ72" s="502"/>
      <c r="DK72" s="502"/>
      <c r="DL72" s="502"/>
      <c r="DM72" s="502"/>
      <c r="DN72" s="502"/>
      <c r="DO72" s="502"/>
      <c r="DP72" s="502"/>
      <c r="DQ72" s="502"/>
      <c r="DR72" s="502"/>
      <c r="DS72" s="502"/>
      <c r="DT72" s="502"/>
      <c r="DU72" s="502"/>
      <c r="DV72" s="502"/>
      <c r="DW72" s="502"/>
      <c r="DX72" s="502"/>
      <c r="DY72" s="502"/>
      <c r="DZ72" s="502"/>
      <c r="EA72" s="502"/>
      <c r="EB72" s="502"/>
      <c r="EC72" s="502"/>
      <c r="ED72" s="502"/>
      <c r="EE72" s="502"/>
      <c r="EF72" s="502"/>
      <c r="EG72" s="502"/>
      <c r="EH72" s="502"/>
      <c r="EI72" s="502"/>
      <c r="EJ72" s="502"/>
      <c r="EK72" s="502"/>
      <c r="EL72" s="502"/>
      <c r="EM72" s="502"/>
      <c r="EN72" s="502"/>
      <c r="EO72" s="502"/>
      <c r="EP72" s="502"/>
      <c r="EQ72" s="502"/>
      <c r="ER72" s="502"/>
      <c r="ES72" s="502"/>
      <c r="ET72" s="502"/>
      <c r="EU72" s="502"/>
      <c r="EV72" s="502"/>
      <c r="EW72" s="502"/>
      <c r="EX72" s="502"/>
      <c r="EY72" s="502"/>
      <c r="EZ72" s="502"/>
      <c r="FA72" s="502"/>
      <c r="FB72" s="502"/>
      <c r="FC72" s="502"/>
      <c r="FD72" s="502"/>
      <c r="FE72" s="502"/>
      <c r="FF72" s="502"/>
      <c r="FG72" s="502"/>
      <c r="FH72" s="502"/>
      <c r="FI72" s="502"/>
      <c r="FJ72" s="502"/>
      <c r="FK72" s="502"/>
      <c r="FL72" s="502"/>
      <c r="FM72" s="502"/>
      <c r="FN72" s="502"/>
      <c r="FO72" s="502"/>
      <c r="FP72" s="502"/>
      <c r="FQ72" s="502"/>
      <c r="FR72" s="502"/>
      <c r="FS72" s="502"/>
      <c r="FT72" s="502"/>
      <c r="FU72" s="502"/>
      <c r="FV72" s="502"/>
      <c r="FW72" s="502"/>
      <c r="FX72" s="502"/>
      <c r="FY72" s="502"/>
      <c r="FZ72" s="502"/>
      <c r="GA72" s="502"/>
      <c r="GB72" s="502"/>
      <c r="GC72" s="502"/>
      <c r="GD72" s="502"/>
      <c r="GE72" s="502"/>
      <c r="GF72" s="502"/>
      <c r="GG72" s="502"/>
      <c r="GH72" s="502"/>
      <c r="GI72" s="502"/>
      <c r="GJ72" s="502"/>
      <c r="GK72" s="502"/>
      <c r="GL72" s="502"/>
      <c r="GM72" s="502"/>
      <c r="GN72" s="502"/>
      <c r="GO72" s="502"/>
      <c r="GP72" s="502"/>
      <c r="GQ72" s="502"/>
      <c r="GR72" s="502"/>
      <c r="GS72" s="502"/>
      <c r="GT72" s="502"/>
      <c r="GU72" s="502"/>
      <c r="GV72" s="502"/>
      <c r="GW72" s="502"/>
      <c r="GX72" s="502"/>
      <c r="GY72" s="502"/>
      <c r="GZ72" s="502"/>
      <c r="HA72" s="502"/>
      <c r="HB72" s="502"/>
      <c r="HC72" s="502"/>
      <c r="HD72" s="502"/>
      <c r="HE72" s="502"/>
      <c r="HF72" s="502"/>
      <c r="HG72" s="502"/>
      <c r="HH72" s="502"/>
      <c r="HI72" s="502"/>
      <c r="HJ72" s="502"/>
      <c r="HK72" s="610"/>
      <c r="HL72" s="610"/>
      <c r="HM72" s="610"/>
      <c r="HN72" s="610"/>
      <c r="HO72" s="610"/>
      <c r="HP72" s="610"/>
      <c r="HQ72" s="610"/>
      <c r="HR72" s="610"/>
      <c r="HS72" s="610"/>
      <c r="HT72" s="610"/>
      <c r="HU72" s="610"/>
      <c r="HV72" s="610"/>
      <c r="HW72" s="610"/>
      <c r="HX72" s="610"/>
      <c r="HY72" s="610"/>
      <c r="HZ72" s="610"/>
      <c r="IA72" s="610"/>
      <c r="IB72" s="610"/>
      <c r="IC72" s="610"/>
      <c r="ID72" s="610"/>
    </row>
    <row r="73" spans="1:238" ht="15.9" customHeight="1">
      <c r="A73" s="507" t="s">
        <v>167</v>
      </c>
      <c r="B73" s="506" t="s">
        <v>168</v>
      </c>
      <c r="C73" s="507" t="s">
        <v>169</v>
      </c>
      <c r="D73" s="507">
        <v>79.317999999999998</v>
      </c>
      <c r="E73" s="507">
        <v>1.9097967628369412</v>
      </c>
      <c r="F73" s="18">
        <v>0</v>
      </c>
      <c r="G73" s="18">
        <v>79.492199999999997</v>
      </c>
      <c r="H73" s="686">
        <v>79.492199999999997</v>
      </c>
      <c r="I73" s="681">
        <v>1.5573087065037241</v>
      </c>
      <c r="J73" s="502"/>
      <c r="K73" s="502"/>
      <c r="L73" s="502"/>
      <c r="M73" s="502"/>
      <c r="N73" s="502"/>
      <c r="O73" s="502"/>
      <c r="P73" s="502"/>
      <c r="Q73" s="502"/>
      <c r="R73" s="502"/>
      <c r="S73" s="502"/>
      <c r="T73" s="502"/>
      <c r="U73" s="502"/>
      <c r="V73" s="502"/>
      <c r="W73" s="502"/>
      <c r="X73" s="502"/>
      <c r="Y73" s="502"/>
      <c r="Z73" s="502"/>
      <c r="AA73" s="502"/>
      <c r="AB73" s="502"/>
      <c r="AC73" s="502"/>
      <c r="AD73" s="502"/>
      <c r="AE73" s="502"/>
      <c r="AF73" s="502"/>
      <c r="AG73" s="502"/>
      <c r="AH73" s="502"/>
      <c r="AI73" s="502"/>
      <c r="AJ73" s="502"/>
      <c r="AK73" s="502"/>
      <c r="AL73" s="502"/>
      <c r="AM73" s="502"/>
      <c r="AN73" s="502"/>
      <c r="AO73" s="502"/>
      <c r="AP73" s="502"/>
      <c r="AQ73" s="502"/>
      <c r="AR73" s="502"/>
      <c r="AS73" s="502"/>
      <c r="AT73" s="502"/>
      <c r="AU73" s="502"/>
      <c r="AV73" s="502"/>
      <c r="AW73" s="502"/>
      <c r="AX73" s="502"/>
      <c r="AY73" s="502"/>
      <c r="AZ73" s="502"/>
      <c r="BA73" s="502"/>
      <c r="BB73" s="502"/>
      <c r="BC73" s="502"/>
      <c r="BD73" s="502"/>
      <c r="BE73" s="502"/>
      <c r="BF73" s="502"/>
      <c r="BG73" s="502"/>
      <c r="BH73" s="502"/>
      <c r="BI73" s="502"/>
      <c r="BJ73" s="502"/>
      <c r="BK73" s="502"/>
      <c r="BL73" s="502"/>
      <c r="BM73" s="502"/>
      <c r="BN73" s="502"/>
      <c r="BO73" s="502"/>
      <c r="BP73" s="502"/>
      <c r="BQ73" s="502"/>
      <c r="BR73" s="502"/>
      <c r="BS73" s="502"/>
      <c r="BT73" s="502"/>
      <c r="BU73" s="502"/>
      <c r="BV73" s="502"/>
      <c r="BW73" s="502"/>
      <c r="BX73" s="502"/>
      <c r="BY73" s="502"/>
      <c r="BZ73" s="502"/>
      <c r="CA73" s="502"/>
      <c r="CB73" s="502"/>
      <c r="CC73" s="502"/>
      <c r="CD73" s="502"/>
      <c r="CE73" s="502"/>
      <c r="CF73" s="502"/>
      <c r="CG73" s="502"/>
      <c r="CH73" s="502"/>
      <c r="CI73" s="502"/>
      <c r="CJ73" s="502"/>
      <c r="CK73" s="502"/>
      <c r="CL73" s="502"/>
      <c r="CM73" s="502"/>
      <c r="CN73" s="502"/>
      <c r="CO73" s="502"/>
      <c r="CP73" s="502"/>
      <c r="CQ73" s="502"/>
      <c r="CR73" s="502"/>
      <c r="CS73" s="502"/>
      <c r="CT73" s="502"/>
      <c r="CU73" s="502"/>
      <c r="CV73" s="502"/>
      <c r="CW73" s="502"/>
      <c r="CX73" s="502"/>
      <c r="CY73" s="502"/>
      <c r="CZ73" s="502"/>
      <c r="DA73" s="502"/>
      <c r="DB73" s="502"/>
      <c r="DC73" s="502"/>
      <c r="DD73" s="502"/>
      <c r="DE73" s="502"/>
      <c r="DF73" s="502"/>
      <c r="DG73" s="502"/>
      <c r="DH73" s="502"/>
      <c r="DI73" s="502"/>
      <c r="DJ73" s="502"/>
      <c r="DK73" s="502"/>
      <c r="DL73" s="502"/>
      <c r="DM73" s="502"/>
      <c r="DN73" s="502"/>
      <c r="DO73" s="502"/>
      <c r="DP73" s="502"/>
      <c r="DQ73" s="502"/>
      <c r="DR73" s="502"/>
      <c r="DS73" s="502"/>
      <c r="DT73" s="502"/>
      <c r="DU73" s="502"/>
      <c r="DV73" s="502"/>
      <c r="DW73" s="502"/>
      <c r="DX73" s="502"/>
      <c r="DY73" s="502"/>
      <c r="DZ73" s="502"/>
      <c r="EA73" s="502"/>
      <c r="EB73" s="502"/>
      <c r="EC73" s="502"/>
      <c r="ED73" s="502"/>
      <c r="EE73" s="502"/>
      <c r="EF73" s="502"/>
      <c r="EG73" s="502"/>
      <c r="EH73" s="502"/>
      <c r="EI73" s="502"/>
      <c r="EJ73" s="502"/>
      <c r="EK73" s="502"/>
      <c r="EL73" s="502"/>
      <c r="EM73" s="502"/>
      <c r="EN73" s="502"/>
      <c r="EO73" s="502"/>
      <c r="EP73" s="502"/>
      <c r="EQ73" s="502"/>
      <c r="ER73" s="502"/>
      <c r="ES73" s="502"/>
      <c r="ET73" s="502"/>
      <c r="EU73" s="502"/>
      <c r="EV73" s="502"/>
      <c r="EW73" s="502"/>
      <c r="EX73" s="502"/>
      <c r="EY73" s="502"/>
      <c r="EZ73" s="502"/>
      <c r="FA73" s="502"/>
      <c r="FB73" s="502"/>
      <c r="FC73" s="502"/>
      <c r="FD73" s="502"/>
      <c r="FE73" s="502"/>
      <c r="FF73" s="502"/>
      <c r="FG73" s="502"/>
      <c r="FH73" s="502"/>
      <c r="FI73" s="502"/>
      <c r="FJ73" s="502"/>
      <c r="FK73" s="502"/>
      <c r="FL73" s="502"/>
      <c r="FM73" s="502"/>
      <c r="FN73" s="502"/>
      <c r="FO73" s="502"/>
      <c r="FP73" s="502"/>
      <c r="FQ73" s="502"/>
      <c r="FR73" s="502"/>
      <c r="FS73" s="502"/>
      <c r="FT73" s="502"/>
      <c r="FU73" s="502"/>
      <c r="FV73" s="502"/>
      <c r="FW73" s="502"/>
      <c r="FX73" s="502"/>
      <c r="FY73" s="502"/>
      <c r="FZ73" s="502"/>
      <c r="GA73" s="502"/>
      <c r="GB73" s="502"/>
      <c r="GC73" s="502"/>
      <c r="GD73" s="502"/>
      <c r="GE73" s="502"/>
      <c r="GF73" s="502"/>
      <c r="GG73" s="502"/>
      <c r="GH73" s="502"/>
      <c r="GI73" s="502"/>
      <c r="GJ73" s="502"/>
      <c r="GK73" s="502"/>
      <c r="GL73" s="502"/>
      <c r="GM73" s="502"/>
      <c r="GN73" s="502"/>
      <c r="GO73" s="502"/>
      <c r="GP73" s="502"/>
      <c r="GQ73" s="502"/>
      <c r="GR73" s="502"/>
      <c r="GS73" s="502"/>
      <c r="GT73" s="502"/>
      <c r="GU73" s="502"/>
      <c r="GV73" s="502"/>
      <c r="GW73" s="502"/>
      <c r="GX73" s="502"/>
      <c r="GY73" s="502"/>
      <c r="GZ73" s="502"/>
      <c r="HA73" s="502"/>
      <c r="HB73" s="502"/>
      <c r="HC73" s="502"/>
      <c r="HD73" s="502"/>
      <c r="HE73" s="502"/>
      <c r="HF73" s="502"/>
      <c r="HG73" s="502"/>
      <c r="HH73" s="502"/>
      <c r="HI73" s="502"/>
      <c r="HJ73" s="502"/>
      <c r="HK73" s="610"/>
      <c r="HL73" s="610"/>
      <c r="HM73" s="610"/>
      <c r="HN73" s="610"/>
      <c r="HO73" s="610"/>
      <c r="HP73" s="610"/>
      <c r="HQ73" s="610"/>
      <c r="HR73" s="610"/>
      <c r="HS73" s="610"/>
      <c r="HT73" s="610"/>
      <c r="HU73" s="610"/>
      <c r="HV73" s="610"/>
      <c r="HW73" s="610"/>
      <c r="HX73" s="610"/>
      <c r="HY73" s="610"/>
      <c r="HZ73" s="610"/>
      <c r="IA73" s="610"/>
      <c r="IB73" s="610"/>
      <c r="IC73" s="610"/>
      <c r="ID73" s="610"/>
    </row>
    <row r="74" spans="1:238" ht="15.9" customHeight="1">
      <c r="A74" s="507" t="s">
        <v>170</v>
      </c>
      <c r="B74" s="506" t="s">
        <v>171</v>
      </c>
      <c r="C74" s="507" t="s">
        <v>172</v>
      </c>
      <c r="D74" s="507">
        <v>19.23</v>
      </c>
      <c r="E74" s="507">
        <v>0.46301459630039055</v>
      </c>
      <c r="F74" s="18">
        <v>0</v>
      </c>
      <c r="G74" s="18">
        <v>19.330000000000002</v>
      </c>
      <c r="H74" s="686">
        <v>19.330000000000002</v>
      </c>
      <c r="I74" s="681">
        <v>0.37868844108877336</v>
      </c>
      <c r="J74" s="502"/>
      <c r="K74" s="502"/>
      <c r="L74" s="502"/>
      <c r="M74" s="502"/>
      <c r="N74" s="502"/>
      <c r="O74" s="502"/>
      <c r="P74" s="502"/>
      <c r="Q74" s="502"/>
      <c r="R74" s="502"/>
      <c r="S74" s="502"/>
      <c r="T74" s="502"/>
      <c r="U74" s="502"/>
      <c r="V74" s="502"/>
      <c r="W74" s="502"/>
      <c r="X74" s="502"/>
      <c r="Y74" s="502"/>
      <c r="Z74" s="502"/>
      <c r="AA74" s="502"/>
      <c r="AB74" s="502"/>
      <c r="AC74" s="502"/>
      <c r="AD74" s="502"/>
      <c r="AE74" s="502"/>
      <c r="AF74" s="502"/>
      <c r="AG74" s="502"/>
      <c r="AH74" s="502"/>
      <c r="AI74" s="502"/>
      <c r="AJ74" s="502"/>
      <c r="AK74" s="502"/>
      <c r="AL74" s="502"/>
      <c r="AM74" s="502"/>
      <c r="AN74" s="502"/>
      <c r="AO74" s="502"/>
      <c r="AP74" s="502"/>
      <c r="AQ74" s="502"/>
      <c r="AR74" s="502"/>
      <c r="AS74" s="502"/>
      <c r="AT74" s="502"/>
      <c r="AU74" s="502"/>
      <c r="AV74" s="502"/>
      <c r="AW74" s="502"/>
      <c r="AX74" s="502"/>
      <c r="AY74" s="502"/>
      <c r="AZ74" s="502"/>
      <c r="BA74" s="502"/>
      <c r="BB74" s="502"/>
      <c r="BC74" s="502"/>
      <c r="BD74" s="502"/>
      <c r="BE74" s="502"/>
      <c r="BF74" s="502"/>
      <c r="BG74" s="502"/>
      <c r="BH74" s="502"/>
      <c r="BI74" s="502"/>
      <c r="BJ74" s="502"/>
      <c r="BK74" s="502"/>
      <c r="BL74" s="502"/>
      <c r="BM74" s="502"/>
      <c r="BN74" s="502"/>
      <c r="BO74" s="502"/>
      <c r="BP74" s="502"/>
      <c r="BQ74" s="502"/>
      <c r="BR74" s="502"/>
      <c r="BS74" s="502"/>
      <c r="BT74" s="502"/>
      <c r="BU74" s="502"/>
      <c r="BV74" s="502"/>
      <c r="BW74" s="502"/>
      <c r="BX74" s="502"/>
      <c r="BY74" s="502"/>
      <c r="BZ74" s="502"/>
      <c r="CA74" s="502"/>
      <c r="CB74" s="502"/>
      <c r="CC74" s="502"/>
      <c r="CD74" s="502"/>
      <c r="CE74" s="502"/>
      <c r="CF74" s="502"/>
      <c r="CG74" s="502"/>
      <c r="CH74" s="502"/>
      <c r="CI74" s="502"/>
      <c r="CJ74" s="502"/>
      <c r="CK74" s="502"/>
      <c r="CL74" s="502"/>
      <c r="CM74" s="502"/>
      <c r="CN74" s="502"/>
      <c r="CO74" s="502"/>
      <c r="CP74" s="502"/>
      <c r="CQ74" s="502"/>
      <c r="CR74" s="502"/>
      <c r="CS74" s="502"/>
      <c r="CT74" s="502"/>
      <c r="CU74" s="502"/>
      <c r="CV74" s="502"/>
      <c r="CW74" s="502"/>
      <c r="CX74" s="502"/>
      <c r="CY74" s="502"/>
      <c r="CZ74" s="502"/>
      <c r="DA74" s="502"/>
      <c r="DB74" s="502"/>
      <c r="DC74" s="502"/>
      <c r="DD74" s="502"/>
      <c r="DE74" s="502"/>
      <c r="DF74" s="502"/>
      <c r="DG74" s="502"/>
      <c r="DH74" s="502"/>
      <c r="DI74" s="502"/>
      <c r="DJ74" s="502"/>
      <c r="DK74" s="502"/>
      <c r="DL74" s="502"/>
      <c r="DM74" s="502"/>
      <c r="DN74" s="502"/>
      <c r="DO74" s="502"/>
      <c r="DP74" s="502"/>
      <c r="DQ74" s="502"/>
      <c r="DR74" s="502"/>
      <c r="DS74" s="502"/>
      <c r="DT74" s="502"/>
      <c r="DU74" s="502"/>
      <c r="DV74" s="502"/>
      <c r="DW74" s="502"/>
      <c r="DX74" s="502"/>
      <c r="DY74" s="502"/>
      <c r="DZ74" s="502"/>
      <c r="EA74" s="502"/>
      <c r="EB74" s="502"/>
      <c r="EC74" s="502"/>
      <c r="ED74" s="502"/>
      <c r="EE74" s="502"/>
      <c r="EF74" s="502"/>
      <c r="EG74" s="502"/>
      <c r="EH74" s="502"/>
      <c r="EI74" s="502"/>
      <c r="EJ74" s="502"/>
      <c r="EK74" s="502"/>
      <c r="EL74" s="502"/>
      <c r="EM74" s="502"/>
      <c r="EN74" s="502"/>
      <c r="EO74" s="502"/>
      <c r="EP74" s="502"/>
      <c r="EQ74" s="502"/>
      <c r="ER74" s="502"/>
      <c r="ES74" s="502"/>
      <c r="ET74" s="502"/>
      <c r="EU74" s="502"/>
      <c r="EV74" s="502"/>
      <c r="EW74" s="502"/>
      <c r="EX74" s="502"/>
      <c r="EY74" s="502"/>
      <c r="EZ74" s="502"/>
      <c r="FA74" s="502"/>
      <c r="FB74" s="502"/>
      <c r="FC74" s="502"/>
      <c r="FD74" s="502"/>
      <c r="FE74" s="502"/>
      <c r="FF74" s="502"/>
      <c r="FG74" s="502"/>
      <c r="FH74" s="502"/>
      <c r="FI74" s="502"/>
      <c r="FJ74" s="502"/>
      <c r="FK74" s="502"/>
      <c r="FL74" s="502"/>
      <c r="FM74" s="502"/>
      <c r="FN74" s="502"/>
      <c r="FO74" s="502"/>
      <c r="FP74" s="502"/>
      <c r="FQ74" s="502"/>
      <c r="FR74" s="502"/>
      <c r="FS74" s="502"/>
      <c r="FT74" s="502"/>
      <c r="FU74" s="502"/>
      <c r="FV74" s="502"/>
      <c r="FW74" s="502"/>
      <c r="FX74" s="502"/>
      <c r="FY74" s="502"/>
      <c r="FZ74" s="502"/>
      <c r="GA74" s="502"/>
      <c r="GB74" s="502"/>
      <c r="GC74" s="502"/>
      <c r="GD74" s="502"/>
      <c r="GE74" s="502"/>
      <c r="GF74" s="502"/>
      <c r="GG74" s="502"/>
      <c r="GH74" s="502"/>
      <c r="GI74" s="502"/>
      <c r="GJ74" s="502"/>
      <c r="GK74" s="502"/>
      <c r="GL74" s="502"/>
      <c r="GM74" s="502"/>
      <c r="GN74" s="502"/>
      <c r="GO74" s="502"/>
      <c r="GP74" s="502"/>
      <c r="GQ74" s="502"/>
      <c r="GR74" s="502"/>
      <c r="GS74" s="502"/>
      <c r="GT74" s="502"/>
      <c r="GU74" s="502"/>
      <c r="GV74" s="502"/>
      <c r="GW74" s="502"/>
      <c r="GX74" s="502"/>
      <c r="GY74" s="502"/>
      <c r="GZ74" s="502"/>
      <c r="HA74" s="502"/>
      <c r="HB74" s="502"/>
      <c r="HC74" s="502"/>
      <c r="HD74" s="502"/>
      <c r="HE74" s="502"/>
      <c r="HF74" s="502"/>
      <c r="HG74" s="502"/>
      <c r="HH74" s="502"/>
      <c r="HI74" s="502"/>
      <c r="HJ74" s="502"/>
      <c r="HK74" s="610"/>
      <c r="HL74" s="610"/>
      <c r="HM74" s="610"/>
      <c r="HN74" s="610"/>
      <c r="HO74" s="610"/>
      <c r="HP74" s="610"/>
      <c r="HQ74" s="610"/>
      <c r="HR74" s="610"/>
      <c r="HS74" s="610"/>
      <c r="HT74" s="610"/>
      <c r="HU74" s="610"/>
      <c r="HV74" s="610"/>
      <c r="HW74" s="610"/>
      <c r="HX74" s="610"/>
      <c r="HY74" s="610"/>
      <c r="HZ74" s="610"/>
      <c r="IA74" s="610"/>
      <c r="IB74" s="610"/>
      <c r="IC74" s="610"/>
      <c r="ID74" s="610"/>
    </row>
    <row r="75" spans="1:238" ht="15.9" customHeight="1">
      <c r="A75" s="507" t="s">
        <v>173</v>
      </c>
      <c r="B75" s="506" t="s">
        <v>174</v>
      </c>
      <c r="C75" s="507" t="s">
        <v>175</v>
      </c>
      <c r="D75" s="507">
        <v>0.26</v>
      </c>
      <c r="E75" s="507">
        <v>2.5572593456594351E-4</v>
      </c>
      <c r="F75" s="18">
        <v>0</v>
      </c>
      <c r="G75" s="18">
        <v>0.3</v>
      </c>
      <c r="H75" s="686">
        <v>0.3</v>
      </c>
      <c r="I75" s="681">
        <v>5.8772132605603719E-3</v>
      </c>
      <c r="J75" s="502"/>
      <c r="K75" s="502"/>
      <c r="L75" s="502"/>
      <c r="M75" s="502"/>
      <c r="N75" s="502"/>
      <c r="O75" s="502"/>
      <c r="P75" s="502"/>
      <c r="Q75" s="502"/>
      <c r="R75" s="502"/>
      <c r="S75" s="502"/>
      <c r="T75" s="502"/>
      <c r="U75" s="502"/>
      <c r="V75" s="502"/>
      <c r="W75" s="502"/>
      <c r="X75" s="502"/>
      <c r="Y75" s="502"/>
      <c r="Z75" s="502"/>
      <c r="AA75" s="502"/>
      <c r="AB75" s="502"/>
      <c r="AC75" s="502"/>
      <c r="AD75" s="502"/>
      <c r="AE75" s="502"/>
      <c r="AF75" s="502"/>
      <c r="AG75" s="502"/>
      <c r="AH75" s="502"/>
      <c r="AI75" s="502"/>
      <c r="AJ75" s="502"/>
      <c r="AK75" s="502"/>
      <c r="AL75" s="502"/>
      <c r="AM75" s="502"/>
      <c r="AN75" s="502"/>
      <c r="AO75" s="502"/>
      <c r="AP75" s="502"/>
      <c r="AQ75" s="502"/>
      <c r="AR75" s="502"/>
      <c r="AS75" s="502"/>
      <c r="AT75" s="502"/>
      <c r="AU75" s="502"/>
      <c r="AV75" s="502"/>
      <c r="AW75" s="502"/>
      <c r="AX75" s="502"/>
      <c r="AY75" s="502"/>
      <c r="AZ75" s="502"/>
      <c r="BA75" s="502"/>
      <c r="BB75" s="502"/>
      <c r="BC75" s="502"/>
      <c r="BD75" s="502"/>
      <c r="BE75" s="502"/>
      <c r="BF75" s="502"/>
      <c r="BG75" s="502"/>
      <c r="BH75" s="502"/>
      <c r="BI75" s="502"/>
      <c r="BJ75" s="502"/>
      <c r="BK75" s="502"/>
      <c r="BL75" s="502"/>
      <c r="BM75" s="502"/>
      <c r="BN75" s="502"/>
      <c r="BO75" s="502"/>
      <c r="BP75" s="502"/>
      <c r="BQ75" s="502"/>
      <c r="BR75" s="502"/>
      <c r="BS75" s="502"/>
      <c r="BT75" s="502"/>
      <c r="BU75" s="502"/>
      <c r="BV75" s="502"/>
      <c r="BW75" s="502"/>
      <c r="BX75" s="502"/>
      <c r="BY75" s="502"/>
      <c r="BZ75" s="502"/>
      <c r="CA75" s="502"/>
      <c r="CB75" s="502"/>
      <c r="CC75" s="502"/>
      <c r="CD75" s="502"/>
      <c r="CE75" s="502"/>
      <c r="CF75" s="502"/>
      <c r="CG75" s="502"/>
      <c r="CH75" s="502"/>
      <c r="CI75" s="502"/>
      <c r="CJ75" s="502"/>
      <c r="CK75" s="502"/>
      <c r="CL75" s="502"/>
      <c r="CM75" s="502"/>
      <c r="CN75" s="502"/>
      <c r="CO75" s="502"/>
      <c r="CP75" s="502"/>
      <c r="CQ75" s="502"/>
      <c r="CR75" s="502"/>
      <c r="CS75" s="502"/>
      <c r="CT75" s="502"/>
      <c r="CU75" s="502"/>
      <c r="CV75" s="502"/>
      <c r="CW75" s="502"/>
      <c r="CX75" s="502"/>
      <c r="CY75" s="502"/>
      <c r="CZ75" s="502"/>
      <c r="DA75" s="502"/>
      <c r="DB75" s="502"/>
      <c r="DC75" s="502"/>
      <c r="DD75" s="502"/>
      <c r="DE75" s="502"/>
      <c r="DF75" s="502"/>
      <c r="DG75" s="502"/>
      <c r="DH75" s="502"/>
      <c r="DI75" s="502"/>
      <c r="DJ75" s="502"/>
      <c r="DK75" s="502"/>
      <c r="DL75" s="502"/>
      <c r="DM75" s="502"/>
      <c r="DN75" s="502"/>
      <c r="DO75" s="502"/>
      <c r="DP75" s="502"/>
      <c r="DQ75" s="502"/>
      <c r="DR75" s="502"/>
      <c r="DS75" s="502"/>
      <c r="DT75" s="502"/>
      <c r="DU75" s="502"/>
      <c r="DV75" s="502"/>
      <c r="DW75" s="502"/>
      <c r="DX75" s="502"/>
      <c r="DY75" s="502"/>
      <c r="DZ75" s="502"/>
      <c r="EA75" s="502"/>
      <c r="EB75" s="502"/>
      <c r="EC75" s="502"/>
      <c r="ED75" s="502"/>
      <c r="EE75" s="502"/>
      <c r="EF75" s="502"/>
      <c r="EG75" s="502"/>
      <c r="EH75" s="502"/>
      <c r="EI75" s="502"/>
      <c r="EJ75" s="502"/>
      <c r="EK75" s="502"/>
      <c r="EL75" s="502"/>
      <c r="EM75" s="502"/>
      <c r="EN75" s="502"/>
      <c r="EO75" s="502"/>
      <c r="EP75" s="502"/>
      <c r="EQ75" s="502"/>
      <c r="ER75" s="502"/>
      <c r="ES75" s="502"/>
      <c r="ET75" s="502"/>
      <c r="EU75" s="502"/>
      <c r="EV75" s="502"/>
      <c r="EW75" s="502"/>
      <c r="EX75" s="502"/>
      <c r="EY75" s="502"/>
      <c r="EZ75" s="502"/>
      <c r="FA75" s="502"/>
      <c r="FB75" s="502"/>
      <c r="FC75" s="502"/>
      <c r="FD75" s="502"/>
      <c r="FE75" s="502"/>
      <c r="FF75" s="502"/>
      <c r="FG75" s="502"/>
      <c r="FH75" s="502"/>
      <c r="FI75" s="502"/>
      <c r="FJ75" s="502"/>
      <c r="FK75" s="502"/>
      <c r="FL75" s="502"/>
      <c r="FM75" s="502"/>
      <c r="FN75" s="502"/>
      <c r="FO75" s="502"/>
      <c r="FP75" s="502"/>
      <c r="FQ75" s="502"/>
      <c r="FR75" s="502"/>
      <c r="FS75" s="502"/>
      <c r="FT75" s="502"/>
      <c r="FU75" s="502"/>
      <c r="FV75" s="502"/>
      <c r="FW75" s="502"/>
      <c r="FX75" s="502"/>
      <c r="FY75" s="502"/>
      <c r="FZ75" s="502"/>
      <c r="GA75" s="502"/>
      <c r="GB75" s="502"/>
      <c r="GC75" s="502"/>
      <c r="GD75" s="502"/>
      <c r="GE75" s="502"/>
      <c r="GF75" s="502"/>
      <c r="GG75" s="502"/>
      <c r="GH75" s="502"/>
      <c r="GI75" s="502"/>
      <c r="GJ75" s="502"/>
      <c r="GK75" s="502"/>
      <c r="GL75" s="502"/>
      <c r="GM75" s="502"/>
      <c r="GN75" s="502"/>
      <c r="GO75" s="502"/>
      <c r="GP75" s="502"/>
      <c r="GQ75" s="502"/>
      <c r="GR75" s="502"/>
      <c r="GS75" s="502"/>
      <c r="GT75" s="502"/>
      <c r="GU75" s="502"/>
      <c r="GV75" s="502"/>
      <c r="GW75" s="502"/>
      <c r="GX75" s="502"/>
      <c r="GY75" s="502"/>
      <c r="GZ75" s="502"/>
      <c r="HA75" s="502"/>
      <c r="HB75" s="502"/>
      <c r="HC75" s="502"/>
      <c r="HD75" s="502"/>
      <c r="HE75" s="502"/>
      <c r="HF75" s="502"/>
      <c r="HG75" s="502"/>
      <c r="HH75" s="502"/>
      <c r="HI75" s="502"/>
      <c r="HJ75" s="502"/>
      <c r="HK75" s="610"/>
      <c r="HL75" s="610"/>
      <c r="HM75" s="610"/>
      <c r="HN75" s="610"/>
      <c r="HO75" s="610"/>
      <c r="HP75" s="610"/>
      <c r="HQ75" s="610"/>
      <c r="HR75" s="610"/>
      <c r="HS75" s="610"/>
      <c r="HT75" s="610"/>
      <c r="HU75" s="610"/>
      <c r="HV75" s="610"/>
      <c r="HW75" s="610"/>
      <c r="HX75" s="610"/>
      <c r="HY75" s="610"/>
      <c r="HZ75" s="610"/>
      <c r="IA75" s="610"/>
      <c r="IB75" s="610"/>
      <c r="IC75" s="610"/>
      <c r="ID75" s="610"/>
    </row>
    <row r="76" spans="1:238" ht="15.9" customHeight="1">
      <c r="A76" s="507" t="s">
        <v>176</v>
      </c>
      <c r="B76" s="506" t="s">
        <v>177</v>
      </c>
      <c r="C76" s="507" t="s">
        <v>178</v>
      </c>
      <c r="D76" s="507">
        <v>0</v>
      </c>
      <c r="E76" s="507">
        <v>0</v>
      </c>
      <c r="F76" s="18">
        <v>0</v>
      </c>
      <c r="G76" s="18">
        <v>3.9</v>
      </c>
      <c r="H76" s="686">
        <v>3.9</v>
      </c>
      <c r="I76" s="681">
        <v>7.6403772387284852E-2</v>
      </c>
      <c r="J76" s="502"/>
      <c r="K76" s="502"/>
      <c r="L76" s="502"/>
      <c r="M76" s="502"/>
      <c r="N76" s="502"/>
      <c r="O76" s="502"/>
      <c r="P76" s="502"/>
      <c r="Q76" s="502"/>
      <c r="R76" s="502"/>
      <c r="S76" s="502"/>
      <c r="T76" s="502"/>
      <c r="U76" s="502"/>
      <c r="V76" s="502"/>
      <c r="W76" s="502"/>
      <c r="X76" s="502"/>
      <c r="Y76" s="502"/>
      <c r="Z76" s="502"/>
      <c r="AA76" s="502"/>
      <c r="AB76" s="502"/>
      <c r="AC76" s="502"/>
      <c r="AD76" s="502"/>
      <c r="AE76" s="502"/>
      <c r="AF76" s="502"/>
      <c r="AG76" s="502"/>
      <c r="AH76" s="502"/>
      <c r="AI76" s="502"/>
      <c r="AJ76" s="502"/>
      <c r="AK76" s="502"/>
      <c r="AL76" s="502"/>
      <c r="AM76" s="502"/>
      <c r="AN76" s="502"/>
      <c r="AO76" s="502"/>
      <c r="AP76" s="502"/>
      <c r="AQ76" s="502"/>
      <c r="AR76" s="502"/>
      <c r="AS76" s="502"/>
      <c r="AT76" s="502"/>
      <c r="AU76" s="502"/>
      <c r="AV76" s="502"/>
      <c r="AW76" s="502"/>
      <c r="AX76" s="502"/>
      <c r="AY76" s="502"/>
      <c r="AZ76" s="502"/>
      <c r="BA76" s="502"/>
      <c r="BB76" s="502"/>
      <c r="BC76" s="502"/>
      <c r="BD76" s="502"/>
      <c r="BE76" s="502"/>
      <c r="BF76" s="502"/>
      <c r="BG76" s="502"/>
      <c r="BH76" s="502"/>
      <c r="BI76" s="502"/>
      <c r="BJ76" s="502"/>
      <c r="BK76" s="502"/>
      <c r="BL76" s="502"/>
      <c r="BM76" s="502"/>
      <c r="BN76" s="502"/>
      <c r="BO76" s="502"/>
      <c r="BP76" s="502"/>
      <c r="BQ76" s="502"/>
      <c r="BR76" s="502"/>
      <c r="BS76" s="502"/>
      <c r="BT76" s="502"/>
      <c r="BU76" s="502"/>
      <c r="BV76" s="502"/>
      <c r="BW76" s="502"/>
      <c r="BX76" s="502"/>
      <c r="BY76" s="502"/>
      <c r="BZ76" s="502"/>
      <c r="CA76" s="502"/>
      <c r="CB76" s="502"/>
      <c r="CC76" s="502"/>
      <c r="CD76" s="502"/>
      <c r="CE76" s="502"/>
      <c r="CF76" s="502"/>
      <c r="CG76" s="502"/>
      <c r="CH76" s="502"/>
      <c r="CI76" s="502"/>
      <c r="CJ76" s="502"/>
      <c r="CK76" s="502"/>
      <c r="CL76" s="502"/>
      <c r="CM76" s="502"/>
      <c r="CN76" s="502"/>
      <c r="CO76" s="502"/>
      <c r="CP76" s="502"/>
      <c r="CQ76" s="502"/>
      <c r="CR76" s="502"/>
      <c r="CS76" s="502"/>
      <c r="CT76" s="502"/>
      <c r="CU76" s="502"/>
      <c r="CV76" s="502"/>
      <c r="CW76" s="502"/>
      <c r="CX76" s="502"/>
      <c r="CY76" s="502"/>
      <c r="CZ76" s="502"/>
      <c r="DA76" s="502"/>
      <c r="DB76" s="502"/>
      <c r="DC76" s="502"/>
      <c r="DD76" s="502"/>
      <c r="DE76" s="502"/>
      <c r="DF76" s="502"/>
      <c r="DG76" s="502"/>
      <c r="DH76" s="502"/>
      <c r="DI76" s="502"/>
      <c r="DJ76" s="502"/>
      <c r="DK76" s="502"/>
      <c r="DL76" s="502"/>
      <c r="DM76" s="502"/>
      <c r="DN76" s="502"/>
      <c r="DO76" s="502"/>
      <c r="DP76" s="502"/>
      <c r="DQ76" s="502"/>
      <c r="DR76" s="502"/>
      <c r="DS76" s="502"/>
      <c r="DT76" s="502"/>
      <c r="DU76" s="502"/>
      <c r="DV76" s="502"/>
      <c r="DW76" s="502"/>
      <c r="DX76" s="502"/>
      <c r="DY76" s="502"/>
      <c r="DZ76" s="502"/>
      <c r="EA76" s="502"/>
      <c r="EB76" s="502"/>
      <c r="EC76" s="502"/>
      <c r="ED76" s="502"/>
      <c r="EE76" s="502"/>
      <c r="EF76" s="502"/>
      <c r="EG76" s="502"/>
      <c r="EH76" s="502"/>
      <c r="EI76" s="502"/>
      <c r="EJ76" s="502"/>
      <c r="EK76" s="502"/>
      <c r="EL76" s="502"/>
      <c r="EM76" s="502"/>
      <c r="EN76" s="502"/>
      <c r="EO76" s="502"/>
      <c r="EP76" s="502"/>
      <c r="EQ76" s="502"/>
      <c r="ER76" s="502"/>
      <c r="ES76" s="502"/>
      <c r="ET76" s="502"/>
      <c r="EU76" s="502"/>
      <c r="EV76" s="502"/>
      <c r="EW76" s="502"/>
      <c r="EX76" s="502"/>
      <c r="EY76" s="502"/>
      <c r="EZ76" s="502"/>
      <c r="FA76" s="502"/>
      <c r="FB76" s="502"/>
      <c r="FC76" s="502"/>
      <c r="FD76" s="502"/>
      <c r="FE76" s="502"/>
      <c r="FF76" s="502"/>
      <c r="FG76" s="502"/>
      <c r="FH76" s="502"/>
      <c r="FI76" s="502"/>
      <c r="FJ76" s="502"/>
      <c r="FK76" s="502"/>
      <c r="FL76" s="502"/>
      <c r="FM76" s="502"/>
      <c r="FN76" s="502"/>
      <c r="FO76" s="502"/>
      <c r="FP76" s="502"/>
      <c r="FQ76" s="502"/>
      <c r="FR76" s="502"/>
      <c r="FS76" s="502"/>
      <c r="FT76" s="502"/>
      <c r="FU76" s="502"/>
      <c r="FV76" s="502"/>
      <c r="FW76" s="502"/>
      <c r="FX76" s="502"/>
      <c r="FY76" s="502"/>
      <c r="FZ76" s="502"/>
      <c r="GA76" s="502"/>
      <c r="GB76" s="502"/>
      <c r="GC76" s="502"/>
      <c r="GD76" s="502"/>
      <c r="GE76" s="502"/>
      <c r="GF76" s="502"/>
      <c r="GG76" s="502"/>
      <c r="GH76" s="502"/>
      <c r="GI76" s="502"/>
      <c r="GJ76" s="502"/>
      <c r="GK76" s="502"/>
      <c r="GL76" s="502"/>
      <c r="GM76" s="502"/>
      <c r="GN76" s="502"/>
      <c r="GO76" s="502"/>
      <c r="GP76" s="502"/>
      <c r="GQ76" s="502"/>
      <c r="GR76" s="502"/>
      <c r="GS76" s="502"/>
      <c r="GT76" s="502"/>
      <c r="GU76" s="502"/>
      <c r="GV76" s="502"/>
      <c r="GW76" s="502"/>
      <c r="GX76" s="502"/>
      <c r="GY76" s="502"/>
      <c r="GZ76" s="502"/>
      <c r="HA76" s="502"/>
      <c r="HB76" s="502"/>
      <c r="HC76" s="502"/>
      <c r="HD76" s="502"/>
      <c r="HE76" s="502"/>
      <c r="HF76" s="502"/>
      <c r="HG76" s="502"/>
      <c r="HH76" s="502"/>
      <c r="HI76" s="502"/>
      <c r="HJ76" s="502"/>
      <c r="HK76" s="610"/>
      <c r="HL76" s="610"/>
      <c r="HM76" s="610"/>
      <c r="HN76" s="610"/>
      <c r="HO76" s="610"/>
      <c r="HP76" s="610"/>
      <c r="HQ76" s="610"/>
      <c r="HR76" s="610"/>
      <c r="HS76" s="610"/>
      <c r="HT76" s="610"/>
      <c r="HU76" s="610"/>
      <c r="HV76" s="610"/>
      <c r="HW76" s="610"/>
      <c r="HX76" s="610"/>
      <c r="HY76" s="610"/>
      <c r="HZ76" s="610"/>
      <c r="IA76" s="610"/>
      <c r="IB76" s="610"/>
      <c r="IC76" s="610"/>
      <c r="ID76" s="610"/>
    </row>
    <row r="77" spans="1:238" s="609" customFormat="1" ht="15.9" customHeight="1">
      <c r="A77" s="899">
        <v>3</v>
      </c>
      <c r="B77" s="898" t="s">
        <v>179</v>
      </c>
      <c r="C77" s="897" t="s">
        <v>180</v>
      </c>
      <c r="D77" s="897">
        <v>732.44250000000011</v>
      </c>
      <c r="E77" s="581">
        <v>0.72040208780121573</v>
      </c>
      <c r="F77" s="13">
        <v>731.22</v>
      </c>
      <c r="G77" s="13">
        <v>0</v>
      </c>
      <c r="H77" s="679">
        <v>731.22</v>
      </c>
      <c r="I77" s="680">
        <v>0.71919968412811253</v>
      </c>
      <c r="J77" s="499"/>
      <c r="K77" s="499"/>
      <c r="L77" s="499"/>
      <c r="M77" s="499"/>
      <c r="N77" s="499"/>
      <c r="O77" s="499"/>
      <c r="P77" s="499"/>
      <c r="Q77" s="499"/>
      <c r="R77" s="499"/>
      <c r="S77" s="499"/>
      <c r="T77" s="499"/>
      <c r="U77" s="499"/>
      <c r="V77" s="499"/>
      <c r="W77" s="499"/>
      <c r="X77" s="499"/>
      <c r="Y77" s="499"/>
      <c r="Z77" s="499"/>
      <c r="AA77" s="499"/>
      <c r="AB77" s="499"/>
      <c r="AC77" s="499"/>
      <c r="AD77" s="499"/>
      <c r="AE77" s="499"/>
      <c r="AF77" s="499"/>
      <c r="AG77" s="499"/>
      <c r="AH77" s="499"/>
      <c r="AI77" s="499"/>
      <c r="AJ77" s="499"/>
      <c r="AK77" s="499"/>
      <c r="AL77" s="499"/>
      <c r="AM77" s="499"/>
      <c r="AN77" s="499"/>
      <c r="AO77" s="499"/>
      <c r="AP77" s="499"/>
      <c r="AQ77" s="499"/>
      <c r="AR77" s="499"/>
      <c r="AS77" s="499"/>
      <c r="AT77" s="499"/>
      <c r="AU77" s="499"/>
      <c r="AV77" s="499"/>
      <c r="AW77" s="499"/>
      <c r="AX77" s="499"/>
      <c r="AY77" s="499"/>
      <c r="AZ77" s="499"/>
      <c r="BA77" s="499"/>
      <c r="BB77" s="499"/>
      <c r="BC77" s="499"/>
      <c r="BD77" s="499"/>
      <c r="BE77" s="499"/>
      <c r="BF77" s="499"/>
      <c r="BG77" s="499"/>
      <c r="BH77" s="499"/>
      <c r="BI77" s="499"/>
      <c r="BJ77" s="499"/>
      <c r="BK77" s="499"/>
      <c r="BL77" s="499"/>
      <c r="BM77" s="499"/>
      <c r="BN77" s="499"/>
      <c r="BO77" s="499"/>
      <c r="BP77" s="499"/>
      <c r="BQ77" s="499"/>
      <c r="BR77" s="499"/>
      <c r="BS77" s="499"/>
      <c r="BT77" s="499"/>
      <c r="BU77" s="499"/>
      <c r="BV77" s="499"/>
      <c r="BW77" s="499"/>
      <c r="BX77" s="499"/>
      <c r="BY77" s="499"/>
      <c r="BZ77" s="499"/>
      <c r="CA77" s="499"/>
      <c r="CB77" s="499"/>
      <c r="CC77" s="499"/>
      <c r="CD77" s="499"/>
      <c r="CE77" s="499"/>
      <c r="CF77" s="499"/>
      <c r="CG77" s="499"/>
      <c r="CH77" s="499"/>
      <c r="CI77" s="499"/>
      <c r="CJ77" s="499"/>
      <c r="CK77" s="499"/>
      <c r="CL77" s="499"/>
      <c r="CM77" s="499"/>
      <c r="CN77" s="499"/>
      <c r="CO77" s="499"/>
      <c r="CP77" s="499"/>
      <c r="CQ77" s="499"/>
      <c r="CR77" s="499"/>
      <c r="CS77" s="499"/>
      <c r="CT77" s="499"/>
      <c r="CU77" s="499"/>
      <c r="CV77" s="499"/>
      <c r="CW77" s="499"/>
      <c r="CX77" s="499"/>
      <c r="CY77" s="499"/>
      <c r="CZ77" s="499"/>
      <c r="DA77" s="499"/>
      <c r="DB77" s="499"/>
      <c r="DC77" s="499"/>
      <c r="DD77" s="499"/>
      <c r="DE77" s="499"/>
      <c r="DF77" s="499"/>
      <c r="DG77" s="499"/>
      <c r="DH77" s="499"/>
      <c r="DI77" s="499"/>
      <c r="DJ77" s="499"/>
      <c r="DK77" s="499"/>
      <c r="DL77" s="499"/>
      <c r="DM77" s="499"/>
      <c r="DN77" s="499"/>
      <c r="DO77" s="499"/>
      <c r="DP77" s="499"/>
      <c r="DQ77" s="499"/>
      <c r="DR77" s="499"/>
      <c r="DS77" s="499"/>
      <c r="DT77" s="499"/>
      <c r="DU77" s="499"/>
      <c r="DV77" s="499"/>
      <c r="DW77" s="499"/>
      <c r="DX77" s="499"/>
      <c r="DY77" s="499"/>
      <c r="DZ77" s="499"/>
      <c r="EA77" s="499"/>
      <c r="EB77" s="499"/>
      <c r="EC77" s="499"/>
      <c r="ED77" s="499"/>
      <c r="EE77" s="499"/>
      <c r="EF77" s="499"/>
      <c r="EG77" s="499"/>
      <c r="EH77" s="499"/>
      <c r="EI77" s="499"/>
      <c r="EJ77" s="499"/>
      <c r="EK77" s="499"/>
      <c r="EL77" s="499"/>
      <c r="EM77" s="499"/>
      <c r="EN77" s="499"/>
      <c r="EO77" s="499"/>
      <c r="EP77" s="499"/>
      <c r="EQ77" s="499"/>
      <c r="ER77" s="499"/>
      <c r="ES77" s="499"/>
      <c r="ET77" s="499"/>
      <c r="EU77" s="499"/>
      <c r="EV77" s="499"/>
      <c r="EW77" s="499"/>
      <c r="EX77" s="499"/>
      <c r="EY77" s="499"/>
      <c r="EZ77" s="499"/>
      <c r="FA77" s="499"/>
      <c r="FB77" s="499"/>
      <c r="FC77" s="499"/>
      <c r="FD77" s="499"/>
      <c r="FE77" s="499"/>
      <c r="FF77" s="499"/>
      <c r="FG77" s="499"/>
      <c r="FH77" s="499"/>
      <c r="FI77" s="499"/>
      <c r="FJ77" s="499"/>
      <c r="FK77" s="499"/>
      <c r="FL77" s="499"/>
      <c r="FM77" s="499"/>
      <c r="FN77" s="499"/>
      <c r="FO77" s="499"/>
      <c r="FP77" s="499"/>
      <c r="FQ77" s="499"/>
      <c r="FR77" s="499"/>
      <c r="FS77" s="499"/>
      <c r="FT77" s="499"/>
      <c r="FU77" s="499"/>
      <c r="FV77" s="499"/>
      <c r="FW77" s="499"/>
      <c r="FX77" s="499"/>
      <c r="FY77" s="499"/>
      <c r="FZ77" s="499"/>
      <c r="GA77" s="499"/>
      <c r="GB77" s="499"/>
      <c r="GC77" s="499"/>
      <c r="GD77" s="499"/>
      <c r="GE77" s="499"/>
      <c r="GF77" s="499"/>
      <c r="GG77" s="499"/>
      <c r="GH77" s="499"/>
      <c r="GI77" s="499"/>
      <c r="GJ77" s="499"/>
      <c r="GK77" s="499"/>
      <c r="GL77" s="499"/>
      <c r="GM77" s="499"/>
      <c r="GN77" s="499"/>
      <c r="GO77" s="499"/>
      <c r="GP77" s="499"/>
      <c r="GQ77" s="499"/>
      <c r="GR77" s="499"/>
      <c r="GS77" s="499"/>
      <c r="GT77" s="499"/>
      <c r="GU77" s="499"/>
      <c r="GV77" s="499"/>
      <c r="GW77" s="499"/>
      <c r="GX77" s="499"/>
      <c r="GY77" s="499"/>
      <c r="GZ77" s="499"/>
      <c r="HA77" s="499"/>
      <c r="HB77" s="499"/>
      <c r="HC77" s="499"/>
      <c r="HD77" s="499"/>
      <c r="HE77" s="499"/>
      <c r="HF77" s="499"/>
      <c r="HG77" s="499"/>
      <c r="HH77" s="499"/>
      <c r="HI77" s="499"/>
      <c r="HJ77" s="499"/>
      <c r="HK77" s="608"/>
      <c r="HL77" s="608"/>
      <c r="HM77" s="608"/>
      <c r="HN77" s="608"/>
      <c r="HO77" s="608"/>
      <c r="HP77" s="608"/>
      <c r="HQ77" s="608"/>
      <c r="HR77" s="608"/>
      <c r="HS77" s="608"/>
      <c r="HT77" s="608"/>
      <c r="HU77" s="608"/>
      <c r="HV77" s="608"/>
      <c r="HW77" s="608"/>
      <c r="HX77" s="608"/>
      <c r="HY77" s="608"/>
      <c r="HZ77" s="608"/>
      <c r="IA77" s="608"/>
      <c r="IB77" s="608"/>
      <c r="IC77" s="608"/>
      <c r="ID77" s="608"/>
    </row>
    <row r="83" s="606" customFormat="1"/>
    <row r="84" s="606" customFormat="1"/>
    <row r="85" s="606" customFormat="1"/>
    <row r="86" s="606" customFormat="1"/>
    <row r="87" s="606" customFormat="1"/>
    <row r="88" s="606" customFormat="1"/>
    <row r="89" s="606" customFormat="1"/>
    <row r="90" s="606" customFormat="1"/>
    <row r="91" s="606" customFormat="1"/>
    <row r="92" s="606" customFormat="1"/>
    <row r="93" s="606" customFormat="1"/>
    <row r="94" s="606" customFormat="1"/>
    <row r="95" s="606" customFormat="1"/>
  </sheetData>
  <mergeCells count="13">
    <mergeCell ref="A1:B1"/>
    <mergeCell ref="A2:I2"/>
    <mergeCell ref="A3:I3"/>
    <mergeCell ref="C5:C7"/>
    <mergeCell ref="B5:B7"/>
    <mergeCell ref="A5:A7"/>
    <mergeCell ref="F5:I5"/>
    <mergeCell ref="H6:I6"/>
    <mergeCell ref="F6:F7"/>
    <mergeCell ref="G6:G7"/>
    <mergeCell ref="E6:E7"/>
    <mergeCell ref="D6:D7"/>
    <mergeCell ref="D5:E5"/>
  </mergeCells>
  <pageMargins left="0.27559055118110237" right="0.19685039370078741" top="0.19685039370078741" bottom="0.19685039370078741" header="0.31496062992125984" footer="0.31496062992125984"/>
  <pageSetup paperSize="9" scale="7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35"/>
  <sheetViews>
    <sheetView showZeros="0" zoomScale="70" zoomScaleNormal="70" workbookViewId="0">
      <selection activeCell="Q11" sqref="Q11"/>
    </sheetView>
  </sheetViews>
  <sheetFormatPr defaultColWidth="6.88671875" defaultRowHeight="13.8"/>
  <cols>
    <col min="1" max="1" width="5.44140625" style="121" customWidth="1"/>
    <col min="2" max="2" width="47.88671875" style="152" customWidth="1"/>
    <col min="3" max="3" width="12.5546875" style="120" customWidth="1"/>
    <col min="4" max="4" width="10.44140625" style="120" customWidth="1"/>
    <col min="5" max="10" width="9.109375" style="120" customWidth="1"/>
    <col min="11" max="11" width="8.5546875" style="120" customWidth="1"/>
    <col min="12" max="12" width="9.109375" style="120" customWidth="1"/>
    <col min="13" max="13" width="7.6640625" style="120" customWidth="1"/>
    <col min="14" max="14" width="8.88671875" style="120" customWidth="1"/>
    <col min="15" max="15" width="8.5546875" style="120" customWidth="1"/>
    <col min="16" max="16" width="9.33203125" style="120" customWidth="1"/>
    <col min="17" max="17" width="8.88671875" style="120" customWidth="1"/>
    <col min="18" max="18" width="9.6640625" style="120" customWidth="1"/>
    <col min="19" max="20" width="8.33203125" style="120" customWidth="1"/>
    <col min="21" max="21" width="7.6640625" style="120" customWidth="1"/>
    <col min="22" max="22" width="8.109375" style="120" customWidth="1"/>
    <col min="23" max="23" width="7.6640625" style="120" customWidth="1"/>
    <col min="24" max="24" width="7.5546875" style="120" customWidth="1"/>
    <col min="25" max="25" width="9.33203125" style="120" customWidth="1"/>
    <col min="26" max="26" width="8.5546875" style="120" customWidth="1"/>
    <col min="27" max="252" width="6.88671875" style="120"/>
    <col min="253" max="253" width="5.44140625" style="120" customWidth="1"/>
    <col min="254" max="254" width="33.44140625" style="120" customWidth="1"/>
    <col min="255" max="255" width="11.44140625" style="120" customWidth="1"/>
    <col min="256" max="256" width="8.88671875" style="120" customWidth="1"/>
    <col min="257" max="264" width="8.44140625" style="120" customWidth="1"/>
    <col min="265" max="508" width="6.88671875" style="120"/>
    <col min="509" max="509" width="5.44140625" style="120" customWidth="1"/>
    <col min="510" max="510" width="33.44140625" style="120" customWidth="1"/>
    <col min="511" max="511" width="11.44140625" style="120" customWidth="1"/>
    <col min="512" max="512" width="8.88671875" style="120" customWidth="1"/>
    <col min="513" max="520" width="8.44140625" style="120" customWidth="1"/>
    <col min="521" max="764" width="6.88671875" style="120"/>
    <col min="765" max="765" width="5.44140625" style="120" customWidth="1"/>
    <col min="766" max="766" width="33.44140625" style="120" customWidth="1"/>
    <col min="767" max="767" width="11.44140625" style="120" customWidth="1"/>
    <col min="768" max="768" width="8.88671875" style="120" customWidth="1"/>
    <col min="769" max="776" width="8.44140625" style="120" customWidth="1"/>
    <col min="777" max="1020" width="6.88671875" style="120"/>
    <col min="1021" max="1021" width="5.44140625" style="120" customWidth="1"/>
    <col min="1022" max="1022" width="33.44140625" style="120" customWidth="1"/>
    <col min="1023" max="1023" width="11.44140625" style="120" customWidth="1"/>
    <col min="1024" max="1024" width="8.88671875" style="120" customWidth="1"/>
    <col min="1025" max="1032" width="8.44140625" style="120" customWidth="1"/>
    <col min="1033" max="1276" width="6.88671875" style="120"/>
    <col min="1277" max="1277" width="5.44140625" style="120" customWidth="1"/>
    <col min="1278" max="1278" width="33.44140625" style="120" customWidth="1"/>
    <col min="1279" max="1279" width="11.44140625" style="120" customWidth="1"/>
    <col min="1280" max="1280" width="8.88671875" style="120" customWidth="1"/>
    <col min="1281" max="1288" width="8.44140625" style="120" customWidth="1"/>
    <col min="1289" max="1532" width="6.88671875" style="120"/>
    <col min="1533" max="1533" width="5.44140625" style="120" customWidth="1"/>
    <col min="1534" max="1534" width="33.44140625" style="120" customWidth="1"/>
    <col min="1535" max="1535" width="11.44140625" style="120" customWidth="1"/>
    <col min="1536" max="1536" width="8.88671875" style="120" customWidth="1"/>
    <col min="1537" max="1544" width="8.44140625" style="120" customWidth="1"/>
    <col min="1545" max="1788" width="6.88671875" style="120"/>
    <col min="1789" max="1789" width="5.44140625" style="120" customWidth="1"/>
    <col min="1790" max="1790" width="33.44140625" style="120" customWidth="1"/>
    <col min="1791" max="1791" width="11.44140625" style="120" customWidth="1"/>
    <col min="1792" max="1792" width="8.88671875" style="120" customWidth="1"/>
    <col min="1793" max="1800" width="8.44140625" style="120" customWidth="1"/>
    <col min="1801" max="2044" width="6.88671875" style="120"/>
    <col min="2045" max="2045" width="5.44140625" style="120" customWidth="1"/>
    <col min="2046" max="2046" width="33.44140625" style="120" customWidth="1"/>
    <col min="2047" max="2047" width="11.44140625" style="120" customWidth="1"/>
    <col min="2048" max="2048" width="8.88671875" style="120" customWidth="1"/>
    <col min="2049" max="2056" width="8.44140625" style="120" customWidth="1"/>
    <col min="2057" max="2300" width="6.88671875" style="120"/>
    <col min="2301" max="2301" width="5.44140625" style="120" customWidth="1"/>
    <col min="2302" max="2302" width="33.44140625" style="120" customWidth="1"/>
    <col min="2303" max="2303" width="11.44140625" style="120" customWidth="1"/>
    <col min="2304" max="2304" width="8.88671875" style="120" customWidth="1"/>
    <col min="2305" max="2312" width="8.44140625" style="120" customWidth="1"/>
    <col min="2313" max="2556" width="6.88671875" style="120"/>
    <col min="2557" max="2557" width="5.44140625" style="120" customWidth="1"/>
    <col min="2558" max="2558" width="33.44140625" style="120" customWidth="1"/>
    <col min="2559" max="2559" width="11.44140625" style="120" customWidth="1"/>
    <col min="2560" max="2560" width="8.88671875" style="120" customWidth="1"/>
    <col min="2561" max="2568" width="8.44140625" style="120" customWidth="1"/>
    <col min="2569" max="2812" width="6.88671875" style="120"/>
    <col min="2813" max="2813" width="5.44140625" style="120" customWidth="1"/>
    <col min="2814" max="2814" width="33.44140625" style="120" customWidth="1"/>
    <col min="2815" max="2815" width="11.44140625" style="120" customWidth="1"/>
    <col min="2816" max="2816" width="8.88671875" style="120" customWidth="1"/>
    <col min="2817" max="2824" width="8.44140625" style="120" customWidth="1"/>
    <col min="2825" max="3068" width="6.88671875" style="120"/>
    <col min="3069" max="3069" width="5.44140625" style="120" customWidth="1"/>
    <col min="3070" max="3070" width="33.44140625" style="120" customWidth="1"/>
    <col min="3071" max="3071" width="11.44140625" style="120" customWidth="1"/>
    <col min="3072" max="3072" width="8.88671875" style="120" customWidth="1"/>
    <col min="3073" max="3080" width="8.44140625" style="120" customWidth="1"/>
    <col min="3081" max="3324" width="6.88671875" style="120"/>
    <col min="3325" max="3325" width="5.44140625" style="120" customWidth="1"/>
    <col min="3326" max="3326" width="33.44140625" style="120" customWidth="1"/>
    <col min="3327" max="3327" width="11.44140625" style="120" customWidth="1"/>
    <col min="3328" max="3328" width="8.88671875" style="120" customWidth="1"/>
    <col min="3329" max="3336" width="8.44140625" style="120" customWidth="1"/>
    <col min="3337" max="3580" width="6.88671875" style="120"/>
    <col min="3581" max="3581" width="5.44140625" style="120" customWidth="1"/>
    <col min="3582" max="3582" width="33.44140625" style="120" customWidth="1"/>
    <col min="3583" max="3583" width="11.44140625" style="120" customWidth="1"/>
    <col min="3584" max="3584" width="8.88671875" style="120" customWidth="1"/>
    <col min="3585" max="3592" width="8.44140625" style="120" customWidth="1"/>
    <col min="3593" max="3836" width="6.88671875" style="120"/>
    <col min="3837" max="3837" width="5.44140625" style="120" customWidth="1"/>
    <col min="3838" max="3838" width="33.44140625" style="120" customWidth="1"/>
    <col min="3839" max="3839" width="11.44140625" style="120" customWidth="1"/>
    <col min="3840" max="3840" width="8.88671875" style="120" customWidth="1"/>
    <col min="3841" max="3848" width="8.44140625" style="120" customWidth="1"/>
    <col min="3849" max="4092" width="6.88671875" style="120"/>
    <col min="4093" max="4093" width="5.44140625" style="120" customWidth="1"/>
    <col min="4094" max="4094" width="33.44140625" style="120" customWidth="1"/>
    <col min="4095" max="4095" width="11.44140625" style="120" customWidth="1"/>
    <col min="4096" max="4096" width="8.88671875" style="120" customWidth="1"/>
    <col min="4097" max="4104" width="8.44140625" style="120" customWidth="1"/>
    <col min="4105" max="4348" width="6.88671875" style="120"/>
    <col min="4349" max="4349" width="5.44140625" style="120" customWidth="1"/>
    <col min="4350" max="4350" width="33.44140625" style="120" customWidth="1"/>
    <col min="4351" max="4351" width="11.44140625" style="120" customWidth="1"/>
    <col min="4352" max="4352" width="8.88671875" style="120" customWidth="1"/>
    <col min="4353" max="4360" width="8.44140625" style="120" customWidth="1"/>
    <col min="4361" max="4604" width="6.88671875" style="120"/>
    <col min="4605" max="4605" width="5.44140625" style="120" customWidth="1"/>
    <col min="4606" max="4606" width="33.44140625" style="120" customWidth="1"/>
    <col min="4607" max="4607" width="11.44140625" style="120" customWidth="1"/>
    <col min="4608" max="4608" width="8.88671875" style="120" customWidth="1"/>
    <col min="4609" max="4616" width="8.44140625" style="120" customWidth="1"/>
    <col min="4617" max="4860" width="6.88671875" style="120"/>
    <col min="4861" max="4861" width="5.44140625" style="120" customWidth="1"/>
    <col min="4862" max="4862" width="33.44140625" style="120" customWidth="1"/>
    <col min="4863" max="4863" width="11.44140625" style="120" customWidth="1"/>
    <col min="4864" max="4864" width="8.88671875" style="120" customWidth="1"/>
    <col min="4865" max="4872" width="8.44140625" style="120" customWidth="1"/>
    <col min="4873" max="5116" width="6.88671875" style="120"/>
    <col min="5117" max="5117" width="5.44140625" style="120" customWidth="1"/>
    <col min="5118" max="5118" width="33.44140625" style="120" customWidth="1"/>
    <col min="5119" max="5119" width="11.44140625" style="120" customWidth="1"/>
    <col min="5120" max="5120" width="8.88671875" style="120" customWidth="1"/>
    <col min="5121" max="5128" width="8.44140625" style="120" customWidth="1"/>
    <col min="5129" max="5372" width="6.88671875" style="120"/>
    <col min="5373" max="5373" width="5.44140625" style="120" customWidth="1"/>
    <col min="5374" max="5374" width="33.44140625" style="120" customWidth="1"/>
    <col min="5375" max="5375" width="11.44140625" style="120" customWidth="1"/>
    <col min="5376" max="5376" width="8.88671875" style="120" customWidth="1"/>
    <col min="5377" max="5384" width="8.44140625" style="120" customWidth="1"/>
    <col min="5385" max="5628" width="6.88671875" style="120"/>
    <col min="5629" max="5629" width="5.44140625" style="120" customWidth="1"/>
    <col min="5630" max="5630" width="33.44140625" style="120" customWidth="1"/>
    <col min="5631" max="5631" width="11.44140625" style="120" customWidth="1"/>
    <col min="5632" max="5632" width="8.88671875" style="120" customWidth="1"/>
    <col min="5633" max="5640" width="8.44140625" style="120" customWidth="1"/>
    <col min="5641" max="5884" width="6.88671875" style="120"/>
    <col min="5885" max="5885" width="5.44140625" style="120" customWidth="1"/>
    <col min="5886" max="5886" width="33.44140625" style="120" customWidth="1"/>
    <col min="5887" max="5887" width="11.44140625" style="120" customWidth="1"/>
    <col min="5888" max="5888" width="8.88671875" style="120" customWidth="1"/>
    <col min="5889" max="5896" width="8.44140625" style="120" customWidth="1"/>
    <col min="5897" max="6140" width="6.88671875" style="120"/>
    <col min="6141" max="6141" width="5.44140625" style="120" customWidth="1"/>
    <col min="6142" max="6142" width="33.44140625" style="120" customWidth="1"/>
    <col min="6143" max="6143" width="11.44140625" style="120" customWidth="1"/>
    <col min="6144" max="6144" width="8.88671875" style="120" customWidth="1"/>
    <col min="6145" max="6152" width="8.44140625" style="120" customWidth="1"/>
    <col min="6153" max="6396" width="6.88671875" style="120"/>
    <col min="6397" max="6397" width="5.44140625" style="120" customWidth="1"/>
    <col min="6398" max="6398" width="33.44140625" style="120" customWidth="1"/>
    <col min="6399" max="6399" width="11.44140625" style="120" customWidth="1"/>
    <col min="6400" max="6400" width="8.88671875" style="120" customWidth="1"/>
    <col min="6401" max="6408" width="8.44140625" style="120" customWidth="1"/>
    <col min="6409" max="6652" width="6.88671875" style="120"/>
    <col min="6653" max="6653" width="5.44140625" style="120" customWidth="1"/>
    <col min="6654" max="6654" width="33.44140625" style="120" customWidth="1"/>
    <col min="6655" max="6655" width="11.44140625" style="120" customWidth="1"/>
    <col min="6656" max="6656" width="8.88671875" style="120" customWidth="1"/>
    <col min="6657" max="6664" width="8.44140625" style="120" customWidth="1"/>
    <col min="6665" max="6908" width="6.88671875" style="120"/>
    <col min="6909" max="6909" width="5.44140625" style="120" customWidth="1"/>
    <col min="6910" max="6910" width="33.44140625" style="120" customWidth="1"/>
    <col min="6911" max="6911" width="11.44140625" style="120" customWidth="1"/>
    <col min="6912" max="6912" width="8.88671875" style="120" customWidth="1"/>
    <col min="6913" max="6920" width="8.44140625" style="120" customWidth="1"/>
    <col min="6921" max="7164" width="6.88671875" style="120"/>
    <col min="7165" max="7165" width="5.44140625" style="120" customWidth="1"/>
    <col min="7166" max="7166" width="33.44140625" style="120" customWidth="1"/>
    <col min="7167" max="7167" width="11.44140625" style="120" customWidth="1"/>
    <col min="7168" max="7168" width="8.88671875" style="120" customWidth="1"/>
    <col min="7169" max="7176" width="8.44140625" style="120" customWidth="1"/>
    <col min="7177" max="7420" width="6.88671875" style="120"/>
    <col min="7421" max="7421" width="5.44140625" style="120" customWidth="1"/>
    <col min="7422" max="7422" width="33.44140625" style="120" customWidth="1"/>
    <col min="7423" max="7423" width="11.44140625" style="120" customWidth="1"/>
    <col min="7424" max="7424" width="8.88671875" style="120" customWidth="1"/>
    <col min="7425" max="7432" width="8.44140625" style="120" customWidth="1"/>
    <col min="7433" max="7676" width="6.88671875" style="120"/>
    <col min="7677" max="7677" width="5.44140625" style="120" customWidth="1"/>
    <col min="7678" max="7678" width="33.44140625" style="120" customWidth="1"/>
    <col min="7679" max="7679" width="11.44140625" style="120" customWidth="1"/>
    <col min="7680" max="7680" width="8.88671875" style="120" customWidth="1"/>
    <col min="7681" max="7688" width="8.44140625" style="120" customWidth="1"/>
    <col min="7689" max="7932" width="6.88671875" style="120"/>
    <col min="7933" max="7933" width="5.44140625" style="120" customWidth="1"/>
    <col min="7934" max="7934" width="33.44140625" style="120" customWidth="1"/>
    <col min="7935" max="7935" width="11.44140625" style="120" customWidth="1"/>
    <col min="7936" max="7936" width="8.88671875" style="120" customWidth="1"/>
    <col min="7937" max="7944" width="8.44140625" style="120" customWidth="1"/>
    <col min="7945" max="8188" width="6.88671875" style="120"/>
    <col min="8189" max="8189" width="5.44140625" style="120" customWidth="1"/>
    <col min="8190" max="8190" width="33.44140625" style="120" customWidth="1"/>
    <col min="8191" max="8191" width="11.44140625" style="120" customWidth="1"/>
    <col min="8192" max="8192" width="8.88671875" style="120" customWidth="1"/>
    <col min="8193" max="8200" width="8.44140625" style="120" customWidth="1"/>
    <col min="8201" max="8444" width="6.88671875" style="120"/>
    <col min="8445" max="8445" width="5.44140625" style="120" customWidth="1"/>
    <col min="8446" max="8446" width="33.44140625" style="120" customWidth="1"/>
    <col min="8447" max="8447" width="11.44140625" style="120" customWidth="1"/>
    <col min="8448" max="8448" width="8.88671875" style="120" customWidth="1"/>
    <col min="8449" max="8456" width="8.44140625" style="120" customWidth="1"/>
    <col min="8457" max="8700" width="6.88671875" style="120"/>
    <col min="8701" max="8701" width="5.44140625" style="120" customWidth="1"/>
    <col min="8702" max="8702" width="33.44140625" style="120" customWidth="1"/>
    <col min="8703" max="8703" width="11.44140625" style="120" customWidth="1"/>
    <col min="8704" max="8704" width="8.88671875" style="120" customWidth="1"/>
    <col min="8705" max="8712" width="8.44140625" style="120" customWidth="1"/>
    <col min="8713" max="8956" width="6.88671875" style="120"/>
    <col min="8957" max="8957" width="5.44140625" style="120" customWidth="1"/>
    <col min="8958" max="8958" width="33.44140625" style="120" customWidth="1"/>
    <col min="8959" max="8959" width="11.44140625" style="120" customWidth="1"/>
    <col min="8960" max="8960" width="8.88671875" style="120" customWidth="1"/>
    <col min="8961" max="8968" width="8.44140625" style="120" customWidth="1"/>
    <col min="8969" max="9212" width="6.88671875" style="120"/>
    <col min="9213" max="9213" width="5.44140625" style="120" customWidth="1"/>
    <col min="9214" max="9214" width="33.44140625" style="120" customWidth="1"/>
    <col min="9215" max="9215" width="11.44140625" style="120" customWidth="1"/>
    <col min="9216" max="9216" width="8.88671875" style="120" customWidth="1"/>
    <col min="9217" max="9224" width="8.44140625" style="120" customWidth="1"/>
    <col min="9225" max="9468" width="6.88671875" style="120"/>
    <col min="9469" max="9469" width="5.44140625" style="120" customWidth="1"/>
    <col min="9470" max="9470" width="33.44140625" style="120" customWidth="1"/>
    <col min="9471" max="9471" width="11.44140625" style="120" customWidth="1"/>
    <col min="9472" max="9472" width="8.88671875" style="120" customWidth="1"/>
    <col min="9473" max="9480" width="8.44140625" style="120" customWidth="1"/>
    <col min="9481" max="9724" width="6.88671875" style="120"/>
    <col min="9725" max="9725" width="5.44140625" style="120" customWidth="1"/>
    <col min="9726" max="9726" width="33.44140625" style="120" customWidth="1"/>
    <col min="9727" max="9727" width="11.44140625" style="120" customWidth="1"/>
    <col min="9728" max="9728" width="8.88671875" style="120" customWidth="1"/>
    <col min="9729" max="9736" width="8.44140625" style="120" customWidth="1"/>
    <col min="9737" max="9980" width="6.88671875" style="120"/>
    <col min="9981" max="9981" width="5.44140625" style="120" customWidth="1"/>
    <col min="9982" max="9982" width="33.44140625" style="120" customWidth="1"/>
    <col min="9983" max="9983" width="11.44140625" style="120" customWidth="1"/>
    <col min="9984" max="9984" width="8.88671875" style="120" customWidth="1"/>
    <col min="9985" max="9992" width="8.44140625" style="120" customWidth="1"/>
    <col min="9993" max="10236" width="6.88671875" style="120"/>
    <col min="10237" max="10237" width="5.44140625" style="120" customWidth="1"/>
    <col min="10238" max="10238" width="33.44140625" style="120" customWidth="1"/>
    <col min="10239" max="10239" width="11.44140625" style="120" customWidth="1"/>
    <col min="10240" max="10240" width="8.88671875" style="120" customWidth="1"/>
    <col min="10241" max="10248" width="8.44140625" style="120" customWidth="1"/>
    <col min="10249" max="10492" width="6.88671875" style="120"/>
    <col min="10493" max="10493" width="5.44140625" style="120" customWidth="1"/>
    <col min="10494" max="10494" width="33.44140625" style="120" customWidth="1"/>
    <col min="10495" max="10495" width="11.44140625" style="120" customWidth="1"/>
    <col min="10496" max="10496" width="8.88671875" style="120" customWidth="1"/>
    <col min="10497" max="10504" width="8.44140625" style="120" customWidth="1"/>
    <col min="10505" max="10748" width="6.88671875" style="120"/>
    <col min="10749" max="10749" width="5.44140625" style="120" customWidth="1"/>
    <col min="10750" max="10750" width="33.44140625" style="120" customWidth="1"/>
    <col min="10751" max="10751" width="11.44140625" style="120" customWidth="1"/>
    <col min="10752" max="10752" width="8.88671875" style="120" customWidth="1"/>
    <col min="10753" max="10760" width="8.44140625" style="120" customWidth="1"/>
    <col min="10761" max="11004" width="6.88671875" style="120"/>
    <col min="11005" max="11005" width="5.44140625" style="120" customWidth="1"/>
    <col min="11006" max="11006" width="33.44140625" style="120" customWidth="1"/>
    <col min="11007" max="11007" width="11.44140625" style="120" customWidth="1"/>
    <col min="11008" max="11008" width="8.88671875" style="120" customWidth="1"/>
    <col min="11009" max="11016" width="8.44140625" style="120" customWidth="1"/>
    <col min="11017" max="11260" width="6.88671875" style="120"/>
    <col min="11261" max="11261" width="5.44140625" style="120" customWidth="1"/>
    <col min="11262" max="11262" width="33.44140625" style="120" customWidth="1"/>
    <col min="11263" max="11263" width="11.44140625" style="120" customWidth="1"/>
    <col min="11264" max="11264" width="8.88671875" style="120" customWidth="1"/>
    <col min="11265" max="11272" width="8.44140625" style="120" customWidth="1"/>
    <col min="11273" max="11516" width="6.88671875" style="120"/>
    <col min="11517" max="11517" width="5.44140625" style="120" customWidth="1"/>
    <col min="11518" max="11518" width="33.44140625" style="120" customWidth="1"/>
    <col min="11519" max="11519" width="11.44140625" style="120" customWidth="1"/>
    <col min="11520" max="11520" width="8.88671875" style="120" customWidth="1"/>
    <col min="11521" max="11528" width="8.44140625" style="120" customWidth="1"/>
    <col min="11529" max="11772" width="6.88671875" style="120"/>
    <col min="11773" max="11773" width="5.44140625" style="120" customWidth="1"/>
    <col min="11774" max="11774" width="33.44140625" style="120" customWidth="1"/>
    <col min="11775" max="11775" width="11.44140625" style="120" customWidth="1"/>
    <col min="11776" max="11776" width="8.88671875" style="120" customWidth="1"/>
    <col min="11777" max="11784" width="8.44140625" style="120" customWidth="1"/>
    <col min="11785" max="12028" width="6.88671875" style="120"/>
    <col min="12029" max="12029" width="5.44140625" style="120" customWidth="1"/>
    <col min="12030" max="12030" width="33.44140625" style="120" customWidth="1"/>
    <col min="12031" max="12031" width="11.44140625" style="120" customWidth="1"/>
    <col min="12032" max="12032" width="8.88671875" style="120" customWidth="1"/>
    <col min="12033" max="12040" width="8.44140625" style="120" customWidth="1"/>
    <col min="12041" max="12284" width="6.88671875" style="120"/>
    <col min="12285" max="12285" width="5.44140625" style="120" customWidth="1"/>
    <col min="12286" max="12286" width="33.44140625" style="120" customWidth="1"/>
    <col min="12287" max="12287" width="11.44140625" style="120" customWidth="1"/>
    <col min="12288" max="12288" width="8.88671875" style="120" customWidth="1"/>
    <col min="12289" max="12296" width="8.44140625" style="120" customWidth="1"/>
    <col min="12297" max="12540" width="6.88671875" style="120"/>
    <col min="12541" max="12541" width="5.44140625" style="120" customWidth="1"/>
    <col min="12542" max="12542" width="33.44140625" style="120" customWidth="1"/>
    <col min="12543" max="12543" width="11.44140625" style="120" customWidth="1"/>
    <col min="12544" max="12544" width="8.88671875" style="120" customWidth="1"/>
    <col min="12545" max="12552" width="8.44140625" style="120" customWidth="1"/>
    <col min="12553" max="12796" width="6.88671875" style="120"/>
    <col min="12797" max="12797" width="5.44140625" style="120" customWidth="1"/>
    <col min="12798" max="12798" width="33.44140625" style="120" customWidth="1"/>
    <col min="12799" max="12799" width="11.44140625" style="120" customWidth="1"/>
    <col min="12800" max="12800" width="8.88671875" style="120" customWidth="1"/>
    <col min="12801" max="12808" width="8.44140625" style="120" customWidth="1"/>
    <col min="12809" max="13052" width="6.88671875" style="120"/>
    <col min="13053" max="13053" width="5.44140625" style="120" customWidth="1"/>
    <col min="13054" max="13054" width="33.44140625" style="120" customWidth="1"/>
    <col min="13055" max="13055" width="11.44140625" style="120" customWidth="1"/>
    <col min="13056" max="13056" width="8.88671875" style="120" customWidth="1"/>
    <col min="13057" max="13064" width="8.44140625" style="120" customWidth="1"/>
    <col min="13065" max="13308" width="6.88671875" style="120"/>
    <col min="13309" max="13309" width="5.44140625" style="120" customWidth="1"/>
    <col min="13310" max="13310" width="33.44140625" style="120" customWidth="1"/>
    <col min="13311" max="13311" width="11.44140625" style="120" customWidth="1"/>
    <col min="13312" max="13312" width="8.88671875" style="120" customWidth="1"/>
    <col min="13313" max="13320" width="8.44140625" style="120" customWidth="1"/>
    <col min="13321" max="13564" width="6.88671875" style="120"/>
    <col min="13565" max="13565" width="5.44140625" style="120" customWidth="1"/>
    <col min="13566" max="13566" width="33.44140625" style="120" customWidth="1"/>
    <col min="13567" max="13567" width="11.44140625" style="120" customWidth="1"/>
    <col min="13568" max="13568" width="8.88671875" style="120" customWidth="1"/>
    <col min="13569" max="13576" width="8.44140625" style="120" customWidth="1"/>
    <col min="13577" max="13820" width="6.88671875" style="120"/>
    <col min="13821" max="13821" width="5.44140625" style="120" customWidth="1"/>
    <col min="13822" max="13822" width="33.44140625" style="120" customWidth="1"/>
    <col min="13823" max="13823" width="11.44140625" style="120" customWidth="1"/>
    <col min="13824" max="13824" width="8.88671875" style="120" customWidth="1"/>
    <col min="13825" max="13832" width="8.44140625" style="120" customWidth="1"/>
    <col min="13833" max="14076" width="6.88671875" style="120"/>
    <col min="14077" max="14077" width="5.44140625" style="120" customWidth="1"/>
    <col min="14078" max="14078" width="33.44140625" style="120" customWidth="1"/>
    <col min="14079" max="14079" width="11.44140625" style="120" customWidth="1"/>
    <col min="14080" max="14080" width="8.88671875" style="120" customWidth="1"/>
    <col min="14081" max="14088" width="8.44140625" style="120" customWidth="1"/>
    <col min="14089" max="14332" width="6.88671875" style="120"/>
    <col min="14333" max="14333" width="5.44140625" style="120" customWidth="1"/>
    <col min="14334" max="14334" width="33.44140625" style="120" customWidth="1"/>
    <col min="14335" max="14335" width="11.44140625" style="120" customWidth="1"/>
    <col min="14336" max="14336" width="8.88671875" style="120" customWidth="1"/>
    <col min="14337" max="14344" width="8.44140625" style="120" customWidth="1"/>
    <col min="14345" max="14588" width="6.88671875" style="120"/>
    <col min="14589" max="14589" width="5.44140625" style="120" customWidth="1"/>
    <col min="14590" max="14590" width="33.44140625" style="120" customWidth="1"/>
    <col min="14591" max="14591" width="11.44140625" style="120" customWidth="1"/>
    <col min="14592" max="14592" width="8.88671875" style="120" customWidth="1"/>
    <col min="14593" max="14600" width="8.44140625" style="120" customWidth="1"/>
    <col min="14601" max="14844" width="6.88671875" style="120"/>
    <col min="14845" max="14845" width="5.44140625" style="120" customWidth="1"/>
    <col min="14846" max="14846" width="33.44140625" style="120" customWidth="1"/>
    <col min="14847" max="14847" width="11.44140625" style="120" customWidth="1"/>
    <col min="14848" max="14848" width="8.88671875" style="120" customWidth="1"/>
    <col min="14849" max="14856" width="8.44140625" style="120" customWidth="1"/>
    <col min="14857" max="15100" width="6.88671875" style="120"/>
    <col min="15101" max="15101" width="5.44140625" style="120" customWidth="1"/>
    <col min="15102" max="15102" width="33.44140625" style="120" customWidth="1"/>
    <col min="15103" max="15103" width="11.44140625" style="120" customWidth="1"/>
    <col min="15104" max="15104" width="8.88671875" style="120" customWidth="1"/>
    <col min="15105" max="15112" width="8.44140625" style="120" customWidth="1"/>
    <col min="15113" max="15356" width="6.88671875" style="120"/>
    <col min="15357" max="15357" width="5.44140625" style="120" customWidth="1"/>
    <col min="15358" max="15358" width="33.44140625" style="120" customWidth="1"/>
    <col min="15359" max="15359" width="11.44140625" style="120" customWidth="1"/>
    <col min="15360" max="15360" width="8.88671875" style="120" customWidth="1"/>
    <col min="15361" max="15368" width="8.44140625" style="120" customWidth="1"/>
    <col min="15369" max="15612" width="6.88671875" style="120"/>
    <col min="15613" max="15613" width="5.44140625" style="120" customWidth="1"/>
    <col min="15614" max="15614" width="33.44140625" style="120" customWidth="1"/>
    <col min="15615" max="15615" width="11.44140625" style="120" customWidth="1"/>
    <col min="15616" max="15616" width="8.88671875" style="120" customWidth="1"/>
    <col min="15617" max="15624" width="8.44140625" style="120" customWidth="1"/>
    <col min="15625" max="15868" width="6.88671875" style="120"/>
    <col min="15869" max="15869" width="5.44140625" style="120" customWidth="1"/>
    <col min="15870" max="15870" width="33.44140625" style="120" customWidth="1"/>
    <col min="15871" max="15871" width="11.44140625" style="120" customWidth="1"/>
    <col min="15872" max="15872" width="8.88671875" style="120" customWidth="1"/>
    <col min="15873" max="15880" width="8.44140625" style="120" customWidth="1"/>
    <col min="15881" max="16124" width="6.88671875" style="120"/>
    <col min="16125" max="16125" width="5.44140625" style="120" customWidth="1"/>
    <col min="16126" max="16126" width="33.44140625" style="120" customWidth="1"/>
    <col min="16127" max="16127" width="11.44140625" style="120" customWidth="1"/>
    <col min="16128" max="16128" width="8.88671875" style="120" customWidth="1"/>
    <col min="16129" max="16136" width="8.44140625" style="120" customWidth="1"/>
    <col min="16137" max="16384" width="6.88671875" style="120"/>
  </cols>
  <sheetData>
    <row r="1" spans="1:26">
      <c r="A1" s="118" t="s">
        <v>695</v>
      </c>
      <c r="B1" s="119"/>
      <c r="D1" s="121"/>
    </row>
    <row r="2" spans="1:26" ht="15.75" customHeight="1">
      <c r="A2" s="935" t="s">
        <v>706</v>
      </c>
      <c r="B2" s="935"/>
      <c r="C2" s="935"/>
      <c r="D2" s="935"/>
      <c r="E2" s="935"/>
      <c r="F2" s="935"/>
      <c r="G2" s="935"/>
      <c r="H2" s="935"/>
      <c r="I2" s="935"/>
      <c r="J2" s="935"/>
      <c r="K2" s="935"/>
      <c r="L2" s="935"/>
      <c r="M2" s="935"/>
      <c r="N2" s="935"/>
      <c r="O2" s="935"/>
      <c r="P2" s="935"/>
      <c r="Q2" s="935"/>
      <c r="R2" s="935"/>
      <c r="S2" s="935"/>
      <c r="T2" s="935"/>
      <c r="U2" s="935"/>
      <c r="V2" s="935"/>
      <c r="W2" s="935"/>
      <c r="X2" s="935"/>
      <c r="Y2" s="935"/>
      <c r="Z2" s="935"/>
    </row>
    <row r="3" spans="1:26" ht="15.75" customHeight="1">
      <c r="A3" s="998" t="str">
        <f>'Biểu 01'!A3:I3</f>
        <v>(Kèm theo Quyết định số  220/QĐ-UBND,ngày 16/02/2023 của Ủy ban nhân dân tỉnh Lạng Sơn)</v>
      </c>
      <c r="B3" s="998"/>
      <c r="C3" s="998"/>
      <c r="D3" s="998"/>
      <c r="E3" s="998"/>
      <c r="F3" s="998"/>
      <c r="G3" s="998"/>
      <c r="H3" s="998"/>
      <c r="I3" s="998"/>
      <c r="J3" s="998"/>
      <c r="K3" s="998"/>
      <c r="L3" s="998"/>
      <c r="M3" s="998"/>
      <c r="N3" s="998"/>
      <c r="O3" s="998"/>
      <c r="P3" s="998"/>
      <c r="Q3" s="998"/>
      <c r="R3" s="998"/>
      <c r="S3" s="998"/>
      <c r="T3" s="998"/>
      <c r="U3" s="998"/>
      <c r="V3" s="998"/>
      <c r="W3" s="998"/>
      <c r="X3" s="998"/>
      <c r="Y3" s="998"/>
      <c r="Z3" s="998"/>
    </row>
    <row r="4" spans="1:26">
      <c r="A4" s="936" t="s">
        <v>1</v>
      </c>
      <c r="B4" s="936"/>
      <c r="C4" s="936"/>
      <c r="D4" s="936"/>
      <c r="E4" s="936"/>
      <c r="F4" s="936"/>
      <c r="G4" s="936"/>
      <c r="H4" s="936"/>
      <c r="I4" s="936"/>
      <c r="J4" s="936"/>
      <c r="K4" s="936"/>
      <c r="L4" s="936"/>
      <c r="M4" s="936"/>
      <c r="N4" s="936"/>
      <c r="O4" s="936"/>
      <c r="P4" s="936"/>
      <c r="Q4" s="936"/>
      <c r="R4" s="936"/>
      <c r="S4" s="936"/>
      <c r="T4" s="936"/>
      <c r="U4" s="936"/>
      <c r="V4" s="936"/>
      <c r="W4" s="936"/>
      <c r="X4" s="936"/>
      <c r="Y4" s="936"/>
      <c r="Z4" s="936"/>
    </row>
    <row r="5" spans="1:26" ht="15" customHeight="1">
      <c r="A5" s="937" t="s">
        <v>2</v>
      </c>
      <c r="B5" s="923" t="s">
        <v>194</v>
      </c>
      <c r="C5" s="937" t="s">
        <v>4</v>
      </c>
      <c r="D5" s="937" t="s">
        <v>701</v>
      </c>
      <c r="E5" s="939" t="s">
        <v>7</v>
      </c>
      <c r="F5" s="940"/>
      <c r="G5" s="940"/>
      <c r="H5" s="940"/>
      <c r="I5" s="940"/>
      <c r="J5" s="940"/>
      <c r="K5" s="940"/>
      <c r="L5" s="940"/>
      <c r="M5" s="940"/>
      <c r="N5" s="940"/>
      <c r="O5" s="940"/>
      <c r="P5" s="940"/>
      <c r="Q5" s="940"/>
      <c r="R5" s="940"/>
      <c r="S5" s="940"/>
      <c r="T5" s="940"/>
      <c r="U5" s="940"/>
      <c r="V5" s="940"/>
      <c r="W5" s="940"/>
      <c r="X5" s="940"/>
      <c r="Y5" s="940"/>
      <c r="Z5" s="941"/>
    </row>
    <row r="6" spans="1:26" ht="26.4">
      <c r="A6" s="938"/>
      <c r="B6" s="924"/>
      <c r="C6" s="938"/>
      <c r="D6" s="938"/>
      <c r="E6" s="425" t="s">
        <v>531</v>
      </c>
      <c r="F6" s="425" t="s">
        <v>532</v>
      </c>
      <c r="G6" s="425" t="s">
        <v>533</v>
      </c>
      <c r="H6" s="425" t="s">
        <v>534</v>
      </c>
      <c r="I6" s="425" t="s">
        <v>535</v>
      </c>
      <c r="J6" s="425" t="s">
        <v>536</v>
      </c>
      <c r="K6" s="425" t="s">
        <v>537</v>
      </c>
      <c r="L6" s="425" t="s">
        <v>538</v>
      </c>
      <c r="M6" s="425" t="s">
        <v>517</v>
      </c>
      <c r="N6" s="425" t="s">
        <v>518</v>
      </c>
      <c r="O6" s="425" t="s">
        <v>519</v>
      </c>
      <c r="P6" s="425" t="s">
        <v>520</v>
      </c>
      <c r="Q6" s="425" t="s">
        <v>521</v>
      </c>
      <c r="R6" s="425" t="s">
        <v>522</v>
      </c>
      <c r="S6" s="425" t="s">
        <v>523</v>
      </c>
      <c r="T6" s="425" t="s">
        <v>524</v>
      </c>
      <c r="U6" s="425" t="s">
        <v>525</v>
      </c>
      <c r="V6" s="425" t="s">
        <v>526</v>
      </c>
      <c r="W6" s="425" t="s">
        <v>527</v>
      </c>
      <c r="X6" s="425" t="s">
        <v>528</v>
      </c>
      <c r="Y6" s="425" t="s">
        <v>529</v>
      </c>
      <c r="Z6" s="425" t="s">
        <v>530</v>
      </c>
    </row>
    <row r="7" spans="1:26">
      <c r="A7" s="125" t="s">
        <v>197</v>
      </c>
      <c r="B7" s="125">
        <v>-2</v>
      </c>
      <c r="C7" s="125" t="s">
        <v>208</v>
      </c>
      <c r="D7" s="125" t="s">
        <v>241</v>
      </c>
      <c r="E7" s="125">
        <v>-5</v>
      </c>
      <c r="F7" s="125">
        <v>-6</v>
      </c>
      <c r="G7" s="125">
        <v>-7</v>
      </c>
      <c r="H7" s="125">
        <v>-8</v>
      </c>
      <c r="I7" s="125">
        <v>-9</v>
      </c>
      <c r="J7" s="125" t="s">
        <v>713</v>
      </c>
      <c r="K7" s="125">
        <v>-11</v>
      </c>
      <c r="L7" s="125">
        <v>-12</v>
      </c>
      <c r="M7" s="187">
        <v>-13</v>
      </c>
      <c r="N7" s="622">
        <v>-14</v>
      </c>
      <c r="O7" s="622">
        <v>-15</v>
      </c>
      <c r="P7" s="622">
        <v>-16</v>
      </c>
      <c r="Q7" s="622">
        <v>-17</v>
      </c>
      <c r="R7" s="622">
        <v>-18</v>
      </c>
      <c r="S7" s="622">
        <v>-19</v>
      </c>
      <c r="T7" s="622">
        <v>-20</v>
      </c>
      <c r="U7" s="622">
        <v>-21</v>
      </c>
      <c r="V7" s="622">
        <v>-22</v>
      </c>
      <c r="W7" s="622">
        <v>-23</v>
      </c>
      <c r="X7" s="622">
        <v>-24</v>
      </c>
      <c r="Y7" s="622">
        <v>-25</v>
      </c>
      <c r="Z7" s="622">
        <v>-26</v>
      </c>
    </row>
    <row r="8" spans="1:26">
      <c r="A8" s="126">
        <v>1</v>
      </c>
      <c r="B8" s="127" t="s">
        <v>242</v>
      </c>
      <c r="C8" s="128" t="s">
        <v>243</v>
      </c>
      <c r="D8" s="129">
        <f>D10+D12+D13+D14+D15+D16+D18+D19+D20</f>
        <v>950.02069999999969</v>
      </c>
      <c r="E8" s="130">
        <f t="shared" ref="E8:Z8" si="0">E10+E12+E13+E14+E15+E16+E18+E19+E20</f>
        <v>32.957688000000608</v>
      </c>
      <c r="F8" s="130">
        <f t="shared" si="0"/>
        <v>6.2777299999999965</v>
      </c>
      <c r="G8" s="130">
        <f t="shared" si="0"/>
        <v>88.327402999997773</v>
      </c>
      <c r="H8" s="130">
        <f t="shared" si="0"/>
        <v>52.543420000000602</v>
      </c>
      <c r="I8" s="130">
        <f t="shared" si="0"/>
        <v>66.099915000000465</v>
      </c>
      <c r="J8" s="130">
        <f t="shared" si="0"/>
        <v>83.876045999999974</v>
      </c>
      <c r="K8" s="130">
        <f t="shared" si="0"/>
        <v>93.447766000000939</v>
      </c>
      <c r="L8" s="130">
        <f t="shared" si="0"/>
        <v>8.9656679999999618</v>
      </c>
      <c r="M8" s="130">
        <f t="shared" si="0"/>
        <v>10.232761000001286</v>
      </c>
      <c r="N8" s="130">
        <f t="shared" si="0"/>
        <v>45.443315999999982</v>
      </c>
      <c r="O8" s="130">
        <f t="shared" si="0"/>
        <v>38.119847999999983</v>
      </c>
      <c r="P8" s="130">
        <f t="shared" si="0"/>
        <v>42.874017000000578</v>
      </c>
      <c r="Q8" s="130">
        <f t="shared" si="0"/>
        <v>97.107500000000272</v>
      </c>
      <c r="R8" s="130">
        <f t="shared" si="0"/>
        <v>7.2011359999999085</v>
      </c>
      <c r="S8" s="130">
        <f t="shared" si="0"/>
        <v>33.195534999998934</v>
      </c>
      <c r="T8" s="130">
        <f t="shared" si="0"/>
        <v>23.945904999999698</v>
      </c>
      <c r="U8" s="130">
        <f t="shared" si="0"/>
        <v>46.988782999999991</v>
      </c>
      <c r="V8" s="130">
        <f t="shared" si="0"/>
        <v>40.793560999999208</v>
      </c>
      <c r="W8" s="130">
        <f t="shared" si="0"/>
        <v>7.6997729999999773</v>
      </c>
      <c r="X8" s="130">
        <f t="shared" si="0"/>
        <v>71.186404999999993</v>
      </c>
      <c r="Y8" s="130">
        <f t="shared" si="0"/>
        <v>47.703880999999789</v>
      </c>
      <c r="Z8" s="130">
        <f t="shared" si="0"/>
        <v>5.0326429999998332</v>
      </c>
    </row>
    <row r="9" spans="1:26">
      <c r="A9" s="126"/>
      <c r="B9" s="131" t="s">
        <v>75</v>
      </c>
      <c r="C9" s="128"/>
      <c r="D9" s="129"/>
      <c r="E9" s="130"/>
      <c r="F9" s="130"/>
      <c r="G9" s="130"/>
      <c r="H9" s="130"/>
      <c r="I9" s="130"/>
      <c r="J9" s="130"/>
      <c r="K9" s="130"/>
      <c r="L9" s="130"/>
      <c r="M9" s="130"/>
      <c r="N9" s="130"/>
      <c r="O9" s="130"/>
      <c r="P9" s="130"/>
      <c r="Q9" s="130"/>
      <c r="R9" s="130"/>
      <c r="S9" s="130"/>
      <c r="T9" s="130"/>
      <c r="U9" s="130"/>
      <c r="V9" s="130"/>
      <c r="W9" s="130"/>
      <c r="X9" s="130"/>
      <c r="Y9" s="130"/>
      <c r="Z9" s="130"/>
    </row>
    <row r="10" spans="1:26">
      <c r="A10" s="132" t="s">
        <v>21</v>
      </c>
      <c r="B10" s="101" t="s">
        <v>22</v>
      </c>
      <c r="C10" s="133" t="s">
        <v>244</v>
      </c>
      <c r="D10" s="134">
        <f>SUM(E10:Z10)</f>
        <v>98.346920999999313</v>
      </c>
      <c r="E10" s="135">
        <v>9.9461209999999998</v>
      </c>
      <c r="F10" s="135">
        <v>0.2</v>
      </c>
      <c r="G10" s="135">
        <v>19.453519999999987</v>
      </c>
      <c r="H10" s="135">
        <v>2.5368999999999997</v>
      </c>
      <c r="I10" s="135">
        <v>19.979922999999996</v>
      </c>
      <c r="J10" s="135">
        <v>1.0837000000000001</v>
      </c>
      <c r="K10" s="135">
        <v>7.9169999999999998</v>
      </c>
      <c r="L10" s="135">
        <v>1.31</v>
      </c>
      <c r="M10" s="135">
        <v>1.0167000000000002</v>
      </c>
      <c r="N10" s="135">
        <v>4.1849999999999996</v>
      </c>
      <c r="O10" s="135">
        <v>1.9403659999999996</v>
      </c>
      <c r="P10" s="135">
        <v>1.7910600000000001</v>
      </c>
      <c r="Q10" s="135">
        <v>10.629619999999999</v>
      </c>
      <c r="R10" s="135">
        <v>0.29000000000000004</v>
      </c>
      <c r="S10" s="135">
        <v>6.5957019999998527</v>
      </c>
      <c r="T10" s="135">
        <v>1.0983000000000001</v>
      </c>
      <c r="U10" s="135">
        <v>0.48851999999999512</v>
      </c>
      <c r="V10" s="135">
        <v>4.6133889999995175</v>
      </c>
      <c r="W10" s="135">
        <v>0.5</v>
      </c>
      <c r="X10" s="135">
        <v>2.6711000000000005</v>
      </c>
      <c r="Y10" s="135">
        <v>0.05</v>
      </c>
      <c r="Z10" s="135">
        <v>4.9999999999982912E-2</v>
      </c>
    </row>
    <row r="11" spans="1:26">
      <c r="A11" s="136"/>
      <c r="B11" s="93" t="s">
        <v>24</v>
      </c>
      <c r="C11" s="137" t="s">
        <v>245</v>
      </c>
      <c r="D11" s="134">
        <f t="shared" ref="D11:D20" si="1">SUM(E11:Z11)</f>
        <v>84.68866599999896</v>
      </c>
      <c r="E11" s="139">
        <v>9.9461209999999998</v>
      </c>
      <c r="F11" s="139">
        <v>0.1</v>
      </c>
      <c r="G11" s="139">
        <v>19.38351999999999</v>
      </c>
      <c r="H11" s="139">
        <v>2.1859999999999999</v>
      </c>
      <c r="I11" s="139">
        <v>16.252117999999847</v>
      </c>
      <c r="J11" s="139">
        <v>1.0005999999999999</v>
      </c>
      <c r="K11" s="139">
        <v>7.9169999999999998</v>
      </c>
      <c r="L11" s="139">
        <v>0.11</v>
      </c>
      <c r="M11" s="139">
        <v>0.75900000000000012</v>
      </c>
      <c r="N11" s="139">
        <v>3.7544489999998043</v>
      </c>
      <c r="O11" s="139">
        <v>1.5750359999999994</v>
      </c>
      <c r="P11" s="139">
        <v>0.4158</v>
      </c>
      <c r="Q11" s="139">
        <v>8.7783999999999995</v>
      </c>
      <c r="R11" s="139">
        <v>0</v>
      </c>
      <c r="S11" s="139">
        <v>6.2957019999998529</v>
      </c>
      <c r="T11" s="139">
        <v>1.0205899999999999</v>
      </c>
      <c r="U11" s="139">
        <v>0.13620000000000002</v>
      </c>
      <c r="V11" s="139">
        <v>3.5337999999999221</v>
      </c>
      <c r="W11" s="139">
        <v>0.5</v>
      </c>
      <c r="X11" s="139">
        <v>0.96650000000000003</v>
      </c>
      <c r="Y11" s="139">
        <v>0.05</v>
      </c>
      <c r="Z11" s="139">
        <v>7.8299999995579128E-3</v>
      </c>
    </row>
    <row r="12" spans="1:26">
      <c r="A12" s="132" t="s">
        <v>30</v>
      </c>
      <c r="B12" s="98" t="s">
        <v>31</v>
      </c>
      <c r="C12" s="133" t="s">
        <v>246</v>
      </c>
      <c r="D12" s="134">
        <f t="shared" si="1"/>
        <v>195.03578800000253</v>
      </c>
      <c r="E12" s="135">
        <v>18.24503900000061</v>
      </c>
      <c r="F12" s="135">
        <v>0.22786000000000001</v>
      </c>
      <c r="G12" s="135">
        <v>15.20411300000486</v>
      </c>
      <c r="H12" s="135">
        <v>12.352999999999998</v>
      </c>
      <c r="I12" s="135">
        <v>19.29861</v>
      </c>
      <c r="J12" s="135">
        <v>17.902469999999997</v>
      </c>
      <c r="K12" s="135">
        <v>17.375029999999917</v>
      </c>
      <c r="L12" s="135">
        <v>2.7551379999999512</v>
      </c>
      <c r="M12" s="135">
        <v>1.5964100000000627</v>
      </c>
      <c r="N12" s="135">
        <v>11.154726000000011</v>
      </c>
      <c r="O12" s="135">
        <v>9.628681999999996</v>
      </c>
      <c r="P12" s="135">
        <v>3.1913399999974423</v>
      </c>
      <c r="Q12" s="135">
        <v>15.800830000000001</v>
      </c>
      <c r="R12" s="135">
        <v>0.685099999999909</v>
      </c>
      <c r="S12" s="135">
        <v>2.3743000000000003</v>
      </c>
      <c r="T12" s="135">
        <v>11.935744999999962</v>
      </c>
      <c r="U12" s="135">
        <v>4.3035999999999994</v>
      </c>
      <c r="V12" s="135">
        <v>5.1839500000000003</v>
      </c>
      <c r="W12" s="135">
        <v>1.3376299999998151</v>
      </c>
      <c r="X12" s="135">
        <v>21.284999999999997</v>
      </c>
      <c r="Y12" s="135">
        <v>1.1363210000000001</v>
      </c>
      <c r="Z12" s="135">
        <v>2.060893999999994</v>
      </c>
    </row>
    <row r="13" spans="1:26">
      <c r="A13" s="132" t="s">
        <v>33</v>
      </c>
      <c r="B13" s="140" t="s">
        <v>34</v>
      </c>
      <c r="C13" s="133" t="s">
        <v>247</v>
      </c>
      <c r="D13" s="134">
        <f t="shared" si="1"/>
        <v>63.986584000003866</v>
      </c>
      <c r="E13" s="135">
        <v>4.7665280000000001</v>
      </c>
      <c r="F13" s="135">
        <v>0.81117000000000006</v>
      </c>
      <c r="G13" s="135">
        <v>2.0602100000000001</v>
      </c>
      <c r="H13" s="135">
        <v>3.6075900000005952</v>
      </c>
      <c r="I13" s="135">
        <v>11.661479999999994</v>
      </c>
      <c r="J13" s="135">
        <v>5.1569069999999995</v>
      </c>
      <c r="K13" s="135">
        <v>2.7260800000004233</v>
      </c>
      <c r="L13" s="135">
        <v>1.1555300000000099</v>
      </c>
      <c r="M13" s="135">
        <v>2.1501000000001471</v>
      </c>
      <c r="N13" s="135">
        <v>2.5085899999999719</v>
      </c>
      <c r="O13" s="135">
        <v>1.2108000000000001</v>
      </c>
      <c r="P13" s="135">
        <v>4.4846200000025576</v>
      </c>
      <c r="Q13" s="135">
        <v>7.6626700000000003</v>
      </c>
      <c r="R13" s="135">
        <v>0.56000000000000005</v>
      </c>
      <c r="S13" s="135">
        <v>2.1054000000000004</v>
      </c>
      <c r="T13" s="135">
        <v>2.8953499999999992</v>
      </c>
      <c r="U13" s="135">
        <v>0.65068000000000004</v>
      </c>
      <c r="V13" s="135">
        <v>1.7492100000000002</v>
      </c>
      <c r="W13" s="135">
        <v>1.2665000000001612</v>
      </c>
      <c r="X13" s="135">
        <v>1.6589999999999998</v>
      </c>
      <c r="Y13" s="135">
        <v>1.5870500000000005</v>
      </c>
      <c r="Z13" s="135">
        <v>1.5511190000000099</v>
      </c>
    </row>
    <row r="14" spans="1:26">
      <c r="A14" s="132" t="s">
        <v>36</v>
      </c>
      <c r="B14" s="101" t="s">
        <v>37</v>
      </c>
      <c r="C14" s="133" t="s">
        <v>248</v>
      </c>
      <c r="D14" s="134">
        <f t="shared" si="1"/>
        <v>61.839127999999974</v>
      </c>
      <c r="E14" s="135">
        <v>0</v>
      </c>
      <c r="F14" s="135">
        <v>0</v>
      </c>
      <c r="G14" s="135">
        <v>0</v>
      </c>
      <c r="H14" s="135">
        <v>2.2999999999999998</v>
      </c>
      <c r="I14" s="135">
        <v>0</v>
      </c>
      <c r="J14" s="135">
        <v>34.354497999999971</v>
      </c>
      <c r="K14" s="135">
        <v>1.0121599999999999</v>
      </c>
      <c r="L14" s="135">
        <v>0</v>
      </c>
      <c r="M14" s="135">
        <v>0</v>
      </c>
      <c r="N14" s="135">
        <v>0</v>
      </c>
      <c r="O14" s="135">
        <v>0</v>
      </c>
      <c r="P14" s="135">
        <v>1.4099300000000001</v>
      </c>
      <c r="Q14" s="135">
        <v>0</v>
      </c>
      <c r="R14" s="135">
        <v>0</v>
      </c>
      <c r="S14" s="135">
        <v>0</v>
      </c>
      <c r="T14" s="135">
        <v>0</v>
      </c>
      <c r="U14" s="135">
        <v>22.742539999999998</v>
      </c>
      <c r="V14" s="135">
        <v>0.02</v>
      </c>
      <c r="W14" s="135">
        <v>0</v>
      </c>
      <c r="X14" s="135">
        <v>0</v>
      </c>
      <c r="Y14" s="135">
        <v>0</v>
      </c>
      <c r="Z14" s="135">
        <v>0</v>
      </c>
    </row>
    <row r="15" spans="1:26">
      <c r="A15" s="132" t="s">
        <v>45</v>
      </c>
      <c r="B15" s="101" t="s">
        <v>46</v>
      </c>
      <c r="C15" s="133" t="s">
        <v>249</v>
      </c>
      <c r="D15" s="134">
        <f t="shared" si="1"/>
        <v>0</v>
      </c>
      <c r="E15" s="135">
        <v>0</v>
      </c>
      <c r="F15" s="135">
        <v>0</v>
      </c>
      <c r="G15" s="135">
        <v>0</v>
      </c>
      <c r="H15" s="135">
        <v>0</v>
      </c>
      <c r="I15" s="135">
        <v>0</v>
      </c>
      <c r="J15" s="135">
        <v>0</v>
      </c>
      <c r="K15" s="135">
        <v>0</v>
      </c>
      <c r="L15" s="135">
        <v>0</v>
      </c>
      <c r="M15" s="135">
        <v>0</v>
      </c>
      <c r="N15" s="135">
        <v>0</v>
      </c>
      <c r="O15" s="135">
        <v>0</v>
      </c>
      <c r="P15" s="135">
        <v>0</v>
      </c>
      <c r="Q15" s="135">
        <v>0</v>
      </c>
      <c r="R15" s="135">
        <v>0</v>
      </c>
      <c r="S15" s="135">
        <v>0</v>
      </c>
      <c r="T15" s="135">
        <v>0</v>
      </c>
      <c r="U15" s="135">
        <v>0</v>
      </c>
      <c r="V15" s="135">
        <v>0</v>
      </c>
      <c r="W15" s="135">
        <v>0</v>
      </c>
      <c r="X15" s="135">
        <v>0</v>
      </c>
      <c r="Y15" s="135">
        <v>0</v>
      </c>
      <c r="Z15" s="135">
        <v>0</v>
      </c>
    </row>
    <row r="16" spans="1:26">
      <c r="A16" s="132" t="s">
        <v>54</v>
      </c>
      <c r="B16" s="101" t="s">
        <v>55</v>
      </c>
      <c r="C16" s="133" t="s">
        <v>250</v>
      </c>
      <c r="D16" s="134">
        <f t="shared" si="1"/>
        <v>525.3655409999941</v>
      </c>
      <c r="E16" s="135">
        <v>0</v>
      </c>
      <c r="F16" s="135">
        <v>5.038699999999996</v>
      </c>
      <c r="G16" s="135">
        <v>51.215216999992926</v>
      </c>
      <c r="H16" s="135">
        <v>31.735930000000007</v>
      </c>
      <c r="I16" s="135">
        <v>14.192302000000462</v>
      </c>
      <c r="J16" s="135">
        <v>25.378470999999998</v>
      </c>
      <c r="K16" s="135">
        <v>62.651341000000606</v>
      </c>
      <c r="L16" s="135">
        <v>3.7450000000000001</v>
      </c>
      <c r="M16" s="135">
        <v>5.4695510000010756</v>
      </c>
      <c r="N16" s="135">
        <v>27.594999999999999</v>
      </c>
      <c r="O16" s="135">
        <v>25.339999999999986</v>
      </c>
      <c r="P16" s="135">
        <v>31.989437000000578</v>
      </c>
      <c r="Q16" s="135">
        <v>61.769380000000261</v>
      </c>
      <c r="R16" s="135">
        <v>5.6660359999999992</v>
      </c>
      <c r="S16" s="135">
        <v>22.093232999999081</v>
      </c>
      <c r="T16" s="135">
        <v>7.4365099999997382</v>
      </c>
      <c r="U16" s="135">
        <v>18.639653000000003</v>
      </c>
      <c r="V16" s="135">
        <v>29.216011999999687</v>
      </c>
      <c r="W16" s="135">
        <v>4.5956430000000008</v>
      </c>
      <c r="X16" s="135">
        <v>45.521304999999998</v>
      </c>
      <c r="Y16" s="135">
        <v>44.706189999999786</v>
      </c>
      <c r="Z16" s="135">
        <v>1.370629999999847</v>
      </c>
    </row>
    <row r="17" spans="1:26" s="141" customFormat="1">
      <c r="A17" s="136"/>
      <c r="B17" s="93" t="s">
        <v>251</v>
      </c>
      <c r="C17" s="137" t="s">
        <v>252</v>
      </c>
      <c r="D17" s="134">
        <f t="shared" si="1"/>
        <v>78.322421999999989</v>
      </c>
      <c r="E17" s="139">
        <v>0</v>
      </c>
      <c r="F17" s="139">
        <v>1.38</v>
      </c>
      <c r="G17" s="139">
        <v>27.172000000000001</v>
      </c>
      <c r="H17" s="139">
        <v>7.36</v>
      </c>
      <c r="I17" s="139">
        <v>0</v>
      </c>
      <c r="J17" s="139">
        <v>4.0585000000000004</v>
      </c>
      <c r="K17" s="139">
        <v>0.505</v>
      </c>
      <c r="L17" s="139">
        <v>1.3399999999999999</v>
      </c>
      <c r="M17" s="139">
        <v>0</v>
      </c>
      <c r="N17" s="139">
        <v>0</v>
      </c>
      <c r="O17" s="139">
        <v>16.170000000000002</v>
      </c>
      <c r="P17" s="139">
        <v>0</v>
      </c>
      <c r="Q17" s="139">
        <v>1.9895</v>
      </c>
      <c r="R17" s="139">
        <v>0.56000000000000005</v>
      </c>
      <c r="S17" s="139">
        <v>1.8</v>
      </c>
      <c r="T17" s="139">
        <v>0</v>
      </c>
      <c r="U17" s="139">
        <v>0</v>
      </c>
      <c r="V17" s="139">
        <v>15</v>
      </c>
      <c r="W17" s="139">
        <v>7.0000000000000007E-2</v>
      </c>
      <c r="X17" s="139">
        <v>0.84742200000000001</v>
      </c>
      <c r="Y17" s="139">
        <v>0</v>
      </c>
      <c r="Z17" s="139">
        <v>6.9999999999999993E-2</v>
      </c>
    </row>
    <row r="18" spans="1:26">
      <c r="A18" s="132" t="s">
        <v>63</v>
      </c>
      <c r="B18" s="101" t="s">
        <v>64</v>
      </c>
      <c r="C18" s="133" t="s">
        <v>253</v>
      </c>
      <c r="D18" s="134">
        <f t="shared" si="1"/>
        <v>5.4467380000000087</v>
      </c>
      <c r="E18" s="135">
        <v>0</v>
      </c>
      <c r="F18" s="135">
        <v>0</v>
      </c>
      <c r="G18" s="135">
        <v>0.394343</v>
      </c>
      <c r="H18" s="135">
        <v>0.01</v>
      </c>
      <c r="I18" s="135">
        <v>0.96760000000000901</v>
      </c>
      <c r="J18" s="135">
        <v>0</v>
      </c>
      <c r="K18" s="135">
        <v>1.7661549999999999</v>
      </c>
      <c r="L18" s="135">
        <v>0</v>
      </c>
      <c r="M18" s="135">
        <v>0</v>
      </c>
      <c r="N18" s="135">
        <v>0</v>
      </c>
      <c r="O18" s="135">
        <v>0</v>
      </c>
      <c r="P18" s="135">
        <v>7.6299999999999996E-3</v>
      </c>
      <c r="Q18" s="135">
        <v>1.2450000000000001</v>
      </c>
      <c r="R18" s="135">
        <v>0</v>
      </c>
      <c r="S18" s="135">
        <v>2.69E-2</v>
      </c>
      <c r="T18" s="135">
        <v>0.57999999999999996</v>
      </c>
      <c r="U18" s="135">
        <v>0.16378999999999999</v>
      </c>
      <c r="V18" s="135">
        <v>1.0999999999999999E-2</v>
      </c>
      <c r="W18" s="135">
        <v>0</v>
      </c>
      <c r="X18" s="135">
        <v>0.05</v>
      </c>
      <c r="Y18" s="135">
        <v>0.22432000000000002</v>
      </c>
      <c r="Z18" s="135">
        <v>0</v>
      </c>
    </row>
    <row r="19" spans="1:26">
      <c r="A19" s="132" t="s">
        <v>66</v>
      </c>
      <c r="B19" s="101" t="s">
        <v>67</v>
      </c>
      <c r="C19" s="133" t="s">
        <v>254</v>
      </c>
      <c r="D19" s="134">
        <f t="shared" si="1"/>
        <v>0</v>
      </c>
      <c r="E19" s="135">
        <v>0</v>
      </c>
      <c r="F19" s="135">
        <v>0</v>
      </c>
      <c r="G19" s="135">
        <v>0</v>
      </c>
      <c r="H19" s="135">
        <v>0</v>
      </c>
      <c r="I19" s="135">
        <v>0</v>
      </c>
      <c r="J19" s="135">
        <v>0</v>
      </c>
      <c r="K19" s="135">
        <v>0</v>
      </c>
      <c r="L19" s="135">
        <v>0</v>
      </c>
      <c r="M19" s="135">
        <v>0</v>
      </c>
      <c r="N19" s="135">
        <v>0</v>
      </c>
      <c r="O19" s="135">
        <v>0</v>
      </c>
      <c r="P19" s="135">
        <v>0</v>
      </c>
      <c r="Q19" s="135">
        <v>0</v>
      </c>
      <c r="R19" s="135">
        <v>0</v>
      </c>
      <c r="S19" s="135">
        <v>0</v>
      </c>
      <c r="T19" s="135">
        <v>0</v>
      </c>
      <c r="U19" s="135">
        <v>0</v>
      </c>
      <c r="V19" s="135">
        <v>0</v>
      </c>
      <c r="W19" s="135">
        <v>0</v>
      </c>
      <c r="X19" s="135">
        <v>0</v>
      </c>
      <c r="Y19" s="135">
        <v>0</v>
      </c>
      <c r="Z19" s="135">
        <v>0</v>
      </c>
    </row>
    <row r="20" spans="1:26">
      <c r="A20" s="132" t="s">
        <v>69</v>
      </c>
      <c r="B20" s="101" t="s">
        <v>70</v>
      </c>
      <c r="C20" s="133" t="s">
        <v>255</v>
      </c>
      <c r="D20" s="134">
        <f t="shared" si="1"/>
        <v>0</v>
      </c>
      <c r="E20" s="135">
        <v>0</v>
      </c>
      <c r="F20" s="135">
        <v>0</v>
      </c>
      <c r="G20" s="135">
        <v>0</v>
      </c>
      <c r="H20" s="135">
        <v>0</v>
      </c>
      <c r="I20" s="135">
        <v>0</v>
      </c>
      <c r="J20" s="135">
        <v>0</v>
      </c>
      <c r="K20" s="135">
        <v>0</v>
      </c>
      <c r="L20" s="135">
        <v>0</v>
      </c>
      <c r="M20" s="135">
        <v>0</v>
      </c>
      <c r="N20" s="135">
        <v>0</v>
      </c>
      <c r="O20" s="135">
        <v>0</v>
      </c>
      <c r="P20" s="135">
        <v>0</v>
      </c>
      <c r="Q20" s="135">
        <v>0</v>
      </c>
      <c r="R20" s="135">
        <v>0</v>
      </c>
      <c r="S20" s="135">
        <v>0</v>
      </c>
      <c r="T20" s="135">
        <v>0</v>
      </c>
      <c r="U20" s="135">
        <v>0</v>
      </c>
      <c r="V20" s="135">
        <v>0</v>
      </c>
      <c r="W20" s="135">
        <v>0</v>
      </c>
      <c r="X20" s="135">
        <v>0</v>
      </c>
      <c r="Y20" s="135">
        <v>0</v>
      </c>
      <c r="Z20" s="135">
        <v>0</v>
      </c>
    </row>
    <row r="21" spans="1:26" ht="27.6">
      <c r="A21" s="142">
        <v>2</v>
      </c>
      <c r="B21" s="127" t="s">
        <v>256</v>
      </c>
      <c r="C21" s="128"/>
      <c r="D21" s="143">
        <f>SUM(D23:D31)</f>
        <v>1090.0543109999985</v>
      </c>
      <c r="E21" s="143">
        <f t="shared" ref="E21:Z21" si="2">SUM(E23:E31)</f>
        <v>0</v>
      </c>
      <c r="F21" s="143">
        <f t="shared" si="2"/>
        <v>17.882509999991051</v>
      </c>
      <c r="G21" s="143">
        <f t="shared" si="2"/>
        <v>19.679059999994934</v>
      </c>
      <c r="H21" s="143">
        <f t="shared" si="2"/>
        <v>22.52599999999984</v>
      </c>
      <c r="I21" s="143">
        <f t="shared" si="2"/>
        <v>10</v>
      </c>
      <c r="J21" s="143">
        <f t="shared" si="2"/>
        <v>41.78</v>
      </c>
      <c r="K21" s="143">
        <f t="shared" si="2"/>
        <v>49.948855999969055</v>
      </c>
      <c r="L21" s="143">
        <f t="shared" si="2"/>
        <v>28.554254999995464</v>
      </c>
      <c r="M21" s="143">
        <f t="shared" si="2"/>
        <v>82.095897000026099</v>
      </c>
      <c r="N21" s="143">
        <f t="shared" si="2"/>
        <v>6.5074819999863394</v>
      </c>
      <c r="O21" s="143">
        <f t="shared" si="2"/>
        <v>140</v>
      </c>
      <c r="P21" s="143">
        <f t="shared" si="2"/>
        <v>8.5</v>
      </c>
      <c r="Q21" s="143">
        <f t="shared" si="2"/>
        <v>90.659300000013531</v>
      </c>
      <c r="R21" s="143">
        <f t="shared" si="2"/>
        <v>14.501380000015839</v>
      </c>
      <c r="S21" s="143">
        <f t="shared" si="2"/>
        <v>39.799999999999997</v>
      </c>
      <c r="T21" s="143">
        <f t="shared" si="2"/>
        <v>104.5</v>
      </c>
      <c r="U21" s="143">
        <f t="shared" si="2"/>
        <v>142.18658000000346</v>
      </c>
      <c r="V21" s="143">
        <f t="shared" si="2"/>
        <v>31.730855000008702</v>
      </c>
      <c r="W21" s="143">
        <f t="shared" si="2"/>
        <v>27.5</v>
      </c>
      <c r="X21" s="143">
        <f t="shared" si="2"/>
        <v>7.1317620000013004</v>
      </c>
      <c r="Y21" s="143">
        <f t="shared" si="2"/>
        <v>179.49427999998943</v>
      </c>
      <c r="Z21" s="143">
        <f t="shared" si="2"/>
        <v>25.076094000003646</v>
      </c>
    </row>
    <row r="22" spans="1:26" s="141" customFormat="1">
      <c r="A22" s="144"/>
      <c r="B22" s="131" t="s">
        <v>75</v>
      </c>
      <c r="C22" s="137"/>
      <c r="D22" s="138"/>
      <c r="E22" s="138"/>
      <c r="F22" s="138"/>
      <c r="G22" s="138"/>
      <c r="H22" s="138"/>
      <c r="I22" s="138"/>
      <c r="J22" s="138"/>
      <c r="K22" s="138"/>
      <c r="L22" s="138"/>
      <c r="M22" s="138"/>
      <c r="N22" s="138"/>
      <c r="O22" s="138"/>
      <c r="P22" s="138"/>
      <c r="Q22" s="138"/>
      <c r="R22" s="138"/>
      <c r="S22" s="138"/>
      <c r="T22" s="138"/>
      <c r="U22" s="138"/>
      <c r="V22" s="138"/>
      <c r="W22" s="138"/>
      <c r="X22" s="138"/>
      <c r="Y22" s="138"/>
      <c r="Z22" s="138"/>
    </row>
    <row r="23" spans="1:26">
      <c r="A23" s="145" t="s">
        <v>76</v>
      </c>
      <c r="B23" s="101" t="s">
        <v>257</v>
      </c>
      <c r="C23" s="133" t="s">
        <v>258</v>
      </c>
      <c r="D23" s="134">
        <f t="shared" ref="D23:D32" si="3">SUM(E23:Z23)</f>
        <v>0</v>
      </c>
      <c r="E23" s="134">
        <v>0</v>
      </c>
      <c r="F23" s="134">
        <v>0</v>
      </c>
      <c r="G23" s="134">
        <v>0</v>
      </c>
      <c r="H23" s="134">
        <v>0</v>
      </c>
      <c r="I23" s="134">
        <v>0</v>
      </c>
      <c r="J23" s="134">
        <v>0</v>
      </c>
      <c r="K23" s="134">
        <v>0</v>
      </c>
      <c r="L23" s="134">
        <v>0</v>
      </c>
      <c r="M23" s="134">
        <v>0</v>
      </c>
      <c r="N23" s="134">
        <v>0</v>
      </c>
      <c r="O23" s="134">
        <v>0</v>
      </c>
      <c r="P23" s="134">
        <v>0</v>
      </c>
      <c r="Q23" s="134">
        <v>0</v>
      </c>
      <c r="R23" s="134">
        <v>0</v>
      </c>
      <c r="S23" s="134">
        <v>0</v>
      </c>
      <c r="T23" s="134">
        <v>0</v>
      </c>
      <c r="U23" s="134">
        <v>0</v>
      </c>
      <c r="V23" s="134">
        <v>0</v>
      </c>
      <c r="W23" s="134">
        <v>0</v>
      </c>
      <c r="X23" s="134">
        <v>0</v>
      </c>
      <c r="Y23" s="134">
        <v>0</v>
      </c>
      <c r="Z23" s="134">
        <v>0</v>
      </c>
    </row>
    <row r="24" spans="1:26">
      <c r="A24" s="145" t="s">
        <v>79</v>
      </c>
      <c r="B24" s="101" t="s">
        <v>259</v>
      </c>
      <c r="C24" s="132" t="s">
        <v>260</v>
      </c>
      <c r="D24" s="134">
        <f t="shared" si="3"/>
        <v>0</v>
      </c>
      <c r="E24" s="134">
        <v>0</v>
      </c>
      <c r="F24" s="134">
        <v>0</v>
      </c>
      <c r="G24" s="134">
        <v>0</v>
      </c>
      <c r="H24" s="134">
        <v>0</v>
      </c>
      <c r="I24" s="134">
        <v>0</v>
      </c>
      <c r="J24" s="134">
        <v>0</v>
      </c>
      <c r="K24" s="134">
        <v>0</v>
      </c>
      <c r="L24" s="134">
        <v>0</v>
      </c>
      <c r="M24" s="134">
        <v>0</v>
      </c>
      <c r="N24" s="134">
        <v>0</v>
      </c>
      <c r="O24" s="134">
        <v>0</v>
      </c>
      <c r="P24" s="134">
        <v>0</v>
      </c>
      <c r="Q24" s="134">
        <v>0</v>
      </c>
      <c r="R24" s="134">
        <v>0</v>
      </c>
      <c r="S24" s="134">
        <v>0</v>
      </c>
      <c r="T24" s="134">
        <v>0</v>
      </c>
      <c r="U24" s="134">
        <v>0</v>
      </c>
      <c r="V24" s="134">
        <v>0</v>
      </c>
      <c r="W24" s="134">
        <v>0</v>
      </c>
      <c r="X24" s="134">
        <v>0</v>
      </c>
      <c r="Y24" s="134">
        <v>0</v>
      </c>
      <c r="Z24" s="134">
        <v>0</v>
      </c>
    </row>
    <row r="25" spans="1:26">
      <c r="A25" s="145" t="s">
        <v>82</v>
      </c>
      <c r="B25" s="101" t="s">
        <v>261</v>
      </c>
      <c r="C25" s="133" t="s">
        <v>262</v>
      </c>
      <c r="D25" s="134">
        <f t="shared" si="3"/>
        <v>0</v>
      </c>
      <c r="E25" s="134">
        <v>0</v>
      </c>
      <c r="F25" s="134">
        <v>0</v>
      </c>
      <c r="G25" s="134">
        <v>0</v>
      </c>
      <c r="H25" s="134">
        <v>0</v>
      </c>
      <c r="I25" s="134">
        <v>0</v>
      </c>
      <c r="J25" s="134">
        <v>0</v>
      </c>
      <c r="K25" s="134">
        <v>0</v>
      </c>
      <c r="L25" s="134">
        <v>0</v>
      </c>
      <c r="M25" s="134">
        <v>0</v>
      </c>
      <c r="N25" s="134">
        <v>0</v>
      </c>
      <c r="O25" s="134">
        <v>0</v>
      </c>
      <c r="P25" s="134">
        <v>0</v>
      </c>
      <c r="Q25" s="134">
        <v>0</v>
      </c>
      <c r="R25" s="134">
        <v>0</v>
      </c>
      <c r="S25" s="134">
        <v>0</v>
      </c>
      <c r="T25" s="134">
        <v>0</v>
      </c>
      <c r="U25" s="134">
        <v>0</v>
      </c>
      <c r="V25" s="134">
        <v>0</v>
      </c>
      <c r="W25" s="134">
        <v>0</v>
      </c>
      <c r="X25" s="134">
        <v>0</v>
      </c>
      <c r="Y25" s="134">
        <v>0</v>
      </c>
      <c r="Z25" s="134">
        <v>0</v>
      </c>
    </row>
    <row r="26" spans="1:26">
      <c r="A26" s="145" t="s">
        <v>85</v>
      </c>
      <c r="B26" s="101" t="s">
        <v>263</v>
      </c>
      <c r="C26" s="133" t="s">
        <v>264</v>
      </c>
      <c r="D26" s="134">
        <f t="shared" si="3"/>
        <v>0</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0</v>
      </c>
    </row>
    <row r="27" spans="1:26" ht="27.6">
      <c r="A27" s="145" t="s">
        <v>90</v>
      </c>
      <c r="B27" s="101" t="s">
        <v>265</v>
      </c>
      <c r="C27" s="133" t="s">
        <v>266</v>
      </c>
      <c r="D27" s="134">
        <f t="shared" si="3"/>
        <v>0</v>
      </c>
      <c r="E27" s="134">
        <v>0</v>
      </c>
      <c r="F27" s="134">
        <v>0</v>
      </c>
      <c r="G27" s="134">
        <v>0</v>
      </c>
      <c r="H27" s="134">
        <v>0</v>
      </c>
      <c r="I27" s="134">
        <v>0</v>
      </c>
      <c r="J27" s="134">
        <v>0</v>
      </c>
      <c r="K27" s="134">
        <v>0</v>
      </c>
      <c r="L27" s="134">
        <v>0</v>
      </c>
      <c r="M27" s="134">
        <v>0</v>
      </c>
      <c r="N27" s="134">
        <v>0</v>
      </c>
      <c r="O27" s="134">
        <v>0</v>
      </c>
      <c r="P27" s="134">
        <v>0</v>
      </c>
      <c r="Q27" s="134">
        <v>0</v>
      </c>
      <c r="R27" s="134">
        <v>0</v>
      </c>
      <c r="S27" s="134">
        <v>0</v>
      </c>
      <c r="T27" s="134">
        <v>0</v>
      </c>
      <c r="U27" s="134">
        <v>0</v>
      </c>
      <c r="V27" s="134">
        <v>0</v>
      </c>
      <c r="W27" s="134">
        <v>0</v>
      </c>
      <c r="X27" s="134">
        <v>0</v>
      </c>
      <c r="Y27" s="134">
        <v>0</v>
      </c>
      <c r="Z27" s="134">
        <v>0</v>
      </c>
    </row>
    <row r="28" spans="1:26">
      <c r="A28" s="145" t="s">
        <v>93</v>
      </c>
      <c r="B28" s="101" t="s">
        <v>267</v>
      </c>
      <c r="C28" s="133" t="s">
        <v>268</v>
      </c>
      <c r="D28" s="134">
        <f t="shared" si="3"/>
        <v>0</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row>
    <row r="29" spans="1:26" ht="27.6">
      <c r="A29" s="145" t="s">
        <v>96</v>
      </c>
      <c r="B29" s="101" t="s">
        <v>269</v>
      </c>
      <c r="C29" s="133" t="s">
        <v>270</v>
      </c>
      <c r="D29" s="134">
        <f t="shared" si="3"/>
        <v>0</v>
      </c>
      <c r="E29" s="134">
        <v>0</v>
      </c>
      <c r="F29" s="134">
        <v>0</v>
      </c>
      <c r="G29" s="134">
        <v>0</v>
      </c>
      <c r="H29" s="134">
        <v>0</v>
      </c>
      <c r="I29" s="134">
        <v>0</v>
      </c>
      <c r="J29" s="134">
        <v>0</v>
      </c>
      <c r="K29" s="134">
        <v>0</v>
      </c>
      <c r="L29" s="134">
        <v>0</v>
      </c>
      <c r="M29" s="134">
        <v>0</v>
      </c>
      <c r="N29" s="134">
        <v>0</v>
      </c>
      <c r="O29" s="134">
        <v>0</v>
      </c>
      <c r="P29" s="134">
        <v>0</v>
      </c>
      <c r="Q29" s="134">
        <v>0</v>
      </c>
      <c r="R29" s="134">
        <v>0</v>
      </c>
      <c r="S29" s="134">
        <v>0</v>
      </c>
      <c r="T29" s="134">
        <v>0</v>
      </c>
      <c r="U29" s="134">
        <v>0</v>
      </c>
      <c r="V29" s="134">
        <v>0</v>
      </c>
      <c r="W29" s="134">
        <v>0</v>
      </c>
      <c r="X29" s="134">
        <v>0</v>
      </c>
      <c r="Y29" s="134">
        <v>0</v>
      </c>
      <c r="Z29" s="134">
        <v>0</v>
      </c>
    </row>
    <row r="30" spans="1:26" ht="27.6">
      <c r="A30" s="145" t="s">
        <v>99</v>
      </c>
      <c r="B30" s="101" t="s">
        <v>271</v>
      </c>
      <c r="C30" s="133" t="s">
        <v>272</v>
      </c>
      <c r="D30" s="134">
        <f t="shared" si="3"/>
        <v>0</v>
      </c>
      <c r="E30" s="134">
        <v>0</v>
      </c>
      <c r="F30" s="134">
        <v>0</v>
      </c>
      <c r="G30" s="134">
        <v>0</v>
      </c>
      <c r="H30" s="134">
        <v>0</v>
      </c>
      <c r="I30" s="134">
        <v>0</v>
      </c>
      <c r="J30" s="134">
        <v>0</v>
      </c>
      <c r="K30" s="134">
        <v>0</v>
      </c>
      <c r="L30" s="134">
        <v>0</v>
      </c>
      <c r="M30" s="134">
        <v>0</v>
      </c>
      <c r="N30" s="134">
        <v>0</v>
      </c>
      <c r="O30" s="134">
        <v>0</v>
      </c>
      <c r="P30" s="134">
        <v>0</v>
      </c>
      <c r="Q30" s="134">
        <v>0</v>
      </c>
      <c r="R30" s="134">
        <v>0</v>
      </c>
      <c r="S30" s="134">
        <v>0</v>
      </c>
      <c r="T30" s="134">
        <v>0</v>
      </c>
      <c r="U30" s="134">
        <v>0</v>
      </c>
      <c r="V30" s="134">
        <v>0</v>
      </c>
      <c r="W30" s="134">
        <v>0</v>
      </c>
      <c r="X30" s="134">
        <v>0</v>
      </c>
      <c r="Y30" s="134">
        <v>0</v>
      </c>
      <c r="Z30" s="134">
        <v>0</v>
      </c>
    </row>
    <row r="31" spans="1:26" ht="27.6">
      <c r="A31" s="145" t="s">
        <v>102</v>
      </c>
      <c r="B31" s="101" t="s">
        <v>273</v>
      </c>
      <c r="C31" s="133" t="s">
        <v>274</v>
      </c>
      <c r="D31" s="134">
        <f t="shared" si="3"/>
        <v>1090.0543109999985</v>
      </c>
      <c r="E31" s="134">
        <v>0</v>
      </c>
      <c r="F31" s="134">
        <v>17.882509999991051</v>
      </c>
      <c r="G31" s="134">
        <v>19.679059999994934</v>
      </c>
      <c r="H31" s="134">
        <v>22.52599999999984</v>
      </c>
      <c r="I31" s="134">
        <v>10</v>
      </c>
      <c r="J31" s="134">
        <v>41.78</v>
      </c>
      <c r="K31" s="134">
        <v>49.948855999969055</v>
      </c>
      <c r="L31" s="134">
        <v>28.554254999995464</v>
      </c>
      <c r="M31" s="134">
        <v>82.095897000026099</v>
      </c>
      <c r="N31" s="134">
        <v>6.5074819999863394</v>
      </c>
      <c r="O31" s="134">
        <v>140</v>
      </c>
      <c r="P31" s="134">
        <v>8.5</v>
      </c>
      <c r="Q31" s="134">
        <v>90.659300000013531</v>
      </c>
      <c r="R31" s="134">
        <v>14.501380000015839</v>
      </c>
      <c r="S31" s="134">
        <v>39.799999999999997</v>
      </c>
      <c r="T31" s="134">
        <v>104.5</v>
      </c>
      <c r="U31" s="134">
        <v>142.18658000000346</v>
      </c>
      <c r="V31" s="134">
        <v>31.730855000008702</v>
      </c>
      <c r="W31" s="134">
        <v>27.5</v>
      </c>
      <c r="X31" s="134">
        <v>7.1317620000013004</v>
      </c>
      <c r="Y31" s="134">
        <v>179.49427999998943</v>
      </c>
      <c r="Z31" s="134">
        <v>25.076094000003646</v>
      </c>
    </row>
    <row r="32" spans="1:26" ht="16.8">
      <c r="A32" s="145"/>
      <c r="B32" s="93" t="s">
        <v>251</v>
      </c>
      <c r="C32" s="137" t="s">
        <v>275</v>
      </c>
      <c r="D32" s="134">
        <f t="shared" si="3"/>
        <v>198.12950000001001</v>
      </c>
      <c r="E32" s="134">
        <v>0</v>
      </c>
      <c r="F32" s="134">
        <v>0</v>
      </c>
      <c r="G32" s="134">
        <v>0</v>
      </c>
      <c r="H32" s="134">
        <v>0</v>
      </c>
      <c r="I32" s="134">
        <v>0</v>
      </c>
      <c r="J32" s="134">
        <v>0</v>
      </c>
      <c r="K32" s="134">
        <v>0</v>
      </c>
      <c r="L32" s="134">
        <v>0</v>
      </c>
      <c r="M32" s="134">
        <v>0</v>
      </c>
      <c r="N32" s="134">
        <v>0</v>
      </c>
      <c r="O32" s="134">
        <v>0</v>
      </c>
      <c r="P32" s="134">
        <v>0</v>
      </c>
      <c r="Q32" s="134">
        <v>0</v>
      </c>
      <c r="R32" s="134">
        <v>0</v>
      </c>
      <c r="S32" s="134">
        <v>0</v>
      </c>
      <c r="T32" s="134">
        <v>87</v>
      </c>
      <c r="U32" s="134">
        <v>0</v>
      </c>
      <c r="V32" s="134">
        <v>0</v>
      </c>
      <c r="W32" s="134">
        <v>0</v>
      </c>
      <c r="X32" s="134">
        <v>0</v>
      </c>
      <c r="Y32" s="134">
        <v>111.12950000001001</v>
      </c>
      <c r="Z32" s="134">
        <v>0</v>
      </c>
    </row>
    <row r="33" spans="1:26" ht="27.6">
      <c r="A33" s="146">
        <v>3</v>
      </c>
      <c r="B33" s="147" t="s">
        <v>276</v>
      </c>
      <c r="C33" s="128" t="s">
        <v>277</v>
      </c>
      <c r="D33" s="143">
        <f>SUM(E33:Z33)</f>
        <v>9.0991100000000689</v>
      </c>
      <c r="E33" s="130">
        <v>1.19896</v>
      </c>
      <c r="F33" s="130">
        <v>0</v>
      </c>
      <c r="G33" s="130">
        <v>0.71411000000000391</v>
      </c>
      <c r="H33" s="130">
        <v>0</v>
      </c>
      <c r="I33" s="130">
        <v>1.5169199999997012</v>
      </c>
      <c r="J33" s="130">
        <v>0.12</v>
      </c>
      <c r="K33" s="130">
        <v>1.712E-2</v>
      </c>
      <c r="L33" s="130">
        <v>0</v>
      </c>
      <c r="M33" s="130">
        <v>0.5</v>
      </c>
      <c r="N33" s="130">
        <v>0</v>
      </c>
      <c r="O33" s="130">
        <v>1.4000000000000909</v>
      </c>
      <c r="P33" s="130">
        <v>0.20000000000027285</v>
      </c>
      <c r="Q33" s="130">
        <v>0.55669999999999997</v>
      </c>
      <c r="R33" s="130">
        <v>0.5</v>
      </c>
      <c r="S33" s="130">
        <v>0.42340000000000005</v>
      </c>
      <c r="T33" s="130">
        <v>0</v>
      </c>
      <c r="U33" s="130">
        <v>0</v>
      </c>
      <c r="V33" s="130">
        <v>3.39E-2</v>
      </c>
      <c r="W33" s="130">
        <v>0</v>
      </c>
      <c r="X33" s="130">
        <v>1.7901</v>
      </c>
      <c r="Y33" s="130">
        <v>0</v>
      </c>
      <c r="Z33" s="130">
        <v>0.12790000000000001</v>
      </c>
    </row>
    <row r="34" spans="1:26">
      <c r="A34" s="148" t="s">
        <v>278</v>
      </c>
      <c r="B34" s="149"/>
      <c r="C34" s="150"/>
      <c r="D34" s="150"/>
    </row>
    <row r="35" spans="1:26" ht="16.8">
      <c r="A35" s="151"/>
      <c r="B35" s="141"/>
      <c r="C35" s="151"/>
      <c r="D35" s="151"/>
    </row>
  </sheetData>
  <mergeCells count="8">
    <mergeCell ref="A2:Z2"/>
    <mergeCell ref="A4:Z4"/>
    <mergeCell ref="A5:A6"/>
    <mergeCell ref="B5:B6"/>
    <mergeCell ref="C5:C6"/>
    <mergeCell ref="D5:D6"/>
    <mergeCell ref="E5:Z5"/>
    <mergeCell ref="A3:Z3"/>
  </mergeCells>
  <pageMargins left="0.7" right="0.7" top="0.75" bottom="0.75" header="0.3" footer="0.3"/>
  <pageSetup paperSize="9"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73"/>
  <sheetViews>
    <sheetView showZeros="0" topLeftCell="E1" zoomScaleNormal="100" workbookViewId="0">
      <selection activeCell="A3" sqref="A3:Z3"/>
    </sheetView>
  </sheetViews>
  <sheetFormatPr defaultColWidth="6.88671875" defaultRowHeight="13.8"/>
  <cols>
    <col min="1" max="1" width="5.5546875" style="121" customWidth="1"/>
    <col min="2" max="2" width="43" style="120" customWidth="1"/>
    <col min="3" max="3" width="6.44140625" style="120" customWidth="1"/>
    <col min="4" max="4" width="11.33203125" style="120" customWidth="1"/>
    <col min="5" max="9" width="9.109375" style="120" customWidth="1"/>
    <col min="10" max="12" width="8.44140625" style="120" customWidth="1"/>
    <col min="13" max="13" width="6.88671875" style="120"/>
    <col min="14" max="16" width="8.109375" style="120" customWidth="1"/>
    <col min="17" max="18" width="9.109375" style="120" customWidth="1"/>
    <col min="19" max="19" width="8.109375" style="120" customWidth="1"/>
    <col min="20" max="20" width="7.88671875" style="120" customWidth="1"/>
    <col min="21" max="21" width="7.44140625" style="120" customWidth="1"/>
    <col min="22" max="22" width="7.88671875" style="120" customWidth="1"/>
    <col min="23" max="23" width="6.88671875" style="120"/>
    <col min="24" max="26" width="10.44140625" style="120" customWidth="1"/>
    <col min="27" max="254" width="6.88671875" style="120"/>
    <col min="255" max="255" width="5.5546875" style="120" customWidth="1"/>
    <col min="256" max="256" width="33.109375" style="120" customWidth="1"/>
    <col min="257" max="257" width="6.5546875" style="120" customWidth="1"/>
    <col min="258" max="258" width="8.44140625" style="120" customWidth="1"/>
    <col min="259" max="266" width="9.109375" style="120" customWidth="1"/>
    <col min="267" max="510" width="6.88671875" style="120"/>
    <col min="511" max="511" width="5.5546875" style="120" customWidth="1"/>
    <col min="512" max="512" width="33.109375" style="120" customWidth="1"/>
    <col min="513" max="513" width="6.5546875" style="120" customWidth="1"/>
    <col min="514" max="514" width="8.44140625" style="120" customWidth="1"/>
    <col min="515" max="522" width="9.109375" style="120" customWidth="1"/>
    <col min="523" max="766" width="6.88671875" style="120"/>
    <col min="767" max="767" width="5.5546875" style="120" customWidth="1"/>
    <col min="768" max="768" width="33.109375" style="120" customWidth="1"/>
    <col min="769" max="769" width="6.5546875" style="120" customWidth="1"/>
    <col min="770" max="770" width="8.44140625" style="120" customWidth="1"/>
    <col min="771" max="778" width="9.109375" style="120" customWidth="1"/>
    <col min="779" max="1022" width="6.88671875" style="120"/>
    <col min="1023" max="1023" width="5.5546875" style="120" customWidth="1"/>
    <col min="1024" max="1024" width="33.109375" style="120" customWidth="1"/>
    <col min="1025" max="1025" width="6.5546875" style="120" customWidth="1"/>
    <col min="1026" max="1026" width="8.44140625" style="120" customWidth="1"/>
    <col min="1027" max="1034" width="9.109375" style="120" customWidth="1"/>
    <col min="1035" max="1278" width="6.88671875" style="120"/>
    <col min="1279" max="1279" width="5.5546875" style="120" customWidth="1"/>
    <col min="1280" max="1280" width="33.109375" style="120" customWidth="1"/>
    <col min="1281" max="1281" width="6.5546875" style="120" customWidth="1"/>
    <col min="1282" max="1282" width="8.44140625" style="120" customWidth="1"/>
    <col min="1283" max="1290" width="9.109375" style="120" customWidth="1"/>
    <col min="1291" max="1534" width="6.88671875" style="120"/>
    <col min="1535" max="1535" width="5.5546875" style="120" customWidth="1"/>
    <col min="1536" max="1536" width="33.109375" style="120" customWidth="1"/>
    <col min="1537" max="1537" width="6.5546875" style="120" customWidth="1"/>
    <col min="1538" max="1538" width="8.44140625" style="120" customWidth="1"/>
    <col min="1539" max="1546" width="9.109375" style="120" customWidth="1"/>
    <col min="1547" max="1790" width="6.88671875" style="120"/>
    <col min="1791" max="1791" width="5.5546875" style="120" customWidth="1"/>
    <col min="1792" max="1792" width="33.109375" style="120" customWidth="1"/>
    <col min="1793" max="1793" width="6.5546875" style="120" customWidth="1"/>
    <col min="1794" max="1794" width="8.44140625" style="120" customWidth="1"/>
    <col min="1795" max="1802" width="9.109375" style="120" customWidth="1"/>
    <col min="1803" max="2046" width="6.88671875" style="120"/>
    <col min="2047" max="2047" width="5.5546875" style="120" customWidth="1"/>
    <col min="2048" max="2048" width="33.109375" style="120" customWidth="1"/>
    <col min="2049" max="2049" width="6.5546875" style="120" customWidth="1"/>
    <col min="2050" max="2050" width="8.44140625" style="120" customWidth="1"/>
    <col min="2051" max="2058" width="9.109375" style="120" customWidth="1"/>
    <col min="2059" max="2302" width="6.88671875" style="120"/>
    <col min="2303" max="2303" width="5.5546875" style="120" customWidth="1"/>
    <col min="2304" max="2304" width="33.109375" style="120" customWidth="1"/>
    <col min="2305" max="2305" width="6.5546875" style="120" customWidth="1"/>
    <col min="2306" max="2306" width="8.44140625" style="120" customWidth="1"/>
    <col min="2307" max="2314" width="9.109375" style="120" customWidth="1"/>
    <col min="2315" max="2558" width="6.88671875" style="120"/>
    <col min="2559" max="2559" width="5.5546875" style="120" customWidth="1"/>
    <col min="2560" max="2560" width="33.109375" style="120" customWidth="1"/>
    <col min="2561" max="2561" width="6.5546875" style="120" customWidth="1"/>
    <col min="2562" max="2562" width="8.44140625" style="120" customWidth="1"/>
    <col min="2563" max="2570" width="9.109375" style="120" customWidth="1"/>
    <col min="2571" max="2814" width="6.88671875" style="120"/>
    <col min="2815" max="2815" width="5.5546875" style="120" customWidth="1"/>
    <col min="2816" max="2816" width="33.109375" style="120" customWidth="1"/>
    <col min="2817" max="2817" width="6.5546875" style="120" customWidth="1"/>
    <col min="2818" max="2818" width="8.44140625" style="120" customWidth="1"/>
    <col min="2819" max="2826" width="9.109375" style="120" customWidth="1"/>
    <col min="2827" max="3070" width="6.88671875" style="120"/>
    <col min="3071" max="3071" width="5.5546875" style="120" customWidth="1"/>
    <col min="3072" max="3072" width="33.109375" style="120" customWidth="1"/>
    <col min="3073" max="3073" width="6.5546875" style="120" customWidth="1"/>
    <col min="3074" max="3074" width="8.44140625" style="120" customWidth="1"/>
    <col min="3075" max="3082" width="9.109375" style="120" customWidth="1"/>
    <col min="3083" max="3326" width="6.88671875" style="120"/>
    <col min="3327" max="3327" width="5.5546875" style="120" customWidth="1"/>
    <col min="3328" max="3328" width="33.109375" style="120" customWidth="1"/>
    <col min="3329" max="3329" width="6.5546875" style="120" customWidth="1"/>
    <col min="3330" max="3330" width="8.44140625" style="120" customWidth="1"/>
    <col min="3331" max="3338" width="9.109375" style="120" customWidth="1"/>
    <col min="3339" max="3582" width="6.88671875" style="120"/>
    <col min="3583" max="3583" width="5.5546875" style="120" customWidth="1"/>
    <col min="3584" max="3584" width="33.109375" style="120" customWidth="1"/>
    <col min="3585" max="3585" width="6.5546875" style="120" customWidth="1"/>
    <col min="3586" max="3586" width="8.44140625" style="120" customWidth="1"/>
    <col min="3587" max="3594" width="9.109375" style="120" customWidth="1"/>
    <col min="3595" max="3838" width="6.88671875" style="120"/>
    <col min="3839" max="3839" width="5.5546875" style="120" customWidth="1"/>
    <col min="3840" max="3840" width="33.109375" style="120" customWidth="1"/>
    <col min="3841" max="3841" width="6.5546875" style="120" customWidth="1"/>
    <col min="3842" max="3842" width="8.44140625" style="120" customWidth="1"/>
    <col min="3843" max="3850" width="9.109375" style="120" customWidth="1"/>
    <col min="3851" max="4094" width="6.88671875" style="120"/>
    <col min="4095" max="4095" width="5.5546875" style="120" customWidth="1"/>
    <col min="4096" max="4096" width="33.109375" style="120" customWidth="1"/>
    <col min="4097" max="4097" width="6.5546875" style="120" customWidth="1"/>
    <col min="4098" max="4098" width="8.44140625" style="120" customWidth="1"/>
    <col min="4099" max="4106" width="9.109375" style="120" customWidth="1"/>
    <col min="4107" max="4350" width="6.88671875" style="120"/>
    <col min="4351" max="4351" width="5.5546875" style="120" customWidth="1"/>
    <col min="4352" max="4352" width="33.109375" style="120" customWidth="1"/>
    <col min="4353" max="4353" width="6.5546875" style="120" customWidth="1"/>
    <col min="4354" max="4354" width="8.44140625" style="120" customWidth="1"/>
    <col min="4355" max="4362" width="9.109375" style="120" customWidth="1"/>
    <col min="4363" max="4606" width="6.88671875" style="120"/>
    <col min="4607" max="4607" width="5.5546875" style="120" customWidth="1"/>
    <col min="4608" max="4608" width="33.109375" style="120" customWidth="1"/>
    <col min="4609" max="4609" width="6.5546875" style="120" customWidth="1"/>
    <col min="4610" max="4610" width="8.44140625" style="120" customWidth="1"/>
    <col min="4611" max="4618" width="9.109375" style="120" customWidth="1"/>
    <col min="4619" max="4862" width="6.88671875" style="120"/>
    <col min="4863" max="4863" width="5.5546875" style="120" customWidth="1"/>
    <col min="4864" max="4864" width="33.109375" style="120" customWidth="1"/>
    <col min="4865" max="4865" width="6.5546875" style="120" customWidth="1"/>
    <col min="4866" max="4866" width="8.44140625" style="120" customWidth="1"/>
    <col min="4867" max="4874" width="9.109375" style="120" customWidth="1"/>
    <col min="4875" max="5118" width="6.88671875" style="120"/>
    <col min="5119" max="5119" width="5.5546875" style="120" customWidth="1"/>
    <col min="5120" max="5120" width="33.109375" style="120" customWidth="1"/>
    <col min="5121" max="5121" width="6.5546875" style="120" customWidth="1"/>
    <col min="5122" max="5122" width="8.44140625" style="120" customWidth="1"/>
    <col min="5123" max="5130" width="9.109375" style="120" customWidth="1"/>
    <col min="5131" max="5374" width="6.88671875" style="120"/>
    <col min="5375" max="5375" width="5.5546875" style="120" customWidth="1"/>
    <col min="5376" max="5376" width="33.109375" style="120" customWidth="1"/>
    <col min="5377" max="5377" width="6.5546875" style="120" customWidth="1"/>
    <col min="5378" max="5378" width="8.44140625" style="120" customWidth="1"/>
    <col min="5379" max="5386" width="9.109375" style="120" customWidth="1"/>
    <col min="5387" max="5630" width="6.88671875" style="120"/>
    <col min="5631" max="5631" width="5.5546875" style="120" customWidth="1"/>
    <col min="5632" max="5632" width="33.109375" style="120" customWidth="1"/>
    <col min="5633" max="5633" width="6.5546875" style="120" customWidth="1"/>
    <col min="5634" max="5634" width="8.44140625" style="120" customWidth="1"/>
    <col min="5635" max="5642" width="9.109375" style="120" customWidth="1"/>
    <col min="5643" max="5886" width="6.88671875" style="120"/>
    <col min="5887" max="5887" width="5.5546875" style="120" customWidth="1"/>
    <col min="5888" max="5888" width="33.109375" style="120" customWidth="1"/>
    <col min="5889" max="5889" width="6.5546875" style="120" customWidth="1"/>
    <col min="5890" max="5890" width="8.44140625" style="120" customWidth="1"/>
    <col min="5891" max="5898" width="9.109375" style="120" customWidth="1"/>
    <col min="5899" max="6142" width="6.88671875" style="120"/>
    <col min="6143" max="6143" width="5.5546875" style="120" customWidth="1"/>
    <col min="6144" max="6144" width="33.109375" style="120" customWidth="1"/>
    <col min="6145" max="6145" width="6.5546875" style="120" customWidth="1"/>
    <col min="6146" max="6146" width="8.44140625" style="120" customWidth="1"/>
    <col min="6147" max="6154" width="9.109375" style="120" customWidth="1"/>
    <col min="6155" max="6398" width="6.88671875" style="120"/>
    <col min="6399" max="6399" width="5.5546875" style="120" customWidth="1"/>
    <col min="6400" max="6400" width="33.109375" style="120" customWidth="1"/>
    <col min="6401" max="6401" width="6.5546875" style="120" customWidth="1"/>
    <col min="6402" max="6402" width="8.44140625" style="120" customWidth="1"/>
    <col min="6403" max="6410" width="9.109375" style="120" customWidth="1"/>
    <col min="6411" max="6654" width="6.88671875" style="120"/>
    <col min="6655" max="6655" width="5.5546875" style="120" customWidth="1"/>
    <col min="6656" max="6656" width="33.109375" style="120" customWidth="1"/>
    <col min="6657" max="6657" width="6.5546875" style="120" customWidth="1"/>
    <col min="6658" max="6658" width="8.44140625" style="120" customWidth="1"/>
    <col min="6659" max="6666" width="9.109375" style="120" customWidth="1"/>
    <col min="6667" max="6910" width="6.88671875" style="120"/>
    <col min="6911" max="6911" width="5.5546875" style="120" customWidth="1"/>
    <col min="6912" max="6912" width="33.109375" style="120" customWidth="1"/>
    <col min="6913" max="6913" width="6.5546875" style="120" customWidth="1"/>
    <col min="6914" max="6914" width="8.44140625" style="120" customWidth="1"/>
    <col min="6915" max="6922" width="9.109375" style="120" customWidth="1"/>
    <col min="6923" max="7166" width="6.88671875" style="120"/>
    <col min="7167" max="7167" width="5.5546875" style="120" customWidth="1"/>
    <col min="7168" max="7168" width="33.109375" style="120" customWidth="1"/>
    <col min="7169" max="7169" width="6.5546875" style="120" customWidth="1"/>
    <col min="7170" max="7170" width="8.44140625" style="120" customWidth="1"/>
    <col min="7171" max="7178" width="9.109375" style="120" customWidth="1"/>
    <col min="7179" max="7422" width="6.88671875" style="120"/>
    <col min="7423" max="7423" width="5.5546875" style="120" customWidth="1"/>
    <col min="7424" max="7424" width="33.109375" style="120" customWidth="1"/>
    <col min="7425" max="7425" width="6.5546875" style="120" customWidth="1"/>
    <col min="7426" max="7426" width="8.44140625" style="120" customWidth="1"/>
    <col min="7427" max="7434" width="9.109375" style="120" customWidth="1"/>
    <col min="7435" max="7678" width="6.88671875" style="120"/>
    <col min="7679" max="7679" width="5.5546875" style="120" customWidth="1"/>
    <col min="7680" max="7680" width="33.109375" style="120" customWidth="1"/>
    <col min="7681" max="7681" width="6.5546875" style="120" customWidth="1"/>
    <col min="7682" max="7682" width="8.44140625" style="120" customWidth="1"/>
    <col min="7683" max="7690" width="9.109375" style="120" customWidth="1"/>
    <col min="7691" max="7934" width="6.88671875" style="120"/>
    <col min="7935" max="7935" width="5.5546875" style="120" customWidth="1"/>
    <col min="7936" max="7936" width="33.109375" style="120" customWidth="1"/>
    <col min="7937" max="7937" width="6.5546875" style="120" customWidth="1"/>
    <col min="7938" max="7938" width="8.44140625" style="120" customWidth="1"/>
    <col min="7939" max="7946" width="9.109375" style="120" customWidth="1"/>
    <col min="7947" max="8190" width="6.88671875" style="120"/>
    <col min="8191" max="8191" width="5.5546875" style="120" customWidth="1"/>
    <col min="8192" max="8192" width="33.109375" style="120" customWidth="1"/>
    <col min="8193" max="8193" width="6.5546875" style="120" customWidth="1"/>
    <col min="8194" max="8194" width="8.44140625" style="120" customWidth="1"/>
    <col min="8195" max="8202" width="9.109375" style="120" customWidth="1"/>
    <col min="8203" max="8446" width="6.88671875" style="120"/>
    <col min="8447" max="8447" width="5.5546875" style="120" customWidth="1"/>
    <col min="8448" max="8448" width="33.109375" style="120" customWidth="1"/>
    <col min="8449" max="8449" width="6.5546875" style="120" customWidth="1"/>
    <col min="8450" max="8450" width="8.44140625" style="120" customWidth="1"/>
    <col min="8451" max="8458" width="9.109375" style="120" customWidth="1"/>
    <col min="8459" max="8702" width="6.88671875" style="120"/>
    <col min="8703" max="8703" width="5.5546875" style="120" customWidth="1"/>
    <col min="8704" max="8704" width="33.109375" style="120" customWidth="1"/>
    <col min="8705" max="8705" width="6.5546875" style="120" customWidth="1"/>
    <col min="8706" max="8706" width="8.44140625" style="120" customWidth="1"/>
    <col min="8707" max="8714" width="9.109375" style="120" customWidth="1"/>
    <col min="8715" max="8958" width="6.88671875" style="120"/>
    <col min="8959" max="8959" width="5.5546875" style="120" customWidth="1"/>
    <col min="8960" max="8960" width="33.109375" style="120" customWidth="1"/>
    <col min="8961" max="8961" width="6.5546875" style="120" customWidth="1"/>
    <col min="8962" max="8962" width="8.44140625" style="120" customWidth="1"/>
    <col min="8963" max="8970" width="9.109375" style="120" customWidth="1"/>
    <col min="8971" max="9214" width="6.88671875" style="120"/>
    <col min="9215" max="9215" width="5.5546875" style="120" customWidth="1"/>
    <col min="9216" max="9216" width="33.109375" style="120" customWidth="1"/>
    <col min="9217" max="9217" width="6.5546875" style="120" customWidth="1"/>
    <col min="9218" max="9218" width="8.44140625" style="120" customWidth="1"/>
    <col min="9219" max="9226" width="9.109375" style="120" customWidth="1"/>
    <col min="9227" max="9470" width="6.88671875" style="120"/>
    <col min="9471" max="9471" width="5.5546875" style="120" customWidth="1"/>
    <col min="9472" max="9472" width="33.109375" style="120" customWidth="1"/>
    <col min="9473" max="9473" width="6.5546875" style="120" customWidth="1"/>
    <col min="9474" max="9474" width="8.44140625" style="120" customWidth="1"/>
    <col min="9475" max="9482" width="9.109375" style="120" customWidth="1"/>
    <col min="9483" max="9726" width="6.88671875" style="120"/>
    <col min="9727" max="9727" width="5.5546875" style="120" customWidth="1"/>
    <col min="9728" max="9728" width="33.109375" style="120" customWidth="1"/>
    <col min="9729" max="9729" width="6.5546875" style="120" customWidth="1"/>
    <col min="9730" max="9730" width="8.44140625" style="120" customWidth="1"/>
    <col min="9731" max="9738" width="9.109375" style="120" customWidth="1"/>
    <col min="9739" max="9982" width="6.88671875" style="120"/>
    <col min="9983" max="9983" width="5.5546875" style="120" customWidth="1"/>
    <col min="9984" max="9984" width="33.109375" style="120" customWidth="1"/>
    <col min="9985" max="9985" width="6.5546875" style="120" customWidth="1"/>
    <col min="9986" max="9986" width="8.44140625" style="120" customWidth="1"/>
    <col min="9987" max="9994" width="9.109375" style="120" customWidth="1"/>
    <col min="9995" max="10238" width="6.88671875" style="120"/>
    <col min="10239" max="10239" width="5.5546875" style="120" customWidth="1"/>
    <col min="10240" max="10240" width="33.109375" style="120" customWidth="1"/>
    <col min="10241" max="10241" width="6.5546875" style="120" customWidth="1"/>
    <col min="10242" max="10242" width="8.44140625" style="120" customWidth="1"/>
    <col min="10243" max="10250" width="9.109375" style="120" customWidth="1"/>
    <col min="10251" max="10494" width="6.88671875" style="120"/>
    <col min="10495" max="10495" width="5.5546875" style="120" customWidth="1"/>
    <col min="10496" max="10496" width="33.109375" style="120" customWidth="1"/>
    <col min="10497" max="10497" width="6.5546875" style="120" customWidth="1"/>
    <col min="10498" max="10498" width="8.44140625" style="120" customWidth="1"/>
    <col min="10499" max="10506" width="9.109375" style="120" customWidth="1"/>
    <col min="10507" max="10750" width="6.88671875" style="120"/>
    <col min="10751" max="10751" width="5.5546875" style="120" customWidth="1"/>
    <col min="10752" max="10752" width="33.109375" style="120" customWidth="1"/>
    <col min="10753" max="10753" width="6.5546875" style="120" customWidth="1"/>
    <col min="10754" max="10754" width="8.44140625" style="120" customWidth="1"/>
    <col min="10755" max="10762" width="9.109375" style="120" customWidth="1"/>
    <col min="10763" max="11006" width="6.88671875" style="120"/>
    <col min="11007" max="11007" width="5.5546875" style="120" customWidth="1"/>
    <col min="11008" max="11008" width="33.109375" style="120" customWidth="1"/>
    <col min="11009" max="11009" width="6.5546875" style="120" customWidth="1"/>
    <col min="11010" max="11010" width="8.44140625" style="120" customWidth="1"/>
    <col min="11011" max="11018" width="9.109375" style="120" customWidth="1"/>
    <col min="11019" max="11262" width="6.88671875" style="120"/>
    <col min="11263" max="11263" width="5.5546875" style="120" customWidth="1"/>
    <col min="11264" max="11264" width="33.109375" style="120" customWidth="1"/>
    <col min="11265" max="11265" width="6.5546875" style="120" customWidth="1"/>
    <col min="11266" max="11266" width="8.44140625" style="120" customWidth="1"/>
    <col min="11267" max="11274" width="9.109375" style="120" customWidth="1"/>
    <col min="11275" max="11518" width="6.88671875" style="120"/>
    <col min="11519" max="11519" width="5.5546875" style="120" customWidth="1"/>
    <col min="11520" max="11520" width="33.109375" style="120" customWidth="1"/>
    <col min="11521" max="11521" width="6.5546875" style="120" customWidth="1"/>
    <col min="11522" max="11522" width="8.44140625" style="120" customWidth="1"/>
    <col min="11523" max="11530" width="9.109375" style="120" customWidth="1"/>
    <col min="11531" max="11774" width="6.88671875" style="120"/>
    <col min="11775" max="11775" width="5.5546875" style="120" customWidth="1"/>
    <col min="11776" max="11776" width="33.109375" style="120" customWidth="1"/>
    <col min="11777" max="11777" width="6.5546875" style="120" customWidth="1"/>
    <col min="11778" max="11778" width="8.44140625" style="120" customWidth="1"/>
    <col min="11779" max="11786" width="9.109375" style="120" customWidth="1"/>
    <col min="11787" max="12030" width="6.88671875" style="120"/>
    <col min="12031" max="12031" width="5.5546875" style="120" customWidth="1"/>
    <col min="12032" max="12032" width="33.109375" style="120" customWidth="1"/>
    <col min="12033" max="12033" width="6.5546875" style="120" customWidth="1"/>
    <col min="12034" max="12034" width="8.44140625" style="120" customWidth="1"/>
    <col min="12035" max="12042" width="9.109375" style="120" customWidth="1"/>
    <col min="12043" max="12286" width="6.88671875" style="120"/>
    <col min="12287" max="12287" width="5.5546875" style="120" customWidth="1"/>
    <col min="12288" max="12288" width="33.109375" style="120" customWidth="1"/>
    <col min="12289" max="12289" width="6.5546875" style="120" customWidth="1"/>
    <col min="12290" max="12290" width="8.44140625" style="120" customWidth="1"/>
    <col min="12291" max="12298" width="9.109375" style="120" customWidth="1"/>
    <col min="12299" max="12542" width="6.88671875" style="120"/>
    <col min="12543" max="12543" width="5.5546875" style="120" customWidth="1"/>
    <col min="12544" max="12544" width="33.109375" style="120" customWidth="1"/>
    <col min="12545" max="12545" width="6.5546875" style="120" customWidth="1"/>
    <col min="12546" max="12546" width="8.44140625" style="120" customWidth="1"/>
    <col min="12547" max="12554" width="9.109375" style="120" customWidth="1"/>
    <col min="12555" max="12798" width="6.88671875" style="120"/>
    <col min="12799" max="12799" width="5.5546875" style="120" customWidth="1"/>
    <col min="12800" max="12800" width="33.109375" style="120" customWidth="1"/>
    <col min="12801" max="12801" width="6.5546875" style="120" customWidth="1"/>
    <col min="12802" max="12802" width="8.44140625" style="120" customWidth="1"/>
    <col min="12803" max="12810" width="9.109375" style="120" customWidth="1"/>
    <col min="12811" max="13054" width="6.88671875" style="120"/>
    <col min="13055" max="13055" width="5.5546875" style="120" customWidth="1"/>
    <col min="13056" max="13056" width="33.109375" style="120" customWidth="1"/>
    <col min="13057" max="13057" width="6.5546875" style="120" customWidth="1"/>
    <col min="13058" max="13058" width="8.44140625" style="120" customWidth="1"/>
    <col min="13059" max="13066" width="9.109375" style="120" customWidth="1"/>
    <col min="13067" max="13310" width="6.88671875" style="120"/>
    <col min="13311" max="13311" width="5.5546875" style="120" customWidth="1"/>
    <col min="13312" max="13312" width="33.109375" style="120" customWidth="1"/>
    <col min="13313" max="13313" width="6.5546875" style="120" customWidth="1"/>
    <col min="13314" max="13314" width="8.44140625" style="120" customWidth="1"/>
    <col min="13315" max="13322" width="9.109375" style="120" customWidth="1"/>
    <col min="13323" max="13566" width="6.88671875" style="120"/>
    <col min="13567" max="13567" width="5.5546875" style="120" customWidth="1"/>
    <col min="13568" max="13568" width="33.109375" style="120" customWidth="1"/>
    <col min="13569" max="13569" width="6.5546875" style="120" customWidth="1"/>
    <col min="13570" max="13570" width="8.44140625" style="120" customWidth="1"/>
    <col min="13571" max="13578" width="9.109375" style="120" customWidth="1"/>
    <col min="13579" max="13822" width="6.88671875" style="120"/>
    <col min="13823" max="13823" width="5.5546875" style="120" customWidth="1"/>
    <col min="13824" max="13824" width="33.109375" style="120" customWidth="1"/>
    <col min="13825" max="13825" width="6.5546875" style="120" customWidth="1"/>
    <col min="13826" max="13826" width="8.44140625" style="120" customWidth="1"/>
    <col min="13827" max="13834" width="9.109375" style="120" customWidth="1"/>
    <col min="13835" max="14078" width="6.88671875" style="120"/>
    <col min="14079" max="14079" width="5.5546875" style="120" customWidth="1"/>
    <col min="14080" max="14080" width="33.109375" style="120" customWidth="1"/>
    <col min="14081" max="14081" width="6.5546875" style="120" customWidth="1"/>
    <col min="14082" max="14082" width="8.44140625" style="120" customWidth="1"/>
    <col min="14083" max="14090" width="9.109375" style="120" customWidth="1"/>
    <col min="14091" max="14334" width="6.88671875" style="120"/>
    <col min="14335" max="14335" width="5.5546875" style="120" customWidth="1"/>
    <col min="14336" max="14336" width="33.109375" style="120" customWidth="1"/>
    <col min="14337" max="14337" width="6.5546875" style="120" customWidth="1"/>
    <col min="14338" max="14338" width="8.44140625" style="120" customWidth="1"/>
    <col min="14339" max="14346" width="9.109375" style="120" customWidth="1"/>
    <col min="14347" max="14590" width="6.88671875" style="120"/>
    <col min="14591" max="14591" width="5.5546875" style="120" customWidth="1"/>
    <col min="14592" max="14592" width="33.109375" style="120" customWidth="1"/>
    <col min="14593" max="14593" width="6.5546875" style="120" customWidth="1"/>
    <col min="14594" max="14594" width="8.44140625" style="120" customWidth="1"/>
    <col min="14595" max="14602" width="9.109375" style="120" customWidth="1"/>
    <col min="14603" max="14846" width="6.88671875" style="120"/>
    <col min="14847" max="14847" width="5.5546875" style="120" customWidth="1"/>
    <col min="14848" max="14848" width="33.109375" style="120" customWidth="1"/>
    <col min="14849" max="14849" width="6.5546875" style="120" customWidth="1"/>
    <col min="14850" max="14850" width="8.44140625" style="120" customWidth="1"/>
    <col min="14851" max="14858" width="9.109375" style="120" customWidth="1"/>
    <col min="14859" max="15102" width="6.88671875" style="120"/>
    <col min="15103" max="15103" width="5.5546875" style="120" customWidth="1"/>
    <col min="15104" max="15104" width="33.109375" style="120" customWidth="1"/>
    <col min="15105" max="15105" width="6.5546875" style="120" customWidth="1"/>
    <col min="15106" max="15106" width="8.44140625" style="120" customWidth="1"/>
    <col min="15107" max="15114" width="9.109375" style="120" customWidth="1"/>
    <col min="15115" max="15358" width="6.88671875" style="120"/>
    <col min="15359" max="15359" width="5.5546875" style="120" customWidth="1"/>
    <col min="15360" max="15360" width="33.109375" style="120" customWidth="1"/>
    <col min="15361" max="15361" width="6.5546875" style="120" customWidth="1"/>
    <col min="15362" max="15362" width="8.44140625" style="120" customWidth="1"/>
    <col min="15363" max="15370" width="9.109375" style="120" customWidth="1"/>
    <col min="15371" max="15614" width="6.88671875" style="120"/>
    <col min="15615" max="15615" width="5.5546875" style="120" customWidth="1"/>
    <col min="15616" max="15616" width="33.109375" style="120" customWidth="1"/>
    <col min="15617" max="15617" width="6.5546875" style="120" customWidth="1"/>
    <col min="15618" max="15618" width="8.44140625" style="120" customWidth="1"/>
    <col min="15619" max="15626" width="9.109375" style="120" customWidth="1"/>
    <col min="15627" max="15870" width="6.88671875" style="120"/>
    <col min="15871" max="15871" width="5.5546875" style="120" customWidth="1"/>
    <col min="15872" max="15872" width="33.109375" style="120" customWidth="1"/>
    <col min="15873" max="15873" width="6.5546875" style="120" customWidth="1"/>
    <col min="15874" max="15874" width="8.44140625" style="120" customWidth="1"/>
    <col min="15875" max="15882" width="9.109375" style="120" customWidth="1"/>
    <col min="15883" max="16126" width="6.88671875" style="120"/>
    <col min="16127" max="16127" width="5.5546875" style="120" customWidth="1"/>
    <col min="16128" max="16128" width="33.109375" style="120" customWidth="1"/>
    <col min="16129" max="16129" width="6.5546875" style="120" customWidth="1"/>
    <col min="16130" max="16130" width="8.44140625" style="120" customWidth="1"/>
    <col min="16131" max="16138" width="9.109375" style="120" customWidth="1"/>
    <col min="16139" max="16384" width="6.88671875" style="120"/>
  </cols>
  <sheetData>
    <row r="1" spans="1:26">
      <c r="A1" s="943" t="s">
        <v>696</v>
      </c>
      <c r="B1" s="943"/>
      <c r="C1" s="121"/>
      <c r="D1" s="121"/>
    </row>
    <row r="2" spans="1:26">
      <c r="A2" s="942" t="s">
        <v>707</v>
      </c>
      <c r="B2" s="942"/>
      <c r="C2" s="942"/>
      <c r="D2" s="942"/>
      <c r="E2" s="942"/>
      <c r="F2" s="942"/>
      <c r="G2" s="942"/>
      <c r="H2" s="942"/>
      <c r="I2" s="942"/>
      <c r="J2" s="942"/>
      <c r="K2" s="942"/>
      <c r="L2" s="942"/>
      <c r="M2" s="942"/>
      <c r="N2" s="942"/>
      <c r="O2" s="942"/>
      <c r="P2" s="942"/>
      <c r="Q2" s="942"/>
      <c r="R2" s="942"/>
      <c r="S2" s="942"/>
      <c r="T2" s="942"/>
      <c r="U2" s="942"/>
      <c r="V2" s="942"/>
      <c r="W2" s="942"/>
      <c r="X2" s="942"/>
      <c r="Y2" s="942"/>
      <c r="Z2" s="942"/>
    </row>
    <row r="3" spans="1:26">
      <c r="A3" s="999" t="str">
        <f>'Biểu 01'!A3:I3</f>
        <v>(Kèm theo Quyết định số  220/QĐ-UBND,ngày 16/02/2023 của Ủy ban nhân dân tỉnh Lạng Sơn)</v>
      </c>
      <c r="B3" s="999"/>
      <c r="C3" s="999"/>
      <c r="D3" s="999"/>
      <c r="E3" s="999"/>
      <c r="F3" s="999"/>
      <c r="G3" s="999"/>
      <c r="H3" s="999"/>
      <c r="I3" s="999"/>
      <c r="J3" s="999"/>
      <c r="K3" s="999"/>
      <c r="L3" s="999"/>
      <c r="M3" s="999"/>
      <c r="N3" s="999"/>
      <c r="O3" s="999"/>
      <c r="P3" s="999"/>
      <c r="Q3" s="999"/>
      <c r="R3" s="999"/>
      <c r="S3" s="999"/>
      <c r="T3" s="999"/>
      <c r="U3" s="999"/>
      <c r="V3" s="999"/>
      <c r="W3" s="999"/>
      <c r="X3" s="999"/>
      <c r="Y3" s="999"/>
      <c r="Z3" s="999"/>
    </row>
    <row r="4" spans="1:26">
      <c r="B4" s="122"/>
      <c r="C4" s="186"/>
      <c r="D4" s="123"/>
      <c r="J4" s="928" t="s">
        <v>1</v>
      </c>
      <c r="K4" s="928"/>
      <c r="L4" s="928"/>
      <c r="M4" s="928"/>
      <c r="N4" s="928"/>
      <c r="O4" s="928"/>
      <c r="P4" s="928"/>
      <c r="Q4" s="928"/>
      <c r="R4" s="928"/>
      <c r="S4" s="928"/>
      <c r="T4" s="928"/>
      <c r="U4" s="928"/>
      <c r="V4" s="928"/>
      <c r="W4" s="928"/>
      <c r="X4" s="928"/>
      <c r="Y4" s="928"/>
      <c r="Z4" s="928"/>
    </row>
    <row r="5" spans="1:26">
      <c r="A5" s="944" t="s">
        <v>2</v>
      </c>
      <c r="B5" s="945" t="s">
        <v>194</v>
      </c>
      <c r="C5" s="945" t="s">
        <v>4</v>
      </c>
      <c r="D5" s="945" t="s">
        <v>279</v>
      </c>
      <c r="E5" s="939" t="s">
        <v>7</v>
      </c>
      <c r="F5" s="940"/>
      <c r="G5" s="940"/>
      <c r="H5" s="940"/>
      <c r="I5" s="940"/>
      <c r="J5" s="940"/>
      <c r="K5" s="940"/>
      <c r="L5" s="940"/>
      <c r="M5" s="940"/>
      <c r="N5" s="940"/>
      <c r="O5" s="940"/>
      <c r="P5" s="940"/>
      <c r="Q5" s="940"/>
      <c r="R5" s="940"/>
      <c r="S5" s="940"/>
      <c r="T5" s="940"/>
      <c r="U5" s="940"/>
      <c r="V5" s="940"/>
      <c r="W5" s="940"/>
      <c r="X5" s="940"/>
      <c r="Y5" s="940"/>
      <c r="Z5" s="941"/>
    </row>
    <row r="6" spans="1:26" ht="39.6">
      <c r="A6" s="944"/>
      <c r="B6" s="945"/>
      <c r="C6" s="945"/>
      <c r="D6" s="945"/>
      <c r="E6" s="425" t="s">
        <v>531</v>
      </c>
      <c r="F6" s="425" t="s">
        <v>532</v>
      </c>
      <c r="G6" s="425" t="s">
        <v>533</v>
      </c>
      <c r="H6" s="425" t="s">
        <v>534</v>
      </c>
      <c r="I6" s="425" t="s">
        <v>535</v>
      </c>
      <c r="J6" s="425" t="s">
        <v>536</v>
      </c>
      <c r="K6" s="425" t="s">
        <v>537</v>
      </c>
      <c r="L6" s="425" t="s">
        <v>538</v>
      </c>
      <c r="M6" s="425" t="s">
        <v>517</v>
      </c>
      <c r="N6" s="425" t="s">
        <v>518</v>
      </c>
      <c r="O6" s="425" t="s">
        <v>519</v>
      </c>
      <c r="P6" s="425" t="s">
        <v>520</v>
      </c>
      <c r="Q6" s="425" t="s">
        <v>521</v>
      </c>
      <c r="R6" s="425" t="s">
        <v>522</v>
      </c>
      <c r="S6" s="425" t="s">
        <v>523</v>
      </c>
      <c r="T6" s="425" t="s">
        <v>524</v>
      </c>
      <c r="U6" s="425" t="s">
        <v>525</v>
      </c>
      <c r="V6" s="425" t="s">
        <v>526</v>
      </c>
      <c r="W6" s="425" t="s">
        <v>527</v>
      </c>
      <c r="X6" s="425" t="s">
        <v>528</v>
      </c>
      <c r="Y6" s="425" t="s">
        <v>529</v>
      </c>
      <c r="Z6" s="425" t="s">
        <v>530</v>
      </c>
    </row>
    <row r="7" spans="1:26" s="188" customFormat="1" ht="26.4">
      <c r="A7" s="187" t="s">
        <v>197</v>
      </c>
      <c r="B7" s="187">
        <v>-2</v>
      </c>
      <c r="C7" s="187" t="s">
        <v>208</v>
      </c>
      <c r="D7" s="187" t="s">
        <v>551</v>
      </c>
      <c r="E7" s="187" t="s">
        <v>280</v>
      </c>
      <c r="F7" s="187" t="s">
        <v>281</v>
      </c>
      <c r="G7" s="187" t="s">
        <v>282</v>
      </c>
      <c r="H7" s="187" t="s">
        <v>283</v>
      </c>
      <c r="I7" s="187" t="s">
        <v>284</v>
      </c>
      <c r="J7" s="187" t="s">
        <v>285</v>
      </c>
      <c r="K7" s="187" t="s">
        <v>286</v>
      </c>
      <c r="L7" s="187" t="s">
        <v>287</v>
      </c>
      <c r="M7" s="187">
        <v>-13</v>
      </c>
      <c r="N7" s="622">
        <v>-14</v>
      </c>
      <c r="O7" s="622">
        <v>-15</v>
      </c>
      <c r="P7" s="622">
        <v>-16</v>
      </c>
      <c r="Q7" s="622">
        <v>-17</v>
      </c>
      <c r="R7" s="622">
        <v>-18</v>
      </c>
      <c r="S7" s="622">
        <v>-19</v>
      </c>
      <c r="T7" s="622">
        <v>-20</v>
      </c>
      <c r="U7" s="622">
        <v>-21</v>
      </c>
      <c r="V7" s="622">
        <v>-22</v>
      </c>
      <c r="W7" s="622">
        <v>-23</v>
      </c>
      <c r="X7" s="622">
        <v>-24</v>
      </c>
      <c r="Y7" s="622">
        <v>-25</v>
      </c>
      <c r="Z7" s="622">
        <v>-26</v>
      </c>
    </row>
    <row r="8" spans="1:26">
      <c r="A8" s="80"/>
      <c r="B8" s="81" t="s">
        <v>17</v>
      </c>
      <c r="C8" s="80"/>
      <c r="D8" s="163">
        <f>D9+D32</f>
        <v>1.2225000000000636</v>
      </c>
      <c r="E8" s="48">
        <f>E9+E32</f>
        <v>0</v>
      </c>
      <c r="F8" s="48">
        <f t="shared" ref="F8:Z8" si="0">F9+F32</f>
        <v>0</v>
      </c>
      <c r="G8" s="48">
        <f t="shared" si="0"/>
        <v>0</v>
      </c>
      <c r="H8" s="48">
        <f t="shared" si="0"/>
        <v>0.79</v>
      </c>
      <c r="I8" s="48">
        <f t="shared" si="0"/>
        <v>0</v>
      </c>
      <c r="J8" s="48">
        <f t="shared" si="0"/>
        <v>0</v>
      </c>
      <c r="K8" s="48">
        <f t="shared" si="0"/>
        <v>0</v>
      </c>
      <c r="L8" s="48">
        <f t="shared" si="0"/>
        <v>5.7303000000047177E-2</v>
      </c>
      <c r="M8" s="48">
        <f t="shared" si="0"/>
        <v>0.01</v>
      </c>
      <c r="N8" s="48">
        <f t="shared" si="0"/>
        <v>5.0197000000016499E-2</v>
      </c>
      <c r="O8" s="48">
        <f t="shared" si="0"/>
        <v>0</v>
      </c>
      <c r="P8" s="48">
        <f t="shared" si="0"/>
        <v>0</v>
      </c>
      <c r="Q8" s="48">
        <f t="shared" si="0"/>
        <v>0</v>
      </c>
      <c r="R8" s="48">
        <f t="shared" si="0"/>
        <v>0</v>
      </c>
      <c r="S8" s="48">
        <f t="shared" si="0"/>
        <v>0.10500000000000001</v>
      </c>
      <c r="T8" s="48">
        <f t="shared" si="0"/>
        <v>0</v>
      </c>
      <c r="U8" s="48">
        <f t="shared" si="0"/>
        <v>0</v>
      </c>
      <c r="V8" s="48">
        <f t="shared" si="0"/>
        <v>0</v>
      </c>
      <c r="W8" s="48">
        <f t="shared" si="0"/>
        <v>0</v>
      </c>
      <c r="X8" s="48">
        <f t="shared" si="0"/>
        <v>0.21</v>
      </c>
      <c r="Y8" s="48">
        <f t="shared" si="0"/>
        <v>0</v>
      </c>
      <c r="Z8" s="48">
        <f t="shared" si="0"/>
        <v>0</v>
      </c>
    </row>
    <row r="9" spans="1:26" s="141" customFormat="1" ht="14.4">
      <c r="A9" s="83" t="s">
        <v>18</v>
      </c>
      <c r="B9" s="84" t="s">
        <v>19</v>
      </c>
      <c r="C9" s="85" t="s">
        <v>20</v>
      </c>
      <c r="D9" s="167">
        <f>D11+D15+D16+D17+D21+D25+D29+D31</f>
        <v>0</v>
      </c>
      <c r="E9" s="65">
        <f t="shared" ref="E9:Z9" si="1">E11+E15+E16+E17+E21+E25+E29+E30+E31+E14</f>
        <v>0</v>
      </c>
      <c r="F9" s="65">
        <f t="shared" si="1"/>
        <v>0</v>
      </c>
      <c r="G9" s="65">
        <f t="shared" si="1"/>
        <v>0</v>
      </c>
      <c r="H9" s="65">
        <f t="shared" si="1"/>
        <v>0</v>
      </c>
      <c r="I9" s="65">
        <f t="shared" si="1"/>
        <v>0</v>
      </c>
      <c r="J9" s="65">
        <f t="shared" si="1"/>
        <v>0</v>
      </c>
      <c r="K9" s="65">
        <f t="shared" si="1"/>
        <v>0</v>
      </c>
      <c r="L9" s="65">
        <f t="shared" si="1"/>
        <v>0</v>
      </c>
      <c r="M9" s="65">
        <f t="shared" si="1"/>
        <v>0</v>
      </c>
      <c r="N9" s="65">
        <f t="shared" si="1"/>
        <v>0</v>
      </c>
      <c r="O9" s="65">
        <f t="shared" si="1"/>
        <v>0</v>
      </c>
      <c r="P9" s="65">
        <f t="shared" si="1"/>
        <v>0</v>
      </c>
      <c r="Q9" s="65">
        <f t="shared" si="1"/>
        <v>0</v>
      </c>
      <c r="R9" s="65">
        <f t="shared" si="1"/>
        <v>0</v>
      </c>
      <c r="S9" s="65">
        <f t="shared" si="1"/>
        <v>0</v>
      </c>
      <c r="T9" s="65">
        <f t="shared" si="1"/>
        <v>0</v>
      </c>
      <c r="U9" s="65">
        <f t="shared" si="1"/>
        <v>0</v>
      </c>
      <c r="V9" s="65">
        <f t="shared" si="1"/>
        <v>0</v>
      </c>
      <c r="W9" s="65">
        <f t="shared" si="1"/>
        <v>0</v>
      </c>
      <c r="X9" s="65">
        <f t="shared" si="1"/>
        <v>0</v>
      </c>
      <c r="Y9" s="65">
        <f t="shared" si="1"/>
        <v>0</v>
      </c>
      <c r="Z9" s="65">
        <f t="shared" si="1"/>
        <v>0</v>
      </c>
    </row>
    <row r="10" spans="1:26" s="141" customFormat="1">
      <c r="A10" s="87"/>
      <c r="B10" s="88" t="s">
        <v>75</v>
      </c>
      <c r="C10" s="89"/>
      <c r="D10" s="172"/>
      <c r="E10" s="54"/>
      <c r="F10" s="54"/>
      <c r="G10" s="54"/>
      <c r="H10" s="54"/>
      <c r="I10" s="54"/>
      <c r="J10" s="54"/>
      <c r="K10" s="54"/>
      <c r="L10" s="54"/>
      <c r="M10" s="54"/>
      <c r="N10" s="54"/>
      <c r="O10" s="54"/>
      <c r="P10" s="54"/>
      <c r="Q10" s="54"/>
      <c r="R10" s="54"/>
      <c r="S10" s="54"/>
      <c r="T10" s="54"/>
      <c r="U10" s="54"/>
      <c r="V10" s="54"/>
      <c r="W10" s="54"/>
      <c r="X10" s="54"/>
      <c r="Y10" s="54"/>
      <c r="Z10" s="54"/>
    </row>
    <row r="11" spans="1:26">
      <c r="A11" s="90" t="s">
        <v>21</v>
      </c>
      <c r="B11" s="91" t="s">
        <v>291</v>
      </c>
      <c r="C11" s="92" t="s">
        <v>23</v>
      </c>
      <c r="D11" s="176">
        <f>D12+D13+D14</f>
        <v>0</v>
      </c>
      <c r="E11" s="52">
        <f t="shared" ref="E11:Z11" si="2">E12+E13+E14</f>
        <v>0</v>
      </c>
      <c r="F11" s="52">
        <f t="shared" si="2"/>
        <v>0</v>
      </c>
      <c r="G11" s="52">
        <f t="shared" si="2"/>
        <v>0</v>
      </c>
      <c r="H11" s="52">
        <f t="shared" si="2"/>
        <v>0</v>
      </c>
      <c r="I11" s="52">
        <f t="shared" si="2"/>
        <v>0</v>
      </c>
      <c r="J11" s="52">
        <f t="shared" si="2"/>
        <v>0</v>
      </c>
      <c r="K11" s="52">
        <f t="shared" si="2"/>
        <v>0</v>
      </c>
      <c r="L11" s="52">
        <f t="shared" si="2"/>
        <v>0</v>
      </c>
      <c r="M11" s="52">
        <f t="shared" si="2"/>
        <v>0</v>
      </c>
      <c r="N11" s="52">
        <f t="shared" si="2"/>
        <v>0</v>
      </c>
      <c r="O11" s="52">
        <f t="shared" si="2"/>
        <v>0</v>
      </c>
      <c r="P11" s="52">
        <f t="shared" si="2"/>
        <v>0</v>
      </c>
      <c r="Q11" s="52">
        <f t="shared" si="2"/>
        <v>0</v>
      </c>
      <c r="R11" s="52">
        <f t="shared" si="2"/>
        <v>0</v>
      </c>
      <c r="S11" s="52">
        <f t="shared" si="2"/>
        <v>0</v>
      </c>
      <c r="T11" s="52">
        <f t="shared" si="2"/>
        <v>0</v>
      </c>
      <c r="U11" s="52">
        <f t="shared" si="2"/>
        <v>0</v>
      </c>
      <c r="V11" s="52">
        <f t="shared" si="2"/>
        <v>0</v>
      </c>
      <c r="W11" s="52">
        <f t="shared" si="2"/>
        <v>0</v>
      </c>
      <c r="X11" s="52">
        <f t="shared" si="2"/>
        <v>0</v>
      </c>
      <c r="Y11" s="52">
        <f t="shared" si="2"/>
        <v>0</v>
      </c>
      <c r="Z11" s="52">
        <f t="shared" si="2"/>
        <v>0</v>
      </c>
    </row>
    <row r="12" spans="1:26" s="141" customFormat="1">
      <c r="A12" s="87"/>
      <c r="B12" s="93" t="s">
        <v>24</v>
      </c>
      <c r="C12" s="89" t="s">
        <v>25</v>
      </c>
      <c r="D12" s="172">
        <f>SUM(E12:Z12)</f>
        <v>0</v>
      </c>
      <c r="E12" s="66">
        <v>0</v>
      </c>
      <c r="F12" s="66">
        <v>0</v>
      </c>
      <c r="G12" s="66">
        <v>0</v>
      </c>
      <c r="H12" s="66">
        <v>0</v>
      </c>
      <c r="I12" s="66">
        <v>0</v>
      </c>
      <c r="J12" s="66">
        <v>0</v>
      </c>
      <c r="K12" s="66">
        <v>0</v>
      </c>
      <c r="L12" s="66">
        <v>0</v>
      </c>
      <c r="M12" s="66">
        <v>0</v>
      </c>
      <c r="N12" s="66">
        <v>0</v>
      </c>
      <c r="O12" s="66">
        <v>0</v>
      </c>
      <c r="P12" s="66">
        <v>0</v>
      </c>
      <c r="Q12" s="66">
        <v>0</v>
      </c>
      <c r="R12" s="66">
        <v>0</v>
      </c>
      <c r="S12" s="66">
        <v>0</v>
      </c>
      <c r="T12" s="66">
        <v>0</v>
      </c>
      <c r="U12" s="66">
        <v>0</v>
      </c>
      <c r="V12" s="66">
        <v>0</v>
      </c>
      <c r="W12" s="66">
        <v>0</v>
      </c>
      <c r="X12" s="66">
        <v>0</v>
      </c>
      <c r="Y12" s="66">
        <v>0</v>
      </c>
      <c r="Z12" s="66">
        <v>0</v>
      </c>
    </row>
    <row r="13" spans="1:26" hidden="1">
      <c r="A13" s="87"/>
      <c r="B13" s="94" t="s">
        <v>26</v>
      </c>
      <c r="C13" s="89" t="s">
        <v>27</v>
      </c>
      <c r="D13" s="172">
        <f t="shared" ref="D13:D31" si="3">SUM(E13:Z13)</f>
        <v>0</v>
      </c>
      <c r="E13" s="66">
        <v>0</v>
      </c>
      <c r="F13" s="66">
        <v>0</v>
      </c>
      <c r="G13" s="66">
        <v>0</v>
      </c>
      <c r="H13" s="66">
        <v>0</v>
      </c>
      <c r="I13" s="66">
        <v>0</v>
      </c>
      <c r="J13" s="66">
        <v>0</v>
      </c>
      <c r="K13" s="66">
        <v>0</v>
      </c>
      <c r="L13" s="66">
        <v>0</v>
      </c>
      <c r="M13" s="66">
        <v>0</v>
      </c>
      <c r="N13" s="66">
        <v>0</v>
      </c>
      <c r="O13" s="66">
        <v>0</v>
      </c>
      <c r="P13" s="66">
        <v>0</v>
      </c>
      <c r="Q13" s="66">
        <v>0</v>
      </c>
      <c r="R13" s="66">
        <v>0</v>
      </c>
      <c r="S13" s="66">
        <v>0</v>
      </c>
      <c r="T13" s="66">
        <v>0</v>
      </c>
      <c r="U13" s="66">
        <v>0</v>
      </c>
      <c r="V13" s="66">
        <v>0</v>
      </c>
      <c r="W13" s="66">
        <v>0</v>
      </c>
      <c r="X13" s="66">
        <v>0</v>
      </c>
      <c r="Y13" s="66">
        <v>0</v>
      </c>
      <c r="Z13" s="66">
        <v>0</v>
      </c>
    </row>
    <row r="14" spans="1:26" hidden="1">
      <c r="A14" s="87"/>
      <c r="B14" s="95" t="s">
        <v>28</v>
      </c>
      <c r="C14" s="89" t="s">
        <v>29</v>
      </c>
      <c r="D14" s="172">
        <f t="shared" si="3"/>
        <v>0</v>
      </c>
      <c r="E14" s="66">
        <v>0</v>
      </c>
      <c r="F14" s="66">
        <v>0</v>
      </c>
      <c r="G14" s="66">
        <v>0</v>
      </c>
      <c r="H14" s="66">
        <v>0</v>
      </c>
      <c r="I14" s="66">
        <v>0</v>
      </c>
      <c r="J14" s="66">
        <v>0</v>
      </c>
      <c r="K14" s="66">
        <v>0</v>
      </c>
      <c r="L14" s="66">
        <v>0</v>
      </c>
      <c r="M14" s="66">
        <v>0</v>
      </c>
      <c r="N14" s="66">
        <v>0</v>
      </c>
      <c r="O14" s="66">
        <v>0</v>
      </c>
      <c r="P14" s="66">
        <v>0</v>
      </c>
      <c r="Q14" s="66">
        <v>0</v>
      </c>
      <c r="R14" s="66">
        <v>0</v>
      </c>
      <c r="S14" s="66">
        <v>0</v>
      </c>
      <c r="T14" s="66">
        <v>0</v>
      </c>
      <c r="U14" s="66">
        <v>0</v>
      </c>
      <c r="V14" s="66">
        <v>0</v>
      </c>
      <c r="W14" s="66">
        <v>0</v>
      </c>
      <c r="X14" s="66">
        <v>0</v>
      </c>
      <c r="Y14" s="66">
        <v>0</v>
      </c>
      <c r="Z14" s="66">
        <v>0</v>
      </c>
    </row>
    <row r="15" spans="1:26">
      <c r="A15" s="90" t="s">
        <v>30</v>
      </c>
      <c r="B15" s="96" t="s">
        <v>31</v>
      </c>
      <c r="C15" s="92" t="s">
        <v>32</v>
      </c>
      <c r="D15" s="172">
        <f t="shared" si="3"/>
        <v>0</v>
      </c>
      <c r="E15" s="52">
        <v>0</v>
      </c>
      <c r="F15" s="52">
        <v>0</v>
      </c>
      <c r="G15" s="52">
        <v>0</v>
      </c>
      <c r="H15" s="52">
        <v>0</v>
      </c>
      <c r="I15" s="52">
        <v>0</v>
      </c>
      <c r="J15" s="52">
        <v>0</v>
      </c>
      <c r="K15" s="52">
        <v>0</v>
      </c>
      <c r="L15" s="52">
        <v>0</v>
      </c>
      <c r="M15" s="52">
        <v>0</v>
      </c>
      <c r="N15" s="52">
        <v>0</v>
      </c>
      <c r="O15" s="52">
        <v>0</v>
      </c>
      <c r="P15" s="52">
        <v>0</v>
      </c>
      <c r="Q15" s="52">
        <v>0</v>
      </c>
      <c r="R15" s="52">
        <v>0</v>
      </c>
      <c r="S15" s="52">
        <v>0</v>
      </c>
      <c r="T15" s="52">
        <v>0</v>
      </c>
      <c r="U15" s="52">
        <v>0</v>
      </c>
      <c r="V15" s="52">
        <v>0</v>
      </c>
      <c r="W15" s="52">
        <v>0</v>
      </c>
      <c r="X15" s="52">
        <v>0</v>
      </c>
      <c r="Y15" s="52">
        <v>0</v>
      </c>
      <c r="Z15" s="52">
        <v>0</v>
      </c>
    </row>
    <row r="16" spans="1:26">
      <c r="A16" s="90" t="s">
        <v>33</v>
      </c>
      <c r="B16" s="96" t="s">
        <v>34</v>
      </c>
      <c r="C16" s="92" t="s">
        <v>35</v>
      </c>
      <c r="D16" s="172">
        <f t="shared" si="3"/>
        <v>0</v>
      </c>
      <c r="E16" s="52">
        <v>0</v>
      </c>
      <c r="F16" s="52">
        <v>0</v>
      </c>
      <c r="G16" s="52">
        <v>0</v>
      </c>
      <c r="H16" s="52">
        <v>0</v>
      </c>
      <c r="I16" s="52">
        <v>0</v>
      </c>
      <c r="J16" s="52">
        <v>0</v>
      </c>
      <c r="K16" s="52">
        <v>0</v>
      </c>
      <c r="L16" s="52">
        <v>0</v>
      </c>
      <c r="M16" s="52">
        <v>0</v>
      </c>
      <c r="N16" s="52">
        <v>0</v>
      </c>
      <c r="O16" s="52">
        <v>0</v>
      </c>
      <c r="P16" s="52">
        <v>0</v>
      </c>
      <c r="Q16" s="52">
        <v>0</v>
      </c>
      <c r="R16" s="52">
        <v>0</v>
      </c>
      <c r="S16" s="52">
        <v>0</v>
      </c>
      <c r="T16" s="52">
        <v>0</v>
      </c>
      <c r="U16" s="52">
        <v>0</v>
      </c>
      <c r="V16" s="52">
        <v>0</v>
      </c>
      <c r="W16" s="52">
        <v>0</v>
      </c>
      <c r="X16" s="52">
        <v>0</v>
      </c>
      <c r="Y16" s="52">
        <v>0</v>
      </c>
      <c r="Z16" s="52">
        <v>0</v>
      </c>
    </row>
    <row r="17" spans="1:26">
      <c r="A17" s="90" t="s">
        <v>36</v>
      </c>
      <c r="B17" s="91" t="s">
        <v>37</v>
      </c>
      <c r="C17" s="92" t="s">
        <v>38</v>
      </c>
      <c r="D17" s="172">
        <f t="shared" si="3"/>
        <v>0</v>
      </c>
      <c r="E17" s="52">
        <f>E18+E19+E20</f>
        <v>0</v>
      </c>
      <c r="F17" s="52">
        <f t="shared" ref="F17:Z17" si="4">F18+F19+F20</f>
        <v>0</v>
      </c>
      <c r="G17" s="52">
        <f t="shared" si="4"/>
        <v>0</v>
      </c>
      <c r="H17" s="52">
        <f t="shared" si="4"/>
        <v>0</v>
      </c>
      <c r="I17" s="52">
        <f t="shared" si="4"/>
        <v>0</v>
      </c>
      <c r="J17" s="52">
        <f t="shared" si="4"/>
        <v>0</v>
      </c>
      <c r="K17" s="52">
        <f t="shared" si="4"/>
        <v>0</v>
      </c>
      <c r="L17" s="52">
        <f t="shared" si="4"/>
        <v>0</v>
      </c>
      <c r="M17" s="52">
        <f t="shared" si="4"/>
        <v>0</v>
      </c>
      <c r="N17" s="52">
        <f t="shared" si="4"/>
        <v>0</v>
      </c>
      <c r="O17" s="52">
        <f t="shared" si="4"/>
        <v>0</v>
      </c>
      <c r="P17" s="52">
        <f t="shared" si="4"/>
        <v>0</v>
      </c>
      <c r="Q17" s="52">
        <f t="shared" si="4"/>
        <v>0</v>
      </c>
      <c r="R17" s="52">
        <f t="shared" si="4"/>
        <v>0</v>
      </c>
      <c r="S17" s="52">
        <f t="shared" si="4"/>
        <v>0</v>
      </c>
      <c r="T17" s="52">
        <f t="shared" si="4"/>
        <v>0</v>
      </c>
      <c r="U17" s="52">
        <f t="shared" si="4"/>
        <v>0</v>
      </c>
      <c r="V17" s="52">
        <f t="shared" si="4"/>
        <v>0</v>
      </c>
      <c r="W17" s="52">
        <f t="shared" si="4"/>
        <v>0</v>
      </c>
      <c r="X17" s="52">
        <f t="shared" si="4"/>
        <v>0</v>
      </c>
      <c r="Y17" s="52">
        <f t="shared" si="4"/>
        <v>0</v>
      </c>
      <c r="Z17" s="52">
        <f t="shared" si="4"/>
        <v>0</v>
      </c>
    </row>
    <row r="18" spans="1:26" hidden="1">
      <c r="A18" s="87"/>
      <c r="B18" s="95" t="s">
        <v>39</v>
      </c>
      <c r="C18" s="89" t="s">
        <v>40</v>
      </c>
      <c r="D18" s="172">
        <f t="shared" si="3"/>
        <v>0</v>
      </c>
      <c r="E18" s="66">
        <v>0</v>
      </c>
      <c r="F18" s="66">
        <v>0</v>
      </c>
      <c r="G18" s="66">
        <v>0</v>
      </c>
      <c r="H18" s="66">
        <v>0</v>
      </c>
      <c r="I18" s="66">
        <v>0</v>
      </c>
      <c r="J18" s="66">
        <v>0</v>
      </c>
      <c r="K18" s="66">
        <v>0</v>
      </c>
      <c r="L18" s="66">
        <v>0</v>
      </c>
      <c r="M18" s="66">
        <v>0</v>
      </c>
      <c r="N18" s="66">
        <v>0</v>
      </c>
      <c r="O18" s="66">
        <v>0</v>
      </c>
      <c r="P18" s="66">
        <v>0</v>
      </c>
      <c r="Q18" s="66">
        <v>0</v>
      </c>
      <c r="R18" s="66">
        <v>0</v>
      </c>
      <c r="S18" s="66">
        <v>0</v>
      </c>
      <c r="T18" s="66">
        <v>0</v>
      </c>
      <c r="U18" s="66">
        <v>0</v>
      </c>
      <c r="V18" s="66">
        <v>0</v>
      </c>
      <c r="W18" s="66">
        <v>0</v>
      </c>
      <c r="X18" s="66">
        <v>0</v>
      </c>
      <c r="Y18" s="66">
        <v>0</v>
      </c>
      <c r="Z18" s="66">
        <v>0</v>
      </c>
    </row>
    <row r="19" spans="1:26" hidden="1">
      <c r="A19" s="87"/>
      <c r="B19" s="95" t="s">
        <v>41</v>
      </c>
      <c r="C19" s="89" t="s">
        <v>42</v>
      </c>
      <c r="D19" s="172">
        <f t="shared" si="3"/>
        <v>0</v>
      </c>
      <c r="E19" s="66">
        <v>0</v>
      </c>
      <c r="F19" s="66">
        <v>0</v>
      </c>
      <c r="G19" s="66">
        <v>0</v>
      </c>
      <c r="H19" s="66">
        <v>0</v>
      </c>
      <c r="I19" s="66">
        <v>0</v>
      </c>
      <c r="J19" s="66">
        <v>0</v>
      </c>
      <c r="K19" s="66">
        <v>0</v>
      </c>
      <c r="L19" s="66">
        <v>0</v>
      </c>
      <c r="M19" s="66">
        <v>0</v>
      </c>
      <c r="N19" s="66">
        <v>0</v>
      </c>
      <c r="O19" s="66">
        <v>0</v>
      </c>
      <c r="P19" s="66">
        <v>0</v>
      </c>
      <c r="Q19" s="66">
        <v>0</v>
      </c>
      <c r="R19" s="66">
        <v>0</v>
      </c>
      <c r="S19" s="66">
        <v>0</v>
      </c>
      <c r="T19" s="66">
        <v>0</v>
      </c>
      <c r="U19" s="66">
        <v>0</v>
      </c>
      <c r="V19" s="66">
        <v>0</v>
      </c>
      <c r="W19" s="66">
        <v>0</v>
      </c>
      <c r="X19" s="66">
        <v>0</v>
      </c>
      <c r="Y19" s="66">
        <v>0</v>
      </c>
      <c r="Z19" s="66">
        <v>0</v>
      </c>
    </row>
    <row r="20" spans="1:26" hidden="1">
      <c r="A20" s="87"/>
      <c r="B20" s="95" t="s">
        <v>43</v>
      </c>
      <c r="C20" s="89" t="s">
        <v>44</v>
      </c>
      <c r="D20" s="172">
        <f t="shared" si="3"/>
        <v>0</v>
      </c>
      <c r="E20" s="66">
        <v>0</v>
      </c>
      <c r="F20" s="66">
        <v>0</v>
      </c>
      <c r="G20" s="66">
        <v>0</v>
      </c>
      <c r="H20" s="66">
        <v>0</v>
      </c>
      <c r="I20" s="66">
        <v>0</v>
      </c>
      <c r="J20" s="66">
        <v>0</v>
      </c>
      <c r="K20" s="66">
        <v>0</v>
      </c>
      <c r="L20" s="66">
        <v>0</v>
      </c>
      <c r="M20" s="66">
        <v>0</v>
      </c>
      <c r="N20" s="66">
        <v>0</v>
      </c>
      <c r="O20" s="66">
        <v>0</v>
      </c>
      <c r="P20" s="66">
        <v>0</v>
      </c>
      <c r="Q20" s="66">
        <v>0</v>
      </c>
      <c r="R20" s="66">
        <v>0</v>
      </c>
      <c r="S20" s="66">
        <v>0</v>
      </c>
      <c r="T20" s="66">
        <v>0</v>
      </c>
      <c r="U20" s="66">
        <v>0</v>
      </c>
      <c r="V20" s="66">
        <v>0</v>
      </c>
      <c r="W20" s="66">
        <v>0</v>
      </c>
      <c r="X20" s="66">
        <v>0</v>
      </c>
      <c r="Y20" s="66">
        <v>0</v>
      </c>
      <c r="Z20" s="66">
        <v>0</v>
      </c>
    </row>
    <row r="21" spans="1:26">
      <c r="A21" s="90" t="s">
        <v>45</v>
      </c>
      <c r="B21" s="91" t="s">
        <v>46</v>
      </c>
      <c r="C21" s="92" t="s">
        <v>47</v>
      </c>
      <c r="D21" s="172">
        <f t="shared" si="3"/>
        <v>0</v>
      </c>
      <c r="E21" s="52">
        <f>E22+E23+E24</f>
        <v>0</v>
      </c>
      <c r="F21" s="52">
        <f t="shared" ref="F21:Z21" si="5">F22+F23+F24</f>
        <v>0</v>
      </c>
      <c r="G21" s="52">
        <f t="shared" si="5"/>
        <v>0</v>
      </c>
      <c r="H21" s="52">
        <f t="shared" si="5"/>
        <v>0</v>
      </c>
      <c r="I21" s="52">
        <f t="shared" si="5"/>
        <v>0</v>
      </c>
      <c r="J21" s="52">
        <f t="shared" si="5"/>
        <v>0</v>
      </c>
      <c r="K21" s="52">
        <f t="shared" si="5"/>
        <v>0</v>
      </c>
      <c r="L21" s="52">
        <f t="shared" si="5"/>
        <v>0</v>
      </c>
      <c r="M21" s="52">
        <f t="shared" si="5"/>
        <v>0</v>
      </c>
      <c r="N21" s="52">
        <f t="shared" si="5"/>
        <v>0</v>
      </c>
      <c r="O21" s="52">
        <f t="shared" si="5"/>
        <v>0</v>
      </c>
      <c r="P21" s="52">
        <f t="shared" si="5"/>
        <v>0</v>
      </c>
      <c r="Q21" s="52">
        <f t="shared" si="5"/>
        <v>0</v>
      </c>
      <c r="R21" s="52">
        <f t="shared" si="5"/>
        <v>0</v>
      </c>
      <c r="S21" s="52">
        <f t="shared" si="5"/>
        <v>0</v>
      </c>
      <c r="T21" s="52">
        <f t="shared" si="5"/>
        <v>0</v>
      </c>
      <c r="U21" s="52">
        <f t="shared" si="5"/>
        <v>0</v>
      </c>
      <c r="V21" s="52">
        <f t="shared" si="5"/>
        <v>0</v>
      </c>
      <c r="W21" s="52">
        <f t="shared" si="5"/>
        <v>0</v>
      </c>
      <c r="X21" s="52">
        <f t="shared" si="5"/>
        <v>0</v>
      </c>
      <c r="Y21" s="52">
        <f t="shared" si="5"/>
        <v>0</v>
      </c>
      <c r="Z21" s="52">
        <f t="shared" si="5"/>
        <v>0</v>
      </c>
    </row>
    <row r="22" spans="1:26" ht="14.25" customHeight="1">
      <c r="A22" s="87"/>
      <c r="B22" s="95" t="s">
        <v>48</v>
      </c>
      <c r="C22" s="89" t="s">
        <v>49</v>
      </c>
      <c r="D22" s="172">
        <f t="shared" si="3"/>
        <v>0</v>
      </c>
      <c r="E22" s="66">
        <v>0</v>
      </c>
      <c r="F22" s="66">
        <v>0</v>
      </c>
      <c r="G22" s="66">
        <v>0</v>
      </c>
      <c r="H22" s="66">
        <v>0</v>
      </c>
      <c r="I22" s="66">
        <v>0</v>
      </c>
      <c r="J22" s="66">
        <v>0</v>
      </c>
      <c r="K22" s="66">
        <v>0</v>
      </c>
      <c r="L22" s="66">
        <v>0</v>
      </c>
      <c r="M22" s="66">
        <v>0</v>
      </c>
      <c r="N22" s="66">
        <v>0</v>
      </c>
      <c r="O22" s="66">
        <v>0</v>
      </c>
      <c r="P22" s="66">
        <v>0</v>
      </c>
      <c r="Q22" s="66">
        <v>0</v>
      </c>
      <c r="R22" s="66">
        <v>0</v>
      </c>
      <c r="S22" s="66">
        <v>0</v>
      </c>
      <c r="T22" s="66">
        <v>0</v>
      </c>
      <c r="U22" s="66">
        <v>0</v>
      </c>
      <c r="V22" s="66">
        <v>0</v>
      </c>
      <c r="W22" s="66">
        <v>0</v>
      </c>
      <c r="X22" s="66">
        <v>0</v>
      </c>
      <c r="Y22" s="66">
        <v>0</v>
      </c>
      <c r="Z22" s="66">
        <v>0</v>
      </c>
    </row>
    <row r="23" spans="1:26" hidden="1">
      <c r="A23" s="87"/>
      <c r="B23" s="95" t="s">
        <v>50</v>
      </c>
      <c r="C23" s="89" t="s">
        <v>51</v>
      </c>
      <c r="D23" s="172">
        <f t="shared" si="3"/>
        <v>0</v>
      </c>
      <c r="E23" s="66">
        <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row>
    <row r="24" spans="1:26" hidden="1">
      <c r="A24" s="87"/>
      <c r="B24" s="95" t="s">
        <v>52</v>
      </c>
      <c r="C24" s="89" t="s">
        <v>53</v>
      </c>
      <c r="D24" s="172">
        <f t="shared" si="3"/>
        <v>0</v>
      </c>
      <c r="E24" s="66">
        <v>0</v>
      </c>
      <c r="F24" s="66">
        <v>0</v>
      </c>
      <c r="G24" s="66">
        <v>0</v>
      </c>
      <c r="H24" s="66">
        <v>0</v>
      </c>
      <c r="I24" s="66">
        <v>0</v>
      </c>
      <c r="J24" s="66">
        <v>0</v>
      </c>
      <c r="K24" s="66">
        <v>0</v>
      </c>
      <c r="L24" s="66">
        <v>0</v>
      </c>
      <c r="M24" s="66">
        <v>0</v>
      </c>
      <c r="N24" s="66">
        <v>0</v>
      </c>
      <c r="O24" s="66">
        <v>0</v>
      </c>
      <c r="P24" s="66">
        <v>0</v>
      </c>
      <c r="Q24" s="66">
        <v>0</v>
      </c>
      <c r="R24" s="66">
        <v>0</v>
      </c>
      <c r="S24" s="66">
        <v>0</v>
      </c>
      <c r="T24" s="66">
        <v>0</v>
      </c>
      <c r="U24" s="66">
        <v>0</v>
      </c>
      <c r="V24" s="66">
        <v>0</v>
      </c>
      <c r="W24" s="66">
        <v>0</v>
      </c>
      <c r="X24" s="66">
        <v>0</v>
      </c>
      <c r="Y24" s="66">
        <v>0</v>
      </c>
      <c r="Z24" s="66">
        <v>0</v>
      </c>
    </row>
    <row r="25" spans="1:26">
      <c r="A25" s="90" t="s">
        <v>54</v>
      </c>
      <c r="B25" s="91" t="s">
        <v>55</v>
      </c>
      <c r="C25" s="92" t="s">
        <v>56</v>
      </c>
      <c r="D25" s="172">
        <f t="shared" si="3"/>
        <v>0</v>
      </c>
      <c r="E25" s="52">
        <f>E26+E27+E28</f>
        <v>0</v>
      </c>
      <c r="F25" s="52">
        <f t="shared" ref="F25:Z25" si="6">F26+F27+F28</f>
        <v>0</v>
      </c>
      <c r="G25" s="52">
        <f t="shared" si="6"/>
        <v>0</v>
      </c>
      <c r="H25" s="52">
        <f t="shared" si="6"/>
        <v>0</v>
      </c>
      <c r="I25" s="52">
        <f t="shared" si="6"/>
        <v>0</v>
      </c>
      <c r="J25" s="52">
        <f t="shared" si="6"/>
        <v>0</v>
      </c>
      <c r="K25" s="52">
        <f t="shared" si="6"/>
        <v>0</v>
      </c>
      <c r="L25" s="52">
        <f t="shared" si="6"/>
        <v>0</v>
      </c>
      <c r="M25" s="52">
        <f t="shared" si="6"/>
        <v>0</v>
      </c>
      <c r="N25" s="52">
        <f t="shared" si="6"/>
        <v>0</v>
      </c>
      <c r="O25" s="52">
        <f t="shared" si="6"/>
        <v>0</v>
      </c>
      <c r="P25" s="52">
        <f t="shared" si="6"/>
        <v>0</v>
      </c>
      <c r="Q25" s="52">
        <f t="shared" si="6"/>
        <v>0</v>
      </c>
      <c r="R25" s="52">
        <f t="shared" si="6"/>
        <v>0</v>
      </c>
      <c r="S25" s="52">
        <f t="shared" si="6"/>
        <v>0</v>
      </c>
      <c r="T25" s="52">
        <f t="shared" si="6"/>
        <v>0</v>
      </c>
      <c r="U25" s="52">
        <f t="shared" si="6"/>
        <v>0</v>
      </c>
      <c r="V25" s="52">
        <f t="shared" si="6"/>
        <v>0</v>
      </c>
      <c r="W25" s="52">
        <f t="shared" si="6"/>
        <v>0</v>
      </c>
      <c r="X25" s="52">
        <f t="shared" si="6"/>
        <v>0</v>
      </c>
      <c r="Y25" s="52">
        <f t="shared" si="6"/>
        <v>0</v>
      </c>
      <c r="Z25" s="52">
        <f t="shared" si="6"/>
        <v>0</v>
      </c>
    </row>
    <row r="26" spans="1:26">
      <c r="A26" s="87"/>
      <c r="B26" s="88" t="s">
        <v>199</v>
      </c>
      <c r="C26" s="89" t="s">
        <v>58</v>
      </c>
      <c r="D26" s="172">
        <f t="shared" si="3"/>
        <v>0</v>
      </c>
      <c r="E26" s="66">
        <v>0</v>
      </c>
      <c r="F26" s="66">
        <v>0</v>
      </c>
      <c r="G26" s="66">
        <v>0</v>
      </c>
      <c r="H26" s="66">
        <v>0</v>
      </c>
      <c r="I26" s="66">
        <v>0</v>
      </c>
      <c r="J26" s="66">
        <v>0</v>
      </c>
      <c r="K26" s="66">
        <v>0</v>
      </c>
      <c r="L26" s="66">
        <v>0</v>
      </c>
      <c r="M26" s="66">
        <v>0</v>
      </c>
      <c r="N26" s="66">
        <v>0</v>
      </c>
      <c r="O26" s="66">
        <v>0</v>
      </c>
      <c r="P26" s="66">
        <v>0</v>
      </c>
      <c r="Q26" s="66">
        <v>0</v>
      </c>
      <c r="R26" s="66">
        <v>0</v>
      </c>
      <c r="S26" s="66">
        <v>0</v>
      </c>
      <c r="T26" s="66">
        <v>0</v>
      </c>
      <c r="U26" s="66">
        <v>0</v>
      </c>
      <c r="V26" s="66">
        <v>0</v>
      </c>
      <c r="W26" s="66">
        <v>0</v>
      </c>
      <c r="X26" s="66">
        <v>0</v>
      </c>
      <c r="Y26" s="66">
        <v>0</v>
      </c>
      <c r="Z26" s="66">
        <v>0</v>
      </c>
    </row>
    <row r="27" spans="1:26" hidden="1">
      <c r="A27" s="87"/>
      <c r="B27" s="95" t="s">
        <v>59</v>
      </c>
      <c r="C27" s="89" t="s">
        <v>60</v>
      </c>
      <c r="D27" s="172">
        <f t="shared" si="3"/>
        <v>0</v>
      </c>
      <c r="E27" s="66">
        <v>0</v>
      </c>
      <c r="F27" s="66">
        <v>0</v>
      </c>
      <c r="G27" s="66">
        <v>0</v>
      </c>
      <c r="H27" s="66">
        <v>0</v>
      </c>
      <c r="I27" s="66">
        <v>0</v>
      </c>
      <c r="J27" s="66">
        <v>0</v>
      </c>
      <c r="K27" s="66">
        <v>0</v>
      </c>
      <c r="L27" s="66">
        <v>0</v>
      </c>
      <c r="M27" s="66">
        <v>0</v>
      </c>
      <c r="N27" s="66">
        <v>0</v>
      </c>
      <c r="O27" s="66">
        <v>0</v>
      </c>
      <c r="P27" s="66">
        <v>0</v>
      </c>
      <c r="Q27" s="66">
        <v>0</v>
      </c>
      <c r="R27" s="66">
        <v>0</v>
      </c>
      <c r="S27" s="66">
        <v>0</v>
      </c>
      <c r="T27" s="66">
        <v>0</v>
      </c>
      <c r="U27" s="66">
        <v>0</v>
      </c>
      <c r="V27" s="66">
        <v>0</v>
      </c>
      <c r="W27" s="66">
        <v>0</v>
      </c>
      <c r="X27" s="66">
        <v>0</v>
      </c>
      <c r="Y27" s="66">
        <v>0</v>
      </c>
      <c r="Z27" s="66">
        <v>0</v>
      </c>
    </row>
    <row r="28" spans="1:26" hidden="1">
      <c r="A28" s="87"/>
      <c r="B28" s="95" t="s">
        <v>61</v>
      </c>
      <c r="C28" s="89" t="s">
        <v>62</v>
      </c>
      <c r="D28" s="172">
        <f t="shared" si="3"/>
        <v>0</v>
      </c>
      <c r="E28" s="66">
        <v>0</v>
      </c>
      <c r="F28" s="66">
        <v>0</v>
      </c>
      <c r="G28" s="66">
        <v>0</v>
      </c>
      <c r="H28" s="66">
        <v>0</v>
      </c>
      <c r="I28" s="66">
        <v>0</v>
      </c>
      <c r="J28" s="66">
        <v>0</v>
      </c>
      <c r="K28" s="66">
        <v>0</v>
      </c>
      <c r="L28" s="66">
        <v>0</v>
      </c>
      <c r="M28" s="66">
        <v>0</v>
      </c>
      <c r="N28" s="66">
        <v>0</v>
      </c>
      <c r="O28" s="66">
        <v>0</v>
      </c>
      <c r="P28" s="66">
        <v>0</v>
      </c>
      <c r="Q28" s="66">
        <v>0</v>
      </c>
      <c r="R28" s="66">
        <v>0</v>
      </c>
      <c r="S28" s="66">
        <v>0</v>
      </c>
      <c r="T28" s="66">
        <v>0</v>
      </c>
      <c r="U28" s="66">
        <v>0</v>
      </c>
      <c r="V28" s="66">
        <v>0</v>
      </c>
      <c r="W28" s="66">
        <v>0</v>
      </c>
      <c r="X28" s="66">
        <v>0</v>
      </c>
      <c r="Y28" s="66">
        <v>0</v>
      </c>
      <c r="Z28" s="66">
        <v>0</v>
      </c>
    </row>
    <row r="29" spans="1:26">
      <c r="A29" s="90" t="s">
        <v>63</v>
      </c>
      <c r="B29" s="96" t="s">
        <v>64</v>
      </c>
      <c r="C29" s="92" t="s">
        <v>65</v>
      </c>
      <c r="D29" s="172">
        <f t="shared" si="3"/>
        <v>0</v>
      </c>
      <c r="E29" s="52">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row>
    <row r="30" spans="1:26">
      <c r="A30" s="90" t="s">
        <v>66</v>
      </c>
      <c r="B30" s="96" t="s">
        <v>67</v>
      </c>
      <c r="C30" s="92" t="s">
        <v>68</v>
      </c>
      <c r="D30" s="172">
        <f t="shared" si="3"/>
        <v>0</v>
      </c>
      <c r="E30" s="52">
        <v>0</v>
      </c>
      <c r="F30" s="52">
        <v>0</v>
      </c>
      <c r="G30" s="52">
        <v>0</v>
      </c>
      <c r="H30" s="52">
        <v>0</v>
      </c>
      <c r="I30" s="52">
        <v>0</v>
      </c>
      <c r="J30" s="52">
        <v>0</v>
      </c>
      <c r="K30" s="52">
        <v>0</v>
      </c>
      <c r="L30" s="52">
        <v>0</v>
      </c>
      <c r="M30" s="52">
        <v>0</v>
      </c>
      <c r="N30" s="52">
        <v>0</v>
      </c>
      <c r="O30" s="52">
        <v>0</v>
      </c>
      <c r="P30" s="52">
        <v>0</v>
      </c>
      <c r="Q30" s="52">
        <v>0</v>
      </c>
      <c r="R30" s="52">
        <v>0</v>
      </c>
      <c r="S30" s="52">
        <v>0</v>
      </c>
      <c r="T30" s="52">
        <v>0</v>
      </c>
      <c r="U30" s="52">
        <v>0</v>
      </c>
      <c r="V30" s="52">
        <v>0</v>
      </c>
      <c r="W30" s="52">
        <v>0</v>
      </c>
      <c r="X30" s="52">
        <v>0</v>
      </c>
      <c r="Y30" s="52">
        <v>0</v>
      </c>
      <c r="Z30" s="52">
        <v>0</v>
      </c>
    </row>
    <row r="31" spans="1:26">
      <c r="A31" s="90" t="s">
        <v>69</v>
      </c>
      <c r="B31" s="96" t="s">
        <v>70</v>
      </c>
      <c r="C31" s="92" t="s">
        <v>71</v>
      </c>
      <c r="D31" s="172">
        <f t="shared" si="3"/>
        <v>0</v>
      </c>
      <c r="E31" s="52">
        <v>0</v>
      </c>
      <c r="F31" s="52">
        <v>0</v>
      </c>
      <c r="G31" s="52">
        <v>0</v>
      </c>
      <c r="H31" s="52">
        <v>0</v>
      </c>
      <c r="I31" s="52">
        <v>0</v>
      </c>
      <c r="J31" s="52">
        <v>0</v>
      </c>
      <c r="K31" s="52">
        <v>0</v>
      </c>
      <c r="L31" s="52">
        <v>0</v>
      </c>
      <c r="M31" s="52">
        <v>0</v>
      </c>
      <c r="N31" s="52">
        <v>0</v>
      </c>
      <c r="O31" s="52">
        <v>0</v>
      </c>
      <c r="P31" s="52">
        <v>0</v>
      </c>
      <c r="Q31" s="52">
        <v>0</v>
      </c>
      <c r="R31" s="52">
        <v>0</v>
      </c>
      <c r="S31" s="52">
        <v>0</v>
      </c>
      <c r="T31" s="52">
        <v>0</v>
      </c>
      <c r="U31" s="52">
        <v>0</v>
      </c>
      <c r="V31" s="52">
        <v>0</v>
      </c>
      <c r="W31" s="52">
        <v>0</v>
      </c>
      <c r="X31" s="52">
        <v>0</v>
      </c>
      <c r="Y31" s="52">
        <v>0</v>
      </c>
      <c r="Z31" s="52">
        <v>0</v>
      </c>
    </row>
    <row r="32" spans="1:26" s="141" customFormat="1" ht="14.4">
      <c r="A32" s="83" t="s">
        <v>72</v>
      </c>
      <c r="B32" s="103" t="s">
        <v>73</v>
      </c>
      <c r="C32" s="85" t="s">
        <v>74</v>
      </c>
      <c r="D32" s="64">
        <f>SUM(D33:D42)+SUM(D60:D73)</f>
        <v>1.2225000000000636</v>
      </c>
      <c r="E32" s="64">
        <f>SUM(E33:E42)+SUM(E60:E73)</f>
        <v>0</v>
      </c>
      <c r="F32" s="64">
        <f t="shared" ref="F32:L32" si="7">SUM(F33:F42)+SUM(F60:F73)</f>
        <v>0</v>
      </c>
      <c r="G32" s="64">
        <f t="shared" si="7"/>
        <v>0</v>
      </c>
      <c r="H32" s="64">
        <f t="shared" si="7"/>
        <v>0.79</v>
      </c>
      <c r="I32" s="64">
        <f t="shared" si="7"/>
        <v>0</v>
      </c>
      <c r="J32" s="64">
        <f t="shared" si="7"/>
        <v>0</v>
      </c>
      <c r="K32" s="64">
        <f t="shared" si="7"/>
        <v>0</v>
      </c>
      <c r="L32" s="64">
        <f t="shared" si="7"/>
        <v>5.7303000000047177E-2</v>
      </c>
      <c r="M32" s="64">
        <f t="shared" ref="M32:Z32" si="8">SUM(M33:M42)+SUM(M60:M73)</f>
        <v>0.01</v>
      </c>
      <c r="N32" s="64">
        <f t="shared" si="8"/>
        <v>5.0197000000016499E-2</v>
      </c>
      <c r="O32" s="64">
        <f t="shared" si="8"/>
        <v>0</v>
      </c>
      <c r="P32" s="64">
        <f t="shared" si="8"/>
        <v>0</v>
      </c>
      <c r="Q32" s="64">
        <f t="shared" si="8"/>
        <v>0</v>
      </c>
      <c r="R32" s="64">
        <f t="shared" si="8"/>
        <v>0</v>
      </c>
      <c r="S32" s="64">
        <f t="shared" si="8"/>
        <v>0.10500000000000001</v>
      </c>
      <c r="T32" s="64">
        <f t="shared" si="8"/>
        <v>0</v>
      </c>
      <c r="U32" s="64">
        <f t="shared" si="8"/>
        <v>0</v>
      </c>
      <c r="V32" s="64">
        <f t="shared" si="8"/>
        <v>0</v>
      </c>
      <c r="W32" s="64">
        <f t="shared" si="8"/>
        <v>0</v>
      </c>
      <c r="X32" s="64">
        <f t="shared" si="8"/>
        <v>0.21</v>
      </c>
      <c r="Y32" s="64">
        <f t="shared" si="8"/>
        <v>0</v>
      </c>
      <c r="Z32" s="64">
        <f t="shared" si="8"/>
        <v>0</v>
      </c>
    </row>
    <row r="33" spans="1:26" s="141" customFormat="1">
      <c r="A33" s="90" t="s">
        <v>76</v>
      </c>
      <c r="B33" s="96" t="s">
        <v>77</v>
      </c>
      <c r="C33" s="92" t="s">
        <v>78</v>
      </c>
      <c r="D33" s="176">
        <f>SUM(E33:Z33)</f>
        <v>0</v>
      </c>
      <c r="E33" s="52">
        <v>0</v>
      </c>
      <c r="F33" s="52">
        <v>0</v>
      </c>
      <c r="G33" s="52">
        <v>0</v>
      </c>
      <c r="H33" s="52">
        <v>0</v>
      </c>
      <c r="I33" s="52">
        <v>0</v>
      </c>
      <c r="J33" s="52">
        <v>0</v>
      </c>
      <c r="K33" s="52">
        <v>0</v>
      </c>
      <c r="L33" s="52">
        <v>0</v>
      </c>
      <c r="M33" s="52">
        <v>0</v>
      </c>
      <c r="N33" s="52">
        <v>0</v>
      </c>
      <c r="O33" s="52">
        <v>0</v>
      </c>
      <c r="P33" s="52">
        <v>0</v>
      </c>
      <c r="Q33" s="52">
        <v>0</v>
      </c>
      <c r="R33" s="52">
        <v>0</v>
      </c>
      <c r="S33" s="52">
        <v>0</v>
      </c>
      <c r="T33" s="52">
        <v>0</v>
      </c>
      <c r="U33" s="52">
        <v>0</v>
      </c>
      <c r="V33" s="52">
        <v>0</v>
      </c>
      <c r="W33" s="52">
        <v>0</v>
      </c>
      <c r="X33" s="52">
        <v>0</v>
      </c>
      <c r="Y33" s="52">
        <v>0</v>
      </c>
      <c r="Z33" s="52">
        <v>0</v>
      </c>
    </row>
    <row r="34" spans="1:26" s="141" customFormat="1">
      <c r="A34" s="90" t="s">
        <v>79</v>
      </c>
      <c r="B34" s="96" t="s">
        <v>80</v>
      </c>
      <c r="C34" s="92" t="s">
        <v>81</v>
      </c>
      <c r="D34" s="176">
        <f t="shared" ref="D34:D41" si="9">SUM(E34:Z34)</f>
        <v>0.05</v>
      </c>
      <c r="E34" s="52">
        <v>0</v>
      </c>
      <c r="F34" s="52">
        <v>0</v>
      </c>
      <c r="G34" s="52">
        <v>0</v>
      </c>
      <c r="H34" s="52">
        <v>0</v>
      </c>
      <c r="I34" s="52">
        <v>0</v>
      </c>
      <c r="J34" s="52">
        <v>0</v>
      </c>
      <c r="K34" s="52">
        <v>0</v>
      </c>
      <c r="L34" s="52">
        <v>0</v>
      </c>
      <c r="M34" s="52">
        <v>0</v>
      </c>
      <c r="N34" s="52">
        <v>0</v>
      </c>
      <c r="O34" s="52">
        <v>0</v>
      </c>
      <c r="P34" s="52">
        <v>0</v>
      </c>
      <c r="Q34" s="52">
        <v>0</v>
      </c>
      <c r="R34" s="52">
        <v>0</v>
      </c>
      <c r="S34" s="52">
        <v>0.05</v>
      </c>
      <c r="T34" s="52">
        <v>0</v>
      </c>
      <c r="U34" s="52">
        <v>0</v>
      </c>
      <c r="V34" s="52">
        <v>0</v>
      </c>
      <c r="W34" s="52">
        <v>0</v>
      </c>
      <c r="X34" s="52">
        <v>0</v>
      </c>
      <c r="Y34" s="52">
        <v>0</v>
      </c>
      <c r="Z34" s="52">
        <v>0</v>
      </c>
    </row>
    <row r="35" spans="1:26">
      <c r="A35" s="90" t="s">
        <v>82</v>
      </c>
      <c r="B35" s="96" t="s">
        <v>83</v>
      </c>
      <c r="C35" s="92" t="s">
        <v>84</v>
      </c>
      <c r="D35" s="176">
        <f t="shared" si="9"/>
        <v>0</v>
      </c>
      <c r="E35" s="52">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row>
    <row r="36" spans="1:26" hidden="1">
      <c r="A36" s="90" t="s">
        <v>85</v>
      </c>
      <c r="B36" s="189" t="s">
        <v>86</v>
      </c>
      <c r="C36" s="92" t="s">
        <v>87</v>
      </c>
      <c r="D36" s="176">
        <f t="shared" si="9"/>
        <v>0</v>
      </c>
      <c r="E36" s="52">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row>
    <row r="37" spans="1:26">
      <c r="A37" s="90" t="s">
        <v>85</v>
      </c>
      <c r="B37" s="96" t="s">
        <v>88</v>
      </c>
      <c r="C37" s="92" t="s">
        <v>89</v>
      </c>
      <c r="D37" s="176">
        <f t="shared" si="9"/>
        <v>0</v>
      </c>
      <c r="E37" s="52">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row>
    <row r="38" spans="1:26">
      <c r="A38" s="90" t="s">
        <v>90</v>
      </c>
      <c r="B38" s="96" t="s">
        <v>91</v>
      </c>
      <c r="C38" s="92" t="s">
        <v>92</v>
      </c>
      <c r="D38" s="176">
        <f t="shared" si="9"/>
        <v>0</v>
      </c>
      <c r="E38" s="52">
        <v>0</v>
      </c>
      <c r="F38" s="52">
        <v>0</v>
      </c>
      <c r="G38" s="52">
        <v>0</v>
      </c>
      <c r="H38" s="52">
        <v>0</v>
      </c>
      <c r="I38" s="52">
        <v>0</v>
      </c>
      <c r="J38" s="52">
        <v>0</v>
      </c>
      <c r="K38" s="52">
        <v>0</v>
      </c>
      <c r="L38" s="52">
        <v>0</v>
      </c>
      <c r="M38" s="52">
        <v>0</v>
      </c>
      <c r="N38" s="52">
        <v>0</v>
      </c>
      <c r="O38" s="52">
        <v>0</v>
      </c>
      <c r="P38" s="52">
        <v>0</v>
      </c>
      <c r="Q38" s="52">
        <v>0</v>
      </c>
      <c r="R38" s="52">
        <v>0</v>
      </c>
      <c r="S38" s="52">
        <v>0</v>
      </c>
      <c r="T38" s="52">
        <v>0</v>
      </c>
      <c r="U38" s="52">
        <v>0</v>
      </c>
      <c r="V38" s="52">
        <v>0</v>
      </c>
      <c r="W38" s="52">
        <v>0</v>
      </c>
      <c r="X38" s="52">
        <v>0</v>
      </c>
      <c r="Y38" s="52">
        <v>0</v>
      </c>
      <c r="Z38" s="52">
        <v>0</v>
      </c>
    </row>
    <row r="39" spans="1:26">
      <c r="A39" s="90" t="s">
        <v>93</v>
      </c>
      <c r="B39" s="98" t="s">
        <v>94</v>
      </c>
      <c r="C39" s="92" t="s">
        <v>95</v>
      </c>
      <c r="D39" s="176">
        <f t="shared" si="9"/>
        <v>0</v>
      </c>
      <c r="E39" s="52">
        <v>0</v>
      </c>
      <c r="F39" s="52">
        <v>0</v>
      </c>
      <c r="G39" s="52">
        <v>0</v>
      </c>
      <c r="H39" s="52">
        <v>0</v>
      </c>
      <c r="I39" s="52">
        <v>0</v>
      </c>
      <c r="J39" s="52">
        <v>0</v>
      </c>
      <c r="K39" s="52">
        <v>0</v>
      </c>
      <c r="L39" s="52">
        <v>0</v>
      </c>
      <c r="M39" s="52">
        <v>0</v>
      </c>
      <c r="N39" s="52">
        <v>0</v>
      </c>
      <c r="O39" s="52">
        <v>0</v>
      </c>
      <c r="P39" s="52">
        <v>0</v>
      </c>
      <c r="Q39" s="52">
        <v>0</v>
      </c>
      <c r="R39" s="52">
        <v>0</v>
      </c>
      <c r="S39" s="52">
        <v>0</v>
      </c>
      <c r="T39" s="52">
        <v>0</v>
      </c>
      <c r="U39" s="52">
        <v>0</v>
      </c>
      <c r="V39" s="52">
        <v>0</v>
      </c>
      <c r="W39" s="52">
        <v>0</v>
      </c>
      <c r="X39" s="52">
        <v>0</v>
      </c>
      <c r="Y39" s="52">
        <v>0</v>
      </c>
      <c r="Z39" s="52">
        <v>0</v>
      </c>
    </row>
    <row r="40" spans="1:26">
      <c r="A40" s="90" t="s">
        <v>96</v>
      </c>
      <c r="B40" s="96" t="s">
        <v>97</v>
      </c>
      <c r="C40" s="92" t="s">
        <v>98</v>
      </c>
      <c r="D40" s="176">
        <f t="shared" si="9"/>
        <v>0</v>
      </c>
      <c r="E40" s="52">
        <v>0</v>
      </c>
      <c r="F40" s="52">
        <v>0</v>
      </c>
      <c r="G40" s="52">
        <v>0</v>
      </c>
      <c r="H40" s="52">
        <v>0</v>
      </c>
      <c r="I40" s="52">
        <v>0</v>
      </c>
      <c r="J40" s="52">
        <v>0</v>
      </c>
      <c r="K40" s="52">
        <v>0</v>
      </c>
      <c r="L40" s="52">
        <v>0</v>
      </c>
      <c r="M40" s="52">
        <v>0</v>
      </c>
      <c r="N40" s="52">
        <v>0</v>
      </c>
      <c r="O40" s="52">
        <v>0</v>
      </c>
      <c r="P40" s="52">
        <v>0</v>
      </c>
      <c r="Q40" s="52">
        <v>0</v>
      </c>
      <c r="R40" s="52">
        <v>0</v>
      </c>
      <c r="S40" s="52">
        <v>0</v>
      </c>
      <c r="T40" s="52">
        <v>0</v>
      </c>
      <c r="U40" s="52">
        <v>0</v>
      </c>
      <c r="V40" s="52">
        <v>0</v>
      </c>
      <c r="W40" s="52">
        <v>0</v>
      </c>
      <c r="X40" s="52">
        <v>0</v>
      </c>
      <c r="Y40" s="52">
        <v>0</v>
      </c>
      <c r="Z40" s="52">
        <v>0</v>
      </c>
    </row>
    <row r="41" spans="1:26">
      <c r="A41" s="90" t="s">
        <v>99</v>
      </c>
      <c r="B41" s="99" t="s">
        <v>100</v>
      </c>
      <c r="C41" s="92" t="s">
        <v>101</v>
      </c>
      <c r="D41" s="176">
        <f t="shared" si="9"/>
        <v>5.0197000000016499E-2</v>
      </c>
      <c r="E41" s="33">
        <v>0</v>
      </c>
      <c r="F41" s="33">
        <v>0</v>
      </c>
      <c r="G41" s="33">
        <v>0</v>
      </c>
      <c r="H41" s="33">
        <v>0</v>
      </c>
      <c r="I41" s="33">
        <v>0</v>
      </c>
      <c r="J41" s="33">
        <v>0</v>
      </c>
      <c r="K41" s="33">
        <v>0</v>
      </c>
      <c r="L41" s="33">
        <v>0</v>
      </c>
      <c r="M41" s="33">
        <v>0</v>
      </c>
      <c r="N41" s="33">
        <v>5.0197000000016499E-2</v>
      </c>
      <c r="O41" s="33">
        <v>0</v>
      </c>
      <c r="P41" s="33">
        <v>0</v>
      </c>
      <c r="Q41" s="33">
        <v>0</v>
      </c>
      <c r="R41" s="33">
        <v>0</v>
      </c>
      <c r="S41" s="33">
        <v>0</v>
      </c>
      <c r="T41" s="33">
        <v>0</v>
      </c>
      <c r="U41" s="33">
        <v>0</v>
      </c>
      <c r="V41" s="33">
        <v>0</v>
      </c>
      <c r="W41" s="33">
        <v>0</v>
      </c>
      <c r="X41" s="33">
        <v>0</v>
      </c>
      <c r="Y41" s="33">
        <v>0</v>
      </c>
      <c r="Z41" s="33">
        <v>0</v>
      </c>
    </row>
    <row r="42" spans="1:26" ht="27.6">
      <c r="A42" s="90" t="s">
        <v>102</v>
      </c>
      <c r="B42" s="98" t="s">
        <v>103</v>
      </c>
      <c r="C42" s="92" t="s">
        <v>104</v>
      </c>
      <c r="D42" s="176">
        <f>SUM(E42:Z42)</f>
        <v>0.91230300000004727</v>
      </c>
      <c r="E42" s="52">
        <f t="shared" ref="E42:Z42" si="10">SUM(E44:E59)</f>
        <v>0</v>
      </c>
      <c r="F42" s="52">
        <f t="shared" si="10"/>
        <v>0</v>
      </c>
      <c r="G42" s="52">
        <f t="shared" si="10"/>
        <v>0</v>
      </c>
      <c r="H42" s="52">
        <f t="shared" si="10"/>
        <v>0.79</v>
      </c>
      <c r="I42" s="52">
        <f t="shared" si="10"/>
        <v>0</v>
      </c>
      <c r="J42" s="52">
        <f t="shared" si="10"/>
        <v>0</v>
      </c>
      <c r="K42" s="52">
        <f t="shared" si="10"/>
        <v>0</v>
      </c>
      <c r="L42" s="52">
        <f t="shared" si="10"/>
        <v>5.7303000000047177E-2</v>
      </c>
      <c r="M42" s="52">
        <f t="shared" si="10"/>
        <v>0.01</v>
      </c>
      <c r="N42" s="52">
        <f t="shared" si="10"/>
        <v>0</v>
      </c>
      <c r="O42" s="52">
        <f t="shared" si="10"/>
        <v>0</v>
      </c>
      <c r="P42" s="52">
        <f t="shared" si="10"/>
        <v>0</v>
      </c>
      <c r="Q42" s="52">
        <f t="shared" si="10"/>
        <v>0</v>
      </c>
      <c r="R42" s="52">
        <f t="shared" si="10"/>
        <v>0</v>
      </c>
      <c r="S42" s="52">
        <f t="shared" si="10"/>
        <v>5.5E-2</v>
      </c>
      <c r="T42" s="52">
        <f t="shared" si="10"/>
        <v>0</v>
      </c>
      <c r="U42" s="52">
        <f t="shared" si="10"/>
        <v>0</v>
      </c>
      <c r="V42" s="52">
        <f t="shared" si="10"/>
        <v>0</v>
      </c>
      <c r="W42" s="52">
        <f t="shared" si="10"/>
        <v>0</v>
      </c>
      <c r="X42" s="52">
        <f t="shared" si="10"/>
        <v>0</v>
      </c>
      <c r="Y42" s="52">
        <f t="shared" si="10"/>
        <v>0</v>
      </c>
      <c r="Z42" s="52">
        <f t="shared" si="10"/>
        <v>0</v>
      </c>
    </row>
    <row r="43" spans="1:26" s="141" customFormat="1">
      <c r="A43" s="87"/>
      <c r="B43" s="88" t="s">
        <v>75</v>
      </c>
      <c r="C43" s="89"/>
      <c r="D43" s="172"/>
      <c r="E43" s="66"/>
      <c r="F43" s="66"/>
      <c r="G43" s="66"/>
      <c r="H43" s="66"/>
      <c r="I43" s="66"/>
      <c r="J43" s="66"/>
      <c r="K43" s="66"/>
      <c r="L43" s="66"/>
      <c r="M43" s="66"/>
      <c r="N43" s="66"/>
      <c r="O43" s="66"/>
      <c r="P43" s="66"/>
      <c r="Q43" s="66"/>
      <c r="R43" s="66"/>
      <c r="S43" s="66"/>
      <c r="T43" s="66"/>
      <c r="U43" s="66"/>
      <c r="V43" s="66"/>
      <c r="W43" s="66"/>
      <c r="X43" s="66"/>
      <c r="Y43" s="66"/>
      <c r="Z43" s="66"/>
    </row>
    <row r="44" spans="1:26">
      <c r="A44" s="173" t="s">
        <v>289</v>
      </c>
      <c r="B44" s="98" t="s">
        <v>106</v>
      </c>
      <c r="C44" s="92" t="s">
        <v>107</v>
      </c>
      <c r="D44" s="176">
        <f t="shared" ref="D44:D73" si="11">SUM(E44:Z44)</f>
        <v>0.79</v>
      </c>
      <c r="E44" s="33">
        <v>0</v>
      </c>
      <c r="F44" s="33">
        <v>0</v>
      </c>
      <c r="G44" s="33">
        <v>0</v>
      </c>
      <c r="H44" s="33">
        <v>0.79</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row>
    <row r="45" spans="1:26">
      <c r="A45" s="173" t="s">
        <v>289</v>
      </c>
      <c r="B45" s="98" t="s">
        <v>108</v>
      </c>
      <c r="C45" s="92" t="s">
        <v>109</v>
      </c>
      <c r="D45" s="176">
        <f t="shared" si="11"/>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row>
    <row r="46" spans="1:26">
      <c r="A46" s="173" t="s">
        <v>289</v>
      </c>
      <c r="B46" s="98" t="s">
        <v>110</v>
      </c>
      <c r="C46" s="92" t="s">
        <v>111</v>
      </c>
      <c r="D46" s="176">
        <f t="shared" si="11"/>
        <v>6.5000000000000002E-2</v>
      </c>
      <c r="E46" s="33">
        <v>0</v>
      </c>
      <c r="F46" s="33">
        <v>0</v>
      </c>
      <c r="G46" s="33">
        <v>0</v>
      </c>
      <c r="H46" s="33">
        <v>0</v>
      </c>
      <c r="I46" s="33">
        <v>0</v>
      </c>
      <c r="J46" s="33">
        <v>0</v>
      </c>
      <c r="K46" s="33">
        <v>0</v>
      </c>
      <c r="L46" s="33">
        <v>0</v>
      </c>
      <c r="M46" s="33">
        <v>0.01</v>
      </c>
      <c r="N46" s="33">
        <v>0</v>
      </c>
      <c r="O46" s="33">
        <v>0</v>
      </c>
      <c r="P46" s="33">
        <v>0</v>
      </c>
      <c r="Q46" s="33">
        <v>0</v>
      </c>
      <c r="R46" s="33">
        <v>0</v>
      </c>
      <c r="S46" s="33">
        <v>5.5E-2</v>
      </c>
      <c r="T46" s="33">
        <v>0</v>
      </c>
      <c r="U46" s="33">
        <v>0</v>
      </c>
      <c r="V46" s="33">
        <v>0</v>
      </c>
      <c r="W46" s="33">
        <v>0</v>
      </c>
      <c r="X46" s="33">
        <v>0</v>
      </c>
      <c r="Y46" s="33">
        <v>0</v>
      </c>
      <c r="Z46" s="33">
        <v>0</v>
      </c>
    </row>
    <row r="47" spans="1:26">
      <c r="A47" s="173" t="s">
        <v>289</v>
      </c>
      <c r="B47" s="98" t="s">
        <v>112</v>
      </c>
      <c r="C47" s="92" t="s">
        <v>113</v>
      </c>
      <c r="D47" s="176">
        <f t="shared" si="11"/>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row>
    <row r="48" spans="1:26">
      <c r="A48" s="173" t="s">
        <v>289</v>
      </c>
      <c r="B48" s="98" t="s">
        <v>114</v>
      </c>
      <c r="C48" s="92" t="s">
        <v>115</v>
      </c>
      <c r="D48" s="176">
        <f t="shared" si="11"/>
        <v>5.7303000000047177E-2</v>
      </c>
      <c r="E48" s="33">
        <v>0</v>
      </c>
      <c r="F48" s="33">
        <v>0</v>
      </c>
      <c r="G48" s="33">
        <v>0</v>
      </c>
      <c r="H48" s="33">
        <v>0</v>
      </c>
      <c r="I48" s="33">
        <v>0</v>
      </c>
      <c r="J48" s="33">
        <v>0</v>
      </c>
      <c r="K48" s="33">
        <v>0</v>
      </c>
      <c r="L48" s="33">
        <v>5.7303000000047177E-2</v>
      </c>
      <c r="M48" s="33">
        <v>0</v>
      </c>
      <c r="N48" s="33">
        <v>0</v>
      </c>
      <c r="O48" s="33">
        <v>0</v>
      </c>
      <c r="P48" s="33">
        <v>0</v>
      </c>
      <c r="Q48" s="33">
        <v>0</v>
      </c>
      <c r="R48" s="33">
        <v>0</v>
      </c>
      <c r="S48" s="33">
        <v>0</v>
      </c>
      <c r="T48" s="33">
        <v>0</v>
      </c>
      <c r="U48" s="33">
        <v>0</v>
      </c>
      <c r="V48" s="33">
        <v>0</v>
      </c>
      <c r="W48" s="33">
        <v>0</v>
      </c>
      <c r="X48" s="33">
        <v>0</v>
      </c>
      <c r="Y48" s="33">
        <v>0</v>
      </c>
      <c r="Z48" s="33">
        <v>0</v>
      </c>
    </row>
    <row r="49" spans="1:26">
      <c r="A49" s="173" t="s">
        <v>289</v>
      </c>
      <c r="B49" s="98" t="s">
        <v>116</v>
      </c>
      <c r="C49" s="92" t="s">
        <v>117</v>
      </c>
      <c r="D49" s="176">
        <f t="shared" si="11"/>
        <v>0</v>
      </c>
      <c r="E49" s="33">
        <v>0</v>
      </c>
      <c r="F49" s="33">
        <v>0</v>
      </c>
      <c r="G49" s="33">
        <v>0</v>
      </c>
      <c r="H49" s="33">
        <v>0</v>
      </c>
      <c r="I49" s="33">
        <v>0</v>
      </c>
      <c r="J49" s="33">
        <v>0</v>
      </c>
      <c r="K49" s="33">
        <v>0</v>
      </c>
      <c r="L49" s="33">
        <v>0</v>
      </c>
      <c r="M49" s="33">
        <v>0</v>
      </c>
      <c r="N49" s="33">
        <v>0</v>
      </c>
      <c r="O49" s="33">
        <v>0</v>
      </c>
      <c r="P49" s="33">
        <v>0</v>
      </c>
      <c r="Q49" s="33">
        <v>0</v>
      </c>
      <c r="R49" s="33">
        <v>0</v>
      </c>
      <c r="S49" s="33">
        <v>0</v>
      </c>
      <c r="T49" s="33">
        <v>0</v>
      </c>
      <c r="U49" s="33">
        <v>0</v>
      </c>
      <c r="V49" s="33">
        <v>0</v>
      </c>
      <c r="W49" s="33">
        <v>0</v>
      </c>
      <c r="X49" s="33">
        <v>0</v>
      </c>
      <c r="Y49" s="33">
        <v>0</v>
      </c>
      <c r="Z49" s="33">
        <v>0</v>
      </c>
    </row>
    <row r="50" spans="1:26">
      <c r="A50" s="173" t="s">
        <v>289</v>
      </c>
      <c r="B50" s="98" t="s">
        <v>118</v>
      </c>
      <c r="C50" s="92" t="s">
        <v>119</v>
      </c>
      <c r="D50" s="176">
        <f t="shared" si="11"/>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row>
    <row r="51" spans="1:26">
      <c r="A51" s="173" t="s">
        <v>289</v>
      </c>
      <c r="B51" s="98" t="s">
        <v>120</v>
      </c>
      <c r="C51" s="92" t="s">
        <v>121</v>
      </c>
      <c r="D51" s="176">
        <f t="shared" si="11"/>
        <v>0</v>
      </c>
      <c r="E51" s="33">
        <v>0</v>
      </c>
      <c r="F51" s="33">
        <v>0</v>
      </c>
      <c r="G51" s="33">
        <v>0</v>
      </c>
      <c r="H51" s="33">
        <v>0</v>
      </c>
      <c r="I51" s="33">
        <v>0</v>
      </c>
      <c r="J51" s="33">
        <v>0</v>
      </c>
      <c r="K51" s="33">
        <v>0</v>
      </c>
      <c r="L51" s="33">
        <v>0</v>
      </c>
      <c r="M51" s="33">
        <v>0</v>
      </c>
      <c r="N51" s="33">
        <v>0</v>
      </c>
      <c r="O51" s="33">
        <v>0</v>
      </c>
      <c r="P51" s="33">
        <v>0</v>
      </c>
      <c r="Q51" s="33">
        <v>0</v>
      </c>
      <c r="R51" s="33">
        <v>0</v>
      </c>
      <c r="S51" s="33">
        <v>0</v>
      </c>
      <c r="T51" s="33">
        <v>0</v>
      </c>
      <c r="U51" s="33">
        <v>0</v>
      </c>
      <c r="V51" s="33">
        <v>0</v>
      </c>
      <c r="W51" s="33">
        <v>0</v>
      </c>
      <c r="X51" s="33">
        <v>0</v>
      </c>
      <c r="Y51" s="33">
        <v>0</v>
      </c>
      <c r="Z51" s="33">
        <v>0</v>
      </c>
    </row>
    <row r="52" spans="1:26">
      <c r="A52" s="173" t="s">
        <v>289</v>
      </c>
      <c r="B52" s="98" t="s">
        <v>122</v>
      </c>
      <c r="C52" s="92" t="s">
        <v>123</v>
      </c>
      <c r="D52" s="176">
        <f t="shared" si="11"/>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row>
    <row r="53" spans="1:26">
      <c r="A53" s="173" t="s">
        <v>289</v>
      </c>
      <c r="B53" s="96" t="s">
        <v>124</v>
      </c>
      <c r="C53" s="92" t="s">
        <v>125</v>
      </c>
      <c r="D53" s="176">
        <f t="shared" si="11"/>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row>
    <row r="54" spans="1:26">
      <c r="A54" s="173" t="s">
        <v>289</v>
      </c>
      <c r="B54" s="101" t="s">
        <v>126</v>
      </c>
      <c r="C54" s="92" t="s">
        <v>127</v>
      </c>
      <c r="D54" s="176">
        <f t="shared" si="11"/>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row>
    <row r="55" spans="1:26">
      <c r="A55" s="173" t="s">
        <v>289</v>
      </c>
      <c r="B55" s="99" t="s">
        <v>128</v>
      </c>
      <c r="C55" s="92" t="s">
        <v>129</v>
      </c>
      <c r="D55" s="176">
        <f t="shared" si="11"/>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row>
    <row r="56" spans="1:26" ht="27.6">
      <c r="A56" s="173" t="s">
        <v>289</v>
      </c>
      <c r="B56" s="99" t="s">
        <v>130</v>
      </c>
      <c r="C56" s="92" t="s">
        <v>131</v>
      </c>
      <c r="D56" s="176">
        <f t="shared" si="11"/>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row>
    <row r="57" spans="1:26">
      <c r="A57" s="173" t="s">
        <v>289</v>
      </c>
      <c r="B57" s="98" t="s">
        <v>132</v>
      </c>
      <c r="C57" s="92" t="s">
        <v>133</v>
      </c>
      <c r="D57" s="176">
        <f t="shared" si="11"/>
        <v>0</v>
      </c>
      <c r="E57" s="33">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0</v>
      </c>
      <c r="Y57" s="33">
        <v>0</v>
      </c>
      <c r="Z57" s="33">
        <v>0</v>
      </c>
    </row>
    <row r="58" spans="1:26">
      <c r="A58" s="173" t="s">
        <v>289</v>
      </c>
      <c r="B58" s="98" t="s">
        <v>134</v>
      </c>
      <c r="C58" s="92" t="s">
        <v>135</v>
      </c>
      <c r="D58" s="176">
        <f t="shared" si="11"/>
        <v>0</v>
      </c>
      <c r="E58" s="33">
        <v>0</v>
      </c>
      <c r="F58" s="33">
        <v>0</v>
      </c>
      <c r="G58" s="33">
        <v>0</v>
      </c>
      <c r="H58" s="33">
        <v>0</v>
      </c>
      <c r="I58" s="33">
        <v>0</v>
      </c>
      <c r="J58" s="33">
        <v>0</v>
      </c>
      <c r="K58" s="33">
        <v>0</v>
      </c>
      <c r="L58" s="33">
        <v>0</v>
      </c>
      <c r="M58" s="33">
        <v>0</v>
      </c>
      <c r="N58" s="33">
        <v>0</v>
      </c>
      <c r="O58" s="33">
        <v>0</v>
      </c>
      <c r="P58" s="33">
        <v>0</v>
      </c>
      <c r="Q58" s="33">
        <v>0</v>
      </c>
      <c r="R58" s="33">
        <v>0</v>
      </c>
      <c r="S58" s="33">
        <v>0</v>
      </c>
      <c r="T58" s="33">
        <v>0</v>
      </c>
      <c r="U58" s="33">
        <v>0</v>
      </c>
      <c r="V58" s="33">
        <v>0</v>
      </c>
      <c r="W58" s="33">
        <v>0</v>
      </c>
      <c r="X58" s="33">
        <v>0</v>
      </c>
      <c r="Y58" s="33">
        <v>0</v>
      </c>
      <c r="Z58" s="33">
        <v>0</v>
      </c>
    </row>
    <row r="59" spans="1:26">
      <c r="A59" s="173" t="s">
        <v>289</v>
      </c>
      <c r="B59" s="98" t="s">
        <v>136</v>
      </c>
      <c r="C59" s="92" t="s">
        <v>137</v>
      </c>
      <c r="D59" s="176">
        <f t="shared" si="11"/>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row>
    <row r="60" spans="1:26">
      <c r="A60" s="90" t="s">
        <v>138</v>
      </c>
      <c r="B60" s="96" t="s">
        <v>139</v>
      </c>
      <c r="C60" s="92" t="s">
        <v>140</v>
      </c>
      <c r="D60" s="176">
        <f t="shared" si="11"/>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row>
    <row r="61" spans="1:26">
      <c r="A61" s="90" t="s">
        <v>141</v>
      </c>
      <c r="B61" s="99" t="s">
        <v>142</v>
      </c>
      <c r="C61" s="92" t="s">
        <v>143</v>
      </c>
      <c r="D61" s="176">
        <f t="shared" si="11"/>
        <v>0</v>
      </c>
      <c r="E61" s="33">
        <v>0</v>
      </c>
      <c r="F61" s="33">
        <v>0</v>
      </c>
      <c r="G61" s="33">
        <v>0</v>
      </c>
      <c r="H61" s="33">
        <v>0</v>
      </c>
      <c r="I61" s="33">
        <v>0</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0</v>
      </c>
    </row>
    <row r="62" spans="1:26">
      <c r="A62" s="90" t="s">
        <v>144</v>
      </c>
      <c r="B62" s="99" t="s">
        <v>145</v>
      </c>
      <c r="C62" s="92" t="s">
        <v>146</v>
      </c>
      <c r="D62" s="176">
        <f t="shared" si="11"/>
        <v>0</v>
      </c>
      <c r="E62" s="33">
        <v>0</v>
      </c>
      <c r="F62" s="33">
        <v>0</v>
      </c>
      <c r="G62" s="33">
        <v>0</v>
      </c>
      <c r="H62" s="33">
        <v>0</v>
      </c>
      <c r="I62" s="33">
        <v>0</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row>
    <row r="63" spans="1:26">
      <c r="A63" s="90" t="s">
        <v>147</v>
      </c>
      <c r="B63" s="101" t="s">
        <v>148</v>
      </c>
      <c r="C63" s="92" t="s">
        <v>149</v>
      </c>
      <c r="D63" s="176">
        <f t="shared" si="11"/>
        <v>0</v>
      </c>
      <c r="E63" s="33">
        <v>0</v>
      </c>
      <c r="F63" s="33">
        <v>0</v>
      </c>
      <c r="G63" s="33">
        <v>0</v>
      </c>
      <c r="H63" s="33">
        <v>0</v>
      </c>
      <c r="I63" s="33">
        <v>0</v>
      </c>
      <c r="J63" s="33">
        <v>0</v>
      </c>
      <c r="K63" s="33">
        <v>0</v>
      </c>
      <c r="L63" s="33">
        <v>0</v>
      </c>
      <c r="M63" s="33">
        <v>0</v>
      </c>
      <c r="N63" s="33">
        <v>0</v>
      </c>
      <c r="O63" s="33">
        <v>0</v>
      </c>
      <c r="P63" s="33">
        <v>0</v>
      </c>
      <c r="Q63" s="33">
        <v>0</v>
      </c>
      <c r="R63" s="33">
        <v>0</v>
      </c>
      <c r="S63" s="33">
        <v>0</v>
      </c>
      <c r="T63" s="33">
        <v>0</v>
      </c>
      <c r="U63" s="33">
        <v>0</v>
      </c>
      <c r="V63" s="33">
        <v>0</v>
      </c>
      <c r="W63" s="33">
        <v>0</v>
      </c>
      <c r="X63" s="33">
        <v>0</v>
      </c>
      <c r="Y63" s="33">
        <v>0</v>
      </c>
      <c r="Z63" s="33">
        <v>0</v>
      </c>
    </row>
    <row r="64" spans="1:26">
      <c r="A64" s="90" t="s">
        <v>150</v>
      </c>
      <c r="B64" s="99" t="s">
        <v>151</v>
      </c>
      <c r="C64" s="92" t="s">
        <v>152</v>
      </c>
      <c r="D64" s="176">
        <f t="shared" si="11"/>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row>
    <row r="65" spans="1:26">
      <c r="A65" s="90" t="s">
        <v>153</v>
      </c>
      <c r="B65" s="99" t="s">
        <v>154</v>
      </c>
      <c r="C65" s="92" t="s">
        <v>155</v>
      </c>
      <c r="D65" s="176">
        <f t="shared" si="11"/>
        <v>0.21</v>
      </c>
      <c r="E65" s="33">
        <v>0</v>
      </c>
      <c r="F65" s="33">
        <v>0</v>
      </c>
      <c r="G65" s="33">
        <v>0</v>
      </c>
      <c r="H65" s="33">
        <v>0</v>
      </c>
      <c r="I65" s="33">
        <v>0</v>
      </c>
      <c r="J65" s="33">
        <v>0</v>
      </c>
      <c r="K65" s="33">
        <v>0</v>
      </c>
      <c r="L65" s="33">
        <v>0</v>
      </c>
      <c r="M65" s="33">
        <v>0</v>
      </c>
      <c r="N65" s="33">
        <v>0</v>
      </c>
      <c r="O65" s="33">
        <v>0</v>
      </c>
      <c r="P65" s="33">
        <v>0</v>
      </c>
      <c r="Q65" s="33">
        <v>0</v>
      </c>
      <c r="R65" s="33">
        <v>0</v>
      </c>
      <c r="S65" s="33">
        <v>0</v>
      </c>
      <c r="T65" s="33">
        <v>0</v>
      </c>
      <c r="U65" s="33">
        <v>0</v>
      </c>
      <c r="V65" s="33">
        <v>0</v>
      </c>
      <c r="W65" s="33">
        <v>0</v>
      </c>
      <c r="X65" s="33">
        <v>0.21</v>
      </c>
      <c r="Y65" s="33">
        <v>0</v>
      </c>
      <c r="Z65" s="33">
        <v>0</v>
      </c>
    </row>
    <row r="66" spans="1:26">
      <c r="A66" s="90" t="s">
        <v>156</v>
      </c>
      <c r="B66" s="99" t="s">
        <v>157</v>
      </c>
      <c r="C66" s="92" t="s">
        <v>158</v>
      </c>
      <c r="D66" s="176">
        <f t="shared" si="11"/>
        <v>0</v>
      </c>
      <c r="E66" s="51">
        <v>0</v>
      </c>
      <c r="F66" s="51">
        <v>0</v>
      </c>
      <c r="G66" s="51">
        <v>0</v>
      </c>
      <c r="H66" s="51">
        <v>0</v>
      </c>
      <c r="I66" s="51">
        <v>0</v>
      </c>
      <c r="J66" s="51">
        <v>0</v>
      </c>
      <c r="K66" s="51">
        <v>0</v>
      </c>
      <c r="L66" s="51">
        <v>0</v>
      </c>
      <c r="M66" s="51">
        <v>0</v>
      </c>
      <c r="N66" s="51">
        <v>0</v>
      </c>
      <c r="O66" s="51">
        <v>0</v>
      </c>
      <c r="P66" s="51">
        <v>0</v>
      </c>
      <c r="Q66" s="51">
        <v>0</v>
      </c>
      <c r="R66" s="51">
        <v>0</v>
      </c>
      <c r="S66" s="51">
        <v>0</v>
      </c>
      <c r="T66" s="51">
        <v>0</v>
      </c>
      <c r="U66" s="51">
        <v>0</v>
      </c>
      <c r="V66" s="51">
        <v>0</v>
      </c>
      <c r="W66" s="51">
        <v>0</v>
      </c>
      <c r="X66" s="51">
        <v>0</v>
      </c>
      <c r="Y66" s="51">
        <v>0</v>
      </c>
      <c r="Z66" s="51">
        <v>0</v>
      </c>
    </row>
    <row r="67" spans="1:26">
      <c r="A67" s="90" t="s">
        <v>159</v>
      </c>
      <c r="B67" s="99" t="s">
        <v>160</v>
      </c>
      <c r="C67" s="92" t="s">
        <v>181</v>
      </c>
      <c r="D67" s="176">
        <f t="shared" si="11"/>
        <v>0</v>
      </c>
      <c r="E67" s="33">
        <v>0</v>
      </c>
      <c r="F67" s="33">
        <v>0</v>
      </c>
      <c r="G67" s="33">
        <v>0</v>
      </c>
      <c r="H67" s="33">
        <v>0</v>
      </c>
      <c r="I67" s="33">
        <v>0</v>
      </c>
      <c r="J67" s="33">
        <v>0</v>
      </c>
      <c r="K67" s="33">
        <v>0</v>
      </c>
      <c r="L67" s="33">
        <v>0</v>
      </c>
      <c r="M67" s="33">
        <v>0</v>
      </c>
      <c r="N67" s="33">
        <v>0</v>
      </c>
      <c r="O67" s="33">
        <v>0</v>
      </c>
      <c r="P67" s="33">
        <v>0</v>
      </c>
      <c r="Q67" s="33">
        <v>0</v>
      </c>
      <c r="R67" s="33">
        <v>0</v>
      </c>
      <c r="S67" s="33">
        <v>0</v>
      </c>
      <c r="T67" s="33">
        <v>0</v>
      </c>
      <c r="U67" s="33">
        <v>0</v>
      </c>
      <c r="V67" s="33">
        <v>0</v>
      </c>
      <c r="W67" s="33">
        <v>0</v>
      </c>
      <c r="X67" s="33">
        <v>0</v>
      </c>
      <c r="Y67" s="33">
        <v>0</v>
      </c>
      <c r="Z67" s="33">
        <v>0</v>
      </c>
    </row>
    <row r="68" spans="1:26">
      <c r="A68" s="90" t="s">
        <v>161</v>
      </c>
      <c r="B68" s="99" t="s">
        <v>162</v>
      </c>
      <c r="C68" s="92" t="s">
        <v>163</v>
      </c>
      <c r="D68" s="176">
        <f t="shared" si="11"/>
        <v>0</v>
      </c>
      <c r="E68" s="33">
        <v>0</v>
      </c>
      <c r="F68" s="33">
        <v>0</v>
      </c>
      <c r="G68" s="33">
        <v>0</v>
      </c>
      <c r="H68" s="33">
        <v>0</v>
      </c>
      <c r="I68" s="33">
        <v>0</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row>
    <row r="69" spans="1:26">
      <c r="A69" s="90" t="s">
        <v>164</v>
      </c>
      <c r="B69" s="99" t="s">
        <v>165</v>
      </c>
      <c r="C69" s="92" t="s">
        <v>166</v>
      </c>
      <c r="D69" s="176">
        <f t="shared" si="11"/>
        <v>0</v>
      </c>
      <c r="E69" s="33">
        <v>0</v>
      </c>
      <c r="F69" s="33">
        <v>0</v>
      </c>
      <c r="G69" s="33">
        <v>0</v>
      </c>
      <c r="H69" s="33">
        <v>0</v>
      </c>
      <c r="I69" s="33">
        <v>0</v>
      </c>
      <c r="J69" s="33">
        <v>0</v>
      </c>
      <c r="K69" s="33">
        <v>0</v>
      </c>
      <c r="L69" s="33">
        <v>0</v>
      </c>
      <c r="M69" s="33">
        <v>0</v>
      </c>
      <c r="N69" s="33">
        <v>0</v>
      </c>
      <c r="O69" s="33">
        <v>0</v>
      </c>
      <c r="P69" s="33">
        <v>0</v>
      </c>
      <c r="Q69" s="33">
        <v>0</v>
      </c>
      <c r="R69" s="33">
        <v>0</v>
      </c>
      <c r="S69" s="33">
        <v>0</v>
      </c>
      <c r="T69" s="33">
        <v>0</v>
      </c>
      <c r="U69" s="33">
        <v>0</v>
      </c>
      <c r="V69" s="33">
        <v>0</v>
      </c>
      <c r="W69" s="33">
        <v>0</v>
      </c>
      <c r="X69" s="33">
        <v>0</v>
      </c>
      <c r="Y69" s="33">
        <v>0</v>
      </c>
      <c r="Z69" s="33">
        <v>0</v>
      </c>
    </row>
    <row r="70" spans="1:26">
      <c r="A70" s="90" t="s">
        <v>167</v>
      </c>
      <c r="B70" s="99" t="s">
        <v>168</v>
      </c>
      <c r="C70" s="92" t="s">
        <v>169</v>
      </c>
      <c r="D70" s="176">
        <f t="shared" si="11"/>
        <v>0</v>
      </c>
      <c r="E70" s="33">
        <v>0</v>
      </c>
      <c r="F70" s="33">
        <v>0</v>
      </c>
      <c r="G70" s="33">
        <v>0</v>
      </c>
      <c r="H70" s="33">
        <v>0</v>
      </c>
      <c r="I70" s="33">
        <v>0</v>
      </c>
      <c r="J70" s="33">
        <v>0</v>
      </c>
      <c r="K70" s="33">
        <v>0</v>
      </c>
      <c r="L70" s="33">
        <v>0</v>
      </c>
      <c r="M70" s="33">
        <v>0</v>
      </c>
      <c r="N70" s="33">
        <v>0</v>
      </c>
      <c r="O70" s="33">
        <v>0</v>
      </c>
      <c r="P70" s="33">
        <v>0</v>
      </c>
      <c r="Q70" s="33">
        <v>0</v>
      </c>
      <c r="R70" s="33">
        <v>0</v>
      </c>
      <c r="S70" s="33">
        <v>0</v>
      </c>
      <c r="T70" s="33">
        <v>0</v>
      </c>
      <c r="U70" s="33">
        <v>0</v>
      </c>
      <c r="V70" s="33">
        <v>0</v>
      </c>
      <c r="W70" s="33">
        <v>0</v>
      </c>
      <c r="X70" s="33">
        <v>0</v>
      </c>
      <c r="Y70" s="33">
        <v>0</v>
      </c>
      <c r="Z70" s="33">
        <v>0</v>
      </c>
    </row>
    <row r="71" spans="1:26">
      <c r="A71" s="90" t="s">
        <v>170</v>
      </c>
      <c r="B71" s="99" t="s">
        <v>171</v>
      </c>
      <c r="C71" s="92" t="s">
        <v>172</v>
      </c>
      <c r="D71" s="176">
        <f t="shared" si="11"/>
        <v>0</v>
      </c>
      <c r="E71" s="33">
        <v>0</v>
      </c>
      <c r="F71" s="33">
        <v>0</v>
      </c>
      <c r="G71" s="33">
        <v>0</v>
      </c>
      <c r="H71" s="33">
        <v>0</v>
      </c>
      <c r="I71" s="33">
        <v>0</v>
      </c>
      <c r="J71" s="33">
        <v>0</v>
      </c>
      <c r="K71" s="33">
        <v>0</v>
      </c>
      <c r="L71" s="33">
        <v>0</v>
      </c>
      <c r="M71" s="33">
        <v>0</v>
      </c>
      <c r="N71" s="33">
        <v>0</v>
      </c>
      <c r="O71" s="33">
        <v>0</v>
      </c>
      <c r="P71" s="33">
        <v>0</v>
      </c>
      <c r="Q71" s="33">
        <v>0</v>
      </c>
      <c r="R71" s="33">
        <v>0</v>
      </c>
      <c r="S71" s="33">
        <v>0</v>
      </c>
      <c r="T71" s="33">
        <v>0</v>
      </c>
      <c r="U71" s="33">
        <v>0</v>
      </c>
      <c r="V71" s="33">
        <v>0</v>
      </c>
      <c r="W71" s="33">
        <v>0</v>
      </c>
      <c r="X71" s="33">
        <v>0</v>
      </c>
      <c r="Y71" s="33">
        <v>0</v>
      </c>
      <c r="Z71" s="33">
        <v>0</v>
      </c>
    </row>
    <row r="72" spans="1:26">
      <c r="A72" s="90" t="s">
        <v>292</v>
      </c>
      <c r="B72" s="99" t="s">
        <v>174</v>
      </c>
      <c r="C72" s="92" t="s">
        <v>175</v>
      </c>
      <c r="D72" s="176">
        <f t="shared" si="11"/>
        <v>0</v>
      </c>
      <c r="E72" s="33">
        <v>0</v>
      </c>
      <c r="F72" s="33">
        <v>0</v>
      </c>
      <c r="G72" s="33">
        <v>0</v>
      </c>
      <c r="H72" s="33">
        <v>0</v>
      </c>
      <c r="I72" s="33">
        <v>0</v>
      </c>
      <c r="J72" s="33">
        <v>0</v>
      </c>
      <c r="K72" s="33">
        <v>0</v>
      </c>
      <c r="L72" s="33">
        <v>0</v>
      </c>
      <c r="M72" s="33">
        <v>0</v>
      </c>
      <c r="N72" s="33">
        <v>0</v>
      </c>
      <c r="O72" s="33">
        <v>0</v>
      </c>
      <c r="P72" s="33">
        <v>0</v>
      </c>
      <c r="Q72" s="33">
        <v>0</v>
      </c>
      <c r="R72" s="33">
        <v>0</v>
      </c>
      <c r="S72" s="33">
        <v>0</v>
      </c>
      <c r="T72" s="33">
        <v>0</v>
      </c>
      <c r="U72" s="33">
        <v>0</v>
      </c>
      <c r="V72" s="33">
        <v>0</v>
      </c>
      <c r="W72" s="33">
        <v>0</v>
      </c>
      <c r="X72" s="33">
        <v>0</v>
      </c>
      <c r="Y72" s="33">
        <v>0</v>
      </c>
      <c r="Z72" s="33">
        <v>0</v>
      </c>
    </row>
    <row r="73" spans="1:26">
      <c r="A73" s="90" t="s">
        <v>293</v>
      </c>
      <c r="B73" s="99" t="s">
        <v>177</v>
      </c>
      <c r="C73" s="92" t="s">
        <v>178</v>
      </c>
      <c r="D73" s="176">
        <f t="shared" si="11"/>
        <v>0</v>
      </c>
      <c r="E73" s="33">
        <v>0</v>
      </c>
      <c r="F73" s="33">
        <v>0</v>
      </c>
      <c r="G73" s="33">
        <v>0</v>
      </c>
      <c r="H73" s="33">
        <v>0</v>
      </c>
      <c r="I73" s="33">
        <v>0</v>
      </c>
      <c r="J73" s="33">
        <v>0</v>
      </c>
      <c r="K73" s="33">
        <v>0</v>
      </c>
      <c r="L73" s="33">
        <v>0</v>
      </c>
      <c r="M73" s="33">
        <v>0</v>
      </c>
      <c r="N73" s="33">
        <v>0</v>
      </c>
      <c r="O73" s="33">
        <v>0</v>
      </c>
      <c r="P73" s="33">
        <v>0</v>
      </c>
      <c r="Q73" s="33">
        <v>0</v>
      </c>
      <c r="R73" s="33">
        <v>0</v>
      </c>
      <c r="S73" s="33">
        <v>0</v>
      </c>
      <c r="T73" s="33">
        <v>0</v>
      </c>
      <c r="U73" s="33">
        <v>0</v>
      </c>
      <c r="V73" s="33">
        <v>0</v>
      </c>
      <c r="W73" s="33">
        <v>0</v>
      </c>
      <c r="X73" s="33">
        <v>0</v>
      </c>
      <c r="Y73" s="33">
        <v>0</v>
      </c>
      <c r="Z73" s="33">
        <v>0</v>
      </c>
    </row>
  </sheetData>
  <mergeCells count="9">
    <mergeCell ref="A1:B1"/>
    <mergeCell ref="A2:Z2"/>
    <mergeCell ref="J4:Z4"/>
    <mergeCell ref="A5:A6"/>
    <mergeCell ref="B5:B6"/>
    <mergeCell ref="C5:C6"/>
    <mergeCell ref="D5:D6"/>
    <mergeCell ref="E5:Z5"/>
    <mergeCell ref="A3:Z3"/>
  </mergeCells>
  <pageMargins left="0.87270833333333331" right="0.5625" top="0.75" bottom="0.75" header="0.3" footer="0.3"/>
  <pageSetup paperSize="9" scale="5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93"/>
  <sheetViews>
    <sheetView showZeros="0" topLeftCell="H1" zoomScaleNormal="100" workbookViewId="0">
      <selection activeCell="O9" sqref="O9"/>
    </sheetView>
  </sheetViews>
  <sheetFormatPr defaultColWidth="7.5546875" defaultRowHeight="13.8"/>
  <cols>
    <col min="1" max="1" width="5.44140625" style="57" customWidth="1"/>
    <col min="2" max="2" width="40.44140625" style="58" customWidth="1"/>
    <col min="3" max="3" width="6.44140625" style="44" customWidth="1"/>
    <col min="4" max="4" width="12.5546875" style="57" customWidth="1"/>
    <col min="5" max="5" width="7.44140625" style="57" hidden="1" customWidth="1"/>
    <col min="6" max="6" width="8.88671875" style="44" customWidth="1"/>
    <col min="7" max="10" width="9.109375" style="44" customWidth="1"/>
    <col min="11" max="13" width="9.5546875" style="44" customWidth="1"/>
    <col min="14" max="14" width="9" style="44" customWidth="1"/>
    <col min="15" max="27" width="9.5546875" style="44" bestFit="1" customWidth="1"/>
    <col min="28" max="245" width="7.5546875" style="44"/>
    <col min="246" max="246" width="4.44140625" style="44" customWidth="1"/>
    <col min="247" max="247" width="34.44140625" style="44" customWidth="1"/>
    <col min="248" max="248" width="6.88671875" style="44" customWidth="1"/>
    <col min="249" max="249" width="9.5546875" style="44" customWidth="1"/>
    <col min="250" max="250" width="7.44140625" style="44" customWidth="1"/>
    <col min="251" max="255" width="7.5546875" style="44"/>
    <col min="256" max="258" width="8.5546875" style="44" customWidth="1"/>
    <col min="259" max="265" width="0" style="44" hidden="1" customWidth="1"/>
    <col min="266" max="501" width="7.5546875" style="44"/>
    <col min="502" max="502" width="4.44140625" style="44" customWidth="1"/>
    <col min="503" max="503" width="34.44140625" style="44" customWidth="1"/>
    <col min="504" max="504" width="6.88671875" style="44" customWidth="1"/>
    <col min="505" max="505" width="9.5546875" style="44" customWidth="1"/>
    <col min="506" max="506" width="7.44140625" style="44" customWidth="1"/>
    <col min="507" max="511" width="7.5546875" style="44"/>
    <col min="512" max="514" width="8.5546875" style="44" customWidth="1"/>
    <col min="515" max="521" width="0" style="44" hidden="1" customWidth="1"/>
    <col min="522" max="757" width="7.5546875" style="44"/>
    <col min="758" max="758" width="4.44140625" style="44" customWidth="1"/>
    <col min="759" max="759" width="34.44140625" style="44" customWidth="1"/>
    <col min="760" max="760" width="6.88671875" style="44" customWidth="1"/>
    <col min="761" max="761" width="9.5546875" style="44" customWidth="1"/>
    <col min="762" max="762" width="7.44140625" style="44" customWidth="1"/>
    <col min="763" max="767" width="7.5546875" style="44"/>
    <col min="768" max="770" width="8.5546875" style="44" customWidth="1"/>
    <col min="771" max="777" width="0" style="44" hidden="1" customWidth="1"/>
    <col min="778" max="1013" width="7.5546875" style="44"/>
    <col min="1014" max="1014" width="4.44140625" style="44" customWidth="1"/>
    <col min="1015" max="1015" width="34.44140625" style="44" customWidth="1"/>
    <col min="1016" max="1016" width="6.88671875" style="44" customWidth="1"/>
    <col min="1017" max="1017" width="9.5546875" style="44" customWidth="1"/>
    <col min="1018" max="1018" width="7.44140625" style="44" customWidth="1"/>
    <col min="1019" max="1023" width="7.5546875" style="44"/>
    <col min="1024" max="1026" width="8.5546875" style="44" customWidth="1"/>
    <col min="1027" max="1033" width="0" style="44" hidden="1" customWidth="1"/>
    <col min="1034" max="1269" width="7.5546875" style="44"/>
    <col min="1270" max="1270" width="4.44140625" style="44" customWidth="1"/>
    <col min="1271" max="1271" width="34.44140625" style="44" customWidth="1"/>
    <col min="1272" max="1272" width="6.88671875" style="44" customWidth="1"/>
    <col min="1273" max="1273" width="9.5546875" style="44" customWidth="1"/>
    <col min="1274" max="1274" width="7.44140625" style="44" customWidth="1"/>
    <col min="1275" max="1279" width="7.5546875" style="44"/>
    <col min="1280" max="1282" width="8.5546875" style="44" customWidth="1"/>
    <col min="1283" max="1289" width="0" style="44" hidden="1" customWidth="1"/>
    <col min="1290" max="1525" width="7.5546875" style="44"/>
    <col min="1526" max="1526" width="4.44140625" style="44" customWidth="1"/>
    <col min="1527" max="1527" width="34.44140625" style="44" customWidth="1"/>
    <col min="1528" max="1528" width="6.88671875" style="44" customWidth="1"/>
    <col min="1529" max="1529" width="9.5546875" style="44" customWidth="1"/>
    <col min="1530" max="1530" width="7.44140625" style="44" customWidth="1"/>
    <col min="1531" max="1535" width="7.5546875" style="44"/>
    <col min="1536" max="1538" width="8.5546875" style="44" customWidth="1"/>
    <col min="1539" max="1545" width="0" style="44" hidden="1" customWidth="1"/>
    <col min="1546" max="1781" width="7.5546875" style="44"/>
    <col min="1782" max="1782" width="4.44140625" style="44" customWidth="1"/>
    <col min="1783" max="1783" width="34.44140625" style="44" customWidth="1"/>
    <col min="1784" max="1784" width="6.88671875" style="44" customWidth="1"/>
    <col min="1785" max="1785" width="9.5546875" style="44" customWidth="1"/>
    <col min="1786" max="1786" width="7.44140625" style="44" customWidth="1"/>
    <col min="1787" max="1791" width="7.5546875" style="44"/>
    <col min="1792" max="1794" width="8.5546875" style="44" customWidth="1"/>
    <col min="1795" max="1801" width="0" style="44" hidden="1" customWidth="1"/>
    <col min="1802" max="2037" width="7.5546875" style="44"/>
    <col min="2038" max="2038" width="4.44140625" style="44" customWidth="1"/>
    <col min="2039" max="2039" width="34.44140625" style="44" customWidth="1"/>
    <col min="2040" max="2040" width="6.88671875" style="44" customWidth="1"/>
    <col min="2041" max="2041" width="9.5546875" style="44" customWidth="1"/>
    <col min="2042" max="2042" width="7.44140625" style="44" customWidth="1"/>
    <col min="2043" max="2047" width="7.5546875" style="44"/>
    <col min="2048" max="2050" width="8.5546875" style="44" customWidth="1"/>
    <col min="2051" max="2057" width="0" style="44" hidden="1" customWidth="1"/>
    <col min="2058" max="2293" width="7.5546875" style="44"/>
    <col min="2294" max="2294" width="4.44140625" style="44" customWidth="1"/>
    <col min="2295" max="2295" width="34.44140625" style="44" customWidth="1"/>
    <col min="2296" max="2296" width="6.88671875" style="44" customWidth="1"/>
    <col min="2297" max="2297" width="9.5546875" style="44" customWidth="1"/>
    <col min="2298" max="2298" width="7.44140625" style="44" customWidth="1"/>
    <col min="2299" max="2303" width="7.5546875" style="44"/>
    <col min="2304" max="2306" width="8.5546875" style="44" customWidth="1"/>
    <col min="2307" max="2313" width="0" style="44" hidden="1" customWidth="1"/>
    <col min="2314" max="2549" width="7.5546875" style="44"/>
    <col min="2550" max="2550" width="4.44140625" style="44" customWidth="1"/>
    <col min="2551" max="2551" width="34.44140625" style="44" customWidth="1"/>
    <col min="2552" max="2552" width="6.88671875" style="44" customWidth="1"/>
    <col min="2553" max="2553" width="9.5546875" style="44" customWidth="1"/>
    <col min="2554" max="2554" width="7.44140625" style="44" customWidth="1"/>
    <col min="2555" max="2559" width="7.5546875" style="44"/>
    <col min="2560" max="2562" width="8.5546875" style="44" customWidth="1"/>
    <col min="2563" max="2569" width="0" style="44" hidden="1" customWidth="1"/>
    <col min="2570" max="2805" width="7.5546875" style="44"/>
    <col min="2806" max="2806" width="4.44140625" style="44" customWidth="1"/>
    <col min="2807" max="2807" width="34.44140625" style="44" customWidth="1"/>
    <col min="2808" max="2808" width="6.88671875" style="44" customWidth="1"/>
    <col min="2809" max="2809" width="9.5546875" style="44" customWidth="1"/>
    <col min="2810" max="2810" width="7.44140625" style="44" customWidth="1"/>
    <col min="2811" max="2815" width="7.5546875" style="44"/>
    <col min="2816" max="2818" width="8.5546875" style="44" customWidth="1"/>
    <col min="2819" max="2825" width="0" style="44" hidden="1" customWidth="1"/>
    <col min="2826" max="3061" width="7.5546875" style="44"/>
    <col min="3062" max="3062" width="4.44140625" style="44" customWidth="1"/>
    <col min="3063" max="3063" width="34.44140625" style="44" customWidth="1"/>
    <col min="3064" max="3064" width="6.88671875" style="44" customWidth="1"/>
    <col min="3065" max="3065" width="9.5546875" style="44" customWidth="1"/>
    <col min="3066" max="3066" width="7.44140625" style="44" customWidth="1"/>
    <col min="3067" max="3071" width="7.5546875" style="44"/>
    <col min="3072" max="3074" width="8.5546875" style="44" customWidth="1"/>
    <col min="3075" max="3081" width="0" style="44" hidden="1" customWidth="1"/>
    <col min="3082" max="3317" width="7.5546875" style="44"/>
    <col min="3318" max="3318" width="4.44140625" style="44" customWidth="1"/>
    <col min="3319" max="3319" width="34.44140625" style="44" customWidth="1"/>
    <col min="3320" max="3320" width="6.88671875" style="44" customWidth="1"/>
    <col min="3321" max="3321" width="9.5546875" style="44" customWidth="1"/>
    <col min="3322" max="3322" width="7.44140625" style="44" customWidth="1"/>
    <col min="3323" max="3327" width="7.5546875" style="44"/>
    <col min="3328" max="3330" width="8.5546875" style="44" customWidth="1"/>
    <col min="3331" max="3337" width="0" style="44" hidden="1" customWidth="1"/>
    <col min="3338" max="3573" width="7.5546875" style="44"/>
    <col min="3574" max="3574" width="4.44140625" style="44" customWidth="1"/>
    <col min="3575" max="3575" width="34.44140625" style="44" customWidth="1"/>
    <col min="3576" max="3576" width="6.88671875" style="44" customWidth="1"/>
    <col min="3577" max="3577" width="9.5546875" style="44" customWidth="1"/>
    <col min="3578" max="3578" width="7.44140625" style="44" customWidth="1"/>
    <col min="3579" max="3583" width="7.5546875" style="44"/>
    <col min="3584" max="3586" width="8.5546875" style="44" customWidth="1"/>
    <col min="3587" max="3593" width="0" style="44" hidden="1" customWidth="1"/>
    <col min="3594" max="3829" width="7.5546875" style="44"/>
    <col min="3830" max="3830" width="4.44140625" style="44" customWidth="1"/>
    <col min="3831" max="3831" width="34.44140625" style="44" customWidth="1"/>
    <col min="3832" max="3832" width="6.88671875" style="44" customWidth="1"/>
    <col min="3833" max="3833" width="9.5546875" style="44" customWidth="1"/>
    <col min="3834" max="3834" width="7.44140625" style="44" customWidth="1"/>
    <col min="3835" max="3839" width="7.5546875" style="44"/>
    <col min="3840" max="3842" width="8.5546875" style="44" customWidth="1"/>
    <col min="3843" max="3849" width="0" style="44" hidden="1" customWidth="1"/>
    <col min="3850" max="4085" width="7.5546875" style="44"/>
    <col min="4086" max="4086" width="4.44140625" style="44" customWidth="1"/>
    <col min="4087" max="4087" width="34.44140625" style="44" customWidth="1"/>
    <col min="4088" max="4088" width="6.88671875" style="44" customWidth="1"/>
    <col min="4089" max="4089" width="9.5546875" style="44" customWidth="1"/>
    <col min="4090" max="4090" width="7.44140625" style="44" customWidth="1"/>
    <col min="4091" max="4095" width="7.5546875" style="44"/>
    <col min="4096" max="4098" width="8.5546875" style="44" customWidth="1"/>
    <col min="4099" max="4105" width="0" style="44" hidden="1" customWidth="1"/>
    <col min="4106" max="4341" width="7.5546875" style="44"/>
    <col min="4342" max="4342" width="4.44140625" style="44" customWidth="1"/>
    <col min="4343" max="4343" width="34.44140625" style="44" customWidth="1"/>
    <col min="4344" max="4344" width="6.88671875" style="44" customWidth="1"/>
    <col min="4345" max="4345" width="9.5546875" style="44" customWidth="1"/>
    <col min="4346" max="4346" width="7.44140625" style="44" customWidth="1"/>
    <col min="4347" max="4351" width="7.5546875" style="44"/>
    <col min="4352" max="4354" width="8.5546875" style="44" customWidth="1"/>
    <col min="4355" max="4361" width="0" style="44" hidden="1" customWidth="1"/>
    <col min="4362" max="4597" width="7.5546875" style="44"/>
    <col min="4598" max="4598" width="4.44140625" style="44" customWidth="1"/>
    <col min="4599" max="4599" width="34.44140625" style="44" customWidth="1"/>
    <col min="4600" max="4600" width="6.88671875" style="44" customWidth="1"/>
    <col min="4601" max="4601" width="9.5546875" style="44" customWidth="1"/>
    <col min="4602" max="4602" width="7.44140625" style="44" customWidth="1"/>
    <col min="4603" max="4607" width="7.5546875" style="44"/>
    <col min="4608" max="4610" width="8.5546875" style="44" customWidth="1"/>
    <col min="4611" max="4617" width="0" style="44" hidden="1" customWidth="1"/>
    <col min="4618" max="4853" width="7.5546875" style="44"/>
    <col min="4854" max="4854" width="4.44140625" style="44" customWidth="1"/>
    <col min="4855" max="4855" width="34.44140625" style="44" customWidth="1"/>
    <col min="4856" max="4856" width="6.88671875" style="44" customWidth="1"/>
    <col min="4857" max="4857" width="9.5546875" style="44" customWidth="1"/>
    <col min="4858" max="4858" width="7.44140625" style="44" customWidth="1"/>
    <col min="4859" max="4863" width="7.5546875" style="44"/>
    <col min="4864" max="4866" width="8.5546875" style="44" customWidth="1"/>
    <col min="4867" max="4873" width="0" style="44" hidden="1" customWidth="1"/>
    <col min="4874" max="5109" width="7.5546875" style="44"/>
    <col min="5110" max="5110" width="4.44140625" style="44" customWidth="1"/>
    <col min="5111" max="5111" width="34.44140625" style="44" customWidth="1"/>
    <col min="5112" max="5112" width="6.88671875" style="44" customWidth="1"/>
    <col min="5113" max="5113" width="9.5546875" style="44" customWidth="1"/>
    <col min="5114" max="5114" width="7.44140625" style="44" customWidth="1"/>
    <col min="5115" max="5119" width="7.5546875" style="44"/>
    <col min="5120" max="5122" width="8.5546875" style="44" customWidth="1"/>
    <col min="5123" max="5129" width="0" style="44" hidden="1" customWidth="1"/>
    <col min="5130" max="5365" width="7.5546875" style="44"/>
    <col min="5366" max="5366" width="4.44140625" style="44" customWidth="1"/>
    <col min="5367" max="5367" width="34.44140625" style="44" customWidth="1"/>
    <col min="5368" max="5368" width="6.88671875" style="44" customWidth="1"/>
    <col min="5369" max="5369" width="9.5546875" style="44" customWidth="1"/>
    <col min="5370" max="5370" width="7.44140625" style="44" customWidth="1"/>
    <col min="5371" max="5375" width="7.5546875" style="44"/>
    <col min="5376" max="5378" width="8.5546875" style="44" customWidth="1"/>
    <col min="5379" max="5385" width="0" style="44" hidden="1" customWidth="1"/>
    <col min="5386" max="5621" width="7.5546875" style="44"/>
    <col min="5622" max="5622" width="4.44140625" style="44" customWidth="1"/>
    <col min="5623" max="5623" width="34.44140625" style="44" customWidth="1"/>
    <col min="5624" max="5624" width="6.88671875" style="44" customWidth="1"/>
    <col min="5625" max="5625" width="9.5546875" style="44" customWidth="1"/>
    <col min="5626" max="5626" width="7.44140625" style="44" customWidth="1"/>
    <col min="5627" max="5631" width="7.5546875" style="44"/>
    <col min="5632" max="5634" width="8.5546875" style="44" customWidth="1"/>
    <col min="5635" max="5641" width="0" style="44" hidden="1" customWidth="1"/>
    <col min="5642" max="5877" width="7.5546875" style="44"/>
    <col min="5878" max="5878" width="4.44140625" style="44" customWidth="1"/>
    <col min="5879" max="5879" width="34.44140625" style="44" customWidth="1"/>
    <col min="5880" max="5880" width="6.88671875" style="44" customWidth="1"/>
    <col min="5881" max="5881" width="9.5546875" style="44" customWidth="1"/>
    <col min="5882" max="5882" width="7.44140625" style="44" customWidth="1"/>
    <col min="5883" max="5887" width="7.5546875" style="44"/>
    <col min="5888" max="5890" width="8.5546875" style="44" customWidth="1"/>
    <col min="5891" max="5897" width="0" style="44" hidden="1" customWidth="1"/>
    <col min="5898" max="6133" width="7.5546875" style="44"/>
    <col min="6134" max="6134" width="4.44140625" style="44" customWidth="1"/>
    <col min="6135" max="6135" width="34.44140625" style="44" customWidth="1"/>
    <col min="6136" max="6136" width="6.88671875" style="44" customWidth="1"/>
    <col min="6137" max="6137" width="9.5546875" style="44" customWidth="1"/>
    <col min="6138" max="6138" width="7.44140625" style="44" customWidth="1"/>
    <col min="6139" max="6143" width="7.5546875" style="44"/>
    <col min="6144" max="6146" width="8.5546875" style="44" customWidth="1"/>
    <col min="6147" max="6153" width="0" style="44" hidden="1" customWidth="1"/>
    <col min="6154" max="6389" width="7.5546875" style="44"/>
    <col min="6390" max="6390" width="4.44140625" style="44" customWidth="1"/>
    <col min="6391" max="6391" width="34.44140625" style="44" customWidth="1"/>
    <col min="6392" max="6392" width="6.88671875" style="44" customWidth="1"/>
    <col min="6393" max="6393" width="9.5546875" style="44" customWidth="1"/>
    <col min="6394" max="6394" width="7.44140625" style="44" customWidth="1"/>
    <col min="6395" max="6399" width="7.5546875" style="44"/>
    <col min="6400" max="6402" width="8.5546875" style="44" customWidth="1"/>
    <col min="6403" max="6409" width="0" style="44" hidden="1" customWidth="1"/>
    <col min="6410" max="6645" width="7.5546875" style="44"/>
    <col min="6646" max="6646" width="4.44140625" style="44" customWidth="1"/>
    <col min="6647" max="6647" width="34.44140625" style="44" customWidth="1"/>
    <col min="6648" max="6648" width="6.88671875" style="44" customWidth="1"/>
    <col min="6649" max="6649" width="9.5546875" style="44" customWidth="1"/>
    <col min="6650" max="6650" width="7.44140625" style="44" customWidth="1"/>
    <col min="6651" max="6655" width="7.5546875" style="44"/>
    <col min="6656" max="6658" width="8.5546875" style="44" customWidth="1"/>
    <col min="6659" max="6665" width="0" style="44" hidden="1" customWidth="1"/>
    <col min="6666" max="6901" width="7.5546875" style="44"/>
    <col min="6902" max="6902" width="4.44140625" style="44" customWidth="1"/>
    <col min="6903" max="6903" width="34.44140625" style="44" customWidth="1"/>
    <col min="6904" max="6904" width="6.88671875" style="44" customWidth="1"/>
    <col min="6905" max="6905" width="9.5546875" style="44" customWidth="1"/>
    <col min="6906" max="6906" width="7.44140625" style="44" customWidth="1"/>
    <col min="6907" max="6911" width="7.5546875" style="44"/>
    <col min="6912" max="6914" width="8.5546875" style="44" customWidth="1"/>
    <col min="6915" max="6921" width="0" style="44" hidden="1" customWidth="1"/>
    <col min="6922" max="7157" width="7.5546875" style="44"/>
    <col min="7158" max="7158" width="4.44140625" style="44" customWidth="1"/>
    <col min="7159" max="7159" width="34.44140625" style="44" customWidth="1"/>
    <col min="7160" max="7160" width="6.88671875" style="44" customWidth="1"/>
    <col min="7161" max="7161" width="9.5546875" style="44" customWidth="1"/>
    <col min="7162" max="7162" width="7.44140625" style="44" customWidth="1"/>
    <col min="7163" max="7167" width="7.5546875" style="44"/>
    <col min="7168" max="7170" width="8.5546875" style="44" customWidth="1"/>
    <col min="7171" max="7177" width="0" style="44" hidden="1" customWidth="1"/>
    <col min="7178" max="7413" width="7.5546875" style="44"/>
    <col min="7414" max="7414" width="4.44140625" style="44" customWidth="1"/>
    <col min="7415" max="7415" width="34.44140625" style="44" customWidth="1"/>
    <col min="7416" max="7416" width="6.88671875" style="44" customWidth="1"/>
    <col min="7417" max="7417" width="9.5546875" style="44" customWidth="1"/>
    <col min="7418" max="7418" width="7.44140625" style="44" customWidth="1"/>
    <col min="7419" max="7423" width="7.5546875" style="44"/>
    <col min="7424" max="7426" width="8.5546875" style="44" customWidth="1"/>
    <col min="7427" max="7433" width="0" style="44" hidden="1" customWidth="1"/>
    <col min="7434" max="7669" width="7.5546875" style="44"/>
    <col min="7670" max="7670" width="4.44140625" style="44" customWidth="1"/>
    <col min="7671" max="7671" width="34.44140625" style="44" customWidth="1"/>
    <col min="7672" max="7672" width="6.88671875" style="44" customWidth="1"/>
    <col min="7673" max="7673" width="9.5546875" style="44" customWidth="1"/>
    <col min="7674" max="7674" width="7.44140625" style="44" customWidth="1"/>
    <col min="7675" max="7679" width="7.5546875" style="44"/>
    <col min="7680" max="7682" width="8.5546875" style="44" customWidth="1"/>
    <col min="7683" max="7689" width="0" style="44" hidden="1" customWidth="1"/>
    <col min="7690" max="7925" width="7.5546875" style="44"/>
    <col min="7926" max="7926" width="4.44140625" style="44" customWidth="1"/>
    <col min="7927" max="7927" width="34.44140625" style="44" customWidth="1"/>
    <col min="7928" max="7928" width="6.88671875" style="44" customWidth="1"/>
    <col min="7929" max="7929" width="9.5546875" style="44" customWidth="1"/>
    <col min="7930" max="7930" width="7.44140625" style="44" customWidth="1"/>
    <col min="7931" max="7935" width="7.5546875" style="44"/>
    <col min="7936" max="7938" width="8.5546875" style="44" customWidth="1"/>
    <col min="7939" max="7945" width="0" style="44" hidden="1" customWidth="1"/>
    <col min="7946" max="8181" width="7.5546875" style="44"/>
    <col min="8182" max="8182" width="4.44140625" style="44" customWidth="1"/>
    <col min="8183" max="8183" width="34.44140625" style="44" customWidth="1"/>
    <col min="8184" max="8184" width="6.88671875" style="44" customWidth="1"/>
    <col min="8185" max="8185" width="9.5546875" style="44" customWidth="1"/>
    <col min="8186" max="8186" width="7.44140625" style="44" customWidth="1"/>
    <col min="8187" max="8191" width="7.5546875" style="44"/>
    <col min="8192" max="8194" width="8.5546875" style="44" customWidth="1"/>
    <col min="8195" max="8201" width="0" style="44" hidden="1" customWidth="1"/>
    <col min="8202" max="8437" width="7.5546875" style="44"/>
    <col min="8438" max="8438" width="4.44140625" style="44" customWidth="1"/>
    <col min="8439" max="8439" width="34.44140625" style="44" customWidth="1"/>
    <col min="8440" max="8440" width="6.88671875" style="44" customWidth="1"/>
    <col min="8441" max="8441" width="9.5546875" style="44" customWidth="1"/>
    <col min="8442" max="8442" width="7.44140625" style="44" customWidth="1"/>
    <col min="8443" max="8447" width="7.5546875" style="44"/>
    <col min="8448" max="8450" width="8.5546875" style="44" customWidth="1"/>
    <col min="8451" max="8457" width="0" style="44" hidden="1" customWidth="1"/>
    <col min="8458" max="8693" width="7.5546875" style="44"/>
    <col min="8694" max="8694" width="4.44140625" style="44" customWidth="1"/>
    <col min="8695" max="8695" width="34.44140625" style="44" customWidth="1"/>
    <col min="8696" max="8696" width="6.88671875" style="44" customWidth="1"/>
    <col min="8697" max="8697" width="9.5546875" style="44" customWidth="1"/>
    <col min="8698" max="8698" width="7.44140625" style="44" customWidth="1"/>
    <col min="8699" max="8703" width="7.5546875" style="44"/>
    <col min="8704" max="8706" width="8.5546875" style="44" customWidth="1"/>
    <col min="8707" max="8713" width="0" style="44" hidden="1" customWidth="1"/>
    <col min="8714" max="8949" width="7.5546875" style="44"/>
    <col min="8950" max="8950" width="4.44140625" style="44" customWidth="1"/>
    <col min="8951" max="8951" width="34.44140625" style="44" customWidth="1"/>
    <col min="8952" max="8952" width="6.88671875" style="44" customWidth="1"/>
    <col min="8953" max="8953" width="9.5546875" style="44" customWidth="1"/>
    <col min="8954" max="8954" width="7.44140625" style="44" customWidth="1"/>
    <col min="8955" max="8959" width="7.5546875" style="44"/>
    <col min="8960" max="8962" width="8.5546875" style="44" customWidth="1"/>
    <col min="8963" max="8969" width="0" style="44" hidden="1" customWidth="1"/>
    <col min="8970" max="9205" width="7.5546875" style="44"/>
    <col min="9206" max="9206" width="4.44140625" style="44" customWidth="1"/>
    <col min="9207" max="9207" width="34.44140625" style="44" customWidth="1"/>
    <col min="9208" max="9208" width="6.88671875" style="44" customWidth="1"/>
    <col min="9209" max="9209" width="9.5546875" style="44" customWidth="1"/>
    <col min="9210" max="9210" width="7.44140625" style="44" customWidth="1"/>
    <col min="9211" max="9215" width="7.5546875" style="44"/>
    <col min="9216" max="9218" width="8.5546875" style="44" customWidth="1"/>
    <col min="9219" max="9225" width="0" style="44" hidden="1" customWidth="1"/>
    <col min="9226" max="9461" width="7.5546875" style="44"/>
    <col min="9462" max="9462" width="4.44140625" style="44" customWidth="1"/>
    <col min="9463" max="9463" width="34.44140625" style="44" customWidth="1"/>
    <col min="9464" max="9464" width="6.88671875" style="44" customWidth="1"/>
    <col min="9465" max="9465" width="9.5546875" style="44" customWidth="1"/>
    <col min="9466" max="9466" width="7.44140625" style="44" customWidth="1"/>
    <col min="9467" max="9471" width="7.5546875" style="44"/>
    <col min="9472" max="9474" width="8.5546875" style="44" customWidth="1"/>
    <col min="9475" max="9481" width="0" style="44" hidden="1" customWidth="1"/>
    <col min="9482" max="9717" width="7.5546875" style="44"/>
    <col min="9718" max="9718" width="4.44140625" style="44" customWidth="1"/>
    <col min="9719" max="9719" width="34.44140625" style="44" customWidth="1"/>
    <col min="9720" max="9720" width="6.88671875" style="44" customWidth="1"/>
    <col min="9721" max="9721" width="9.5546875" style="44" customWidth="1"/>
    <col min="9722" max="9722" width="7.44140625" style="44" customWidth="1"/>
    <col min="9723" max="9727" width="7.5546875" style="44"/>
    <col min="9728" max="9730" width="8.5546875" style="44" customWidth="1"/>
    <col min="9731" max="9737" width="0" style="44" hidden="1" customWidth="1"/>
    <col min="9738" max="9973" width="7.5546875" style="44"/>
    <col min="9974" max="9974" width="4.44140625" style="44" customWidth="1"/>
    <col min="9975" max="9975" width="34.44140625" style="44" customWidth="1"/>
    <col min="9976" max="9976" width="6.88671875" style="44" customWidth="1"/>
    <col min="9977" max="9977" width="9.5546875" style="44" customWidth="1"/>
    <col min="9978" max="9978" width="7.44140625" style="44" customWidth="1"/>
    <col min="9979" max="9983" width="7.5546875" style="44"/>
    <col min="9984" max="9986" width="8.5546875" style="44" customWidth="1"/>
    <col min="9987" max="9993" width="0" style="44" hidden="1" customWidth="1"/>
    <col min="9994" max="10229" width="7.5546875" style="44"/>
    <col min="10230" max="10230" width="4.44140625" style="44" customWidth="1"/>
    <col min="10231" max="10231" width="34.44140625" style="44" customWidth="1"/>
    <col min="10232" max="10232" width="6.88671875" style="44" customWidth="1"/>
    <col min="10233" max="10233" width="9.5546875" style="44" customWidth="1"/>
    <col min="10234" max="10234" width="7.44140625" style="44" customWidth="1"/>
    <col min="10235" max="10239" width="7.5546875" style="44"/>
    <col min="10240" max="10242" width="8.5546875" style="44" customWidth="1"/>
    <col min="10243" max="10249" width="0" style="44" hidden="1" customWidth="1"/>
    <col min="10250" max="10485" width="7.5546875" style="44"/>
    <col min="10486" max="10486" width="4.44140625" style="44" customWidth="1"/>
    <col min="10487" max="10487" width="34.44140625" style="44" customWidth="1"/>
    <col min="10488" max="10488" width="6.88671875" style="44" customWidth="1"/>
    <col min="10489" max="10489" width="9.5546875" style="44" customWidth="1"/>
    <col min="10490" max="10490" width="7.44140625" style="44" customWidth="1"/>
    <col min="10491" max="10495" width="7.5546875" style="44"/>
    <col min="10496" max="10498" width="8.5546875" style="44" customWidth="1"/>
    <col min="10499" max="10505" width="0" style="44" hidden="1" customWidth="1"/>
    <col min="10506" max="10741" width="7.5546875" style="44"/>
    <col min="10742" max="10742" width="4.44140625" style="44" customWidth="1"/>
    <col min="10743" max="10743" width="34.44140625" style="44" customWidth="1"/>
    <col min="10744" max="10744" width="6.88671875" style="44" customWidth="1"/>
    <col min="10745" max="10745" width="9.5546875" style="44" customWidth="1"/>
    <col min="10746" max="10746" width="7.44140625" style="44" customWidth="1"/>
    <col min="10747" max="10751" width="7.5546875" style="44"/>
    <col min="10752" max="10754" width="8.5546875" style="44" customWidth="1"/>
    <col min="10755" max="10761" width="0" style="44" hidden="1" customWidth="1"/>
    <col min="10762" max="10997" width="7.5546875" style="44"/>
    <col min="10998" max="10998" width="4.44140625" style="44" customWidth="1"/>
    <col min="10999" max="10999" width="34.44140625" style="44" customWidth="1"/>
    <col min="11000" max="11000" width="6.88671875" style="44" customWidth="1"/>
    <col min="11001" max="11001" width="9.5546875" style="44" customWidth="1"/>
    <col min="11002" max="11002" width="7.44140625" style="44" customWidth="1"/>
    <col min="11003" max="11007" width="7.5546875" style="44"/>
    <col min="11008" max="11010" width="8.5546875" style="44" customWidth="1"/>
    <col min="11011" max="11017" width="0" style="44" hidden="1" customWidth="1"/>
    <col min="11018" max="11253" width="7.5546875" style="44"/>
    <col min="11254" max="11254" width="4.44140625" style="44" customWidth="1"/>
    <col min="11255" max="11255" width="34.44140625" style="44" customWidth="1"/>
    <col min="11256" max="11256" width="6.88671875" style="44" customWidth="1"/>
    <col min="11257" max="11257" width="9.5546875" style="44" customWidth="1"/>
    <col min="11258" max="11258" width="7.44140625" style="44" customWidth="1"/>
    <col min="11259" max="11263" width="7.5546875" style="44"/>
    <col min="11264" max="11266" width="8.5546875" style="44" customWidth="1"/>
    <col min="11267" max="11273" width="0" style="44" hidden="1" customWidth="1"/>
    <col min="11274" max="11509" width="7.5546875" style="44"/>
    <col min="11510" max="11510" width="4.44140625" style="44" customWidth="1"/>
    <col min="11511" max="11511" width="34.44140625" style="44" customWidth="1"/>
    <col min="11512" max="11512" width="6.88671875" style="44" customWidth="1"/>
    <col min="11513" max="11513" width="9.5546875" style="44" customWidth="1"/>
    <col min="11514" max="11514" width="7.44140625" style="44" customWidth="1"/>
    <col min="11515" max="11519" width="7.5546875" style="44"/>
    <col min="11520" max="11522" width="8.5546875" style="44" customWidth="1"/>
    <col min="11523" max="11529" width="0" style="44" hidden="1" customWidth="1"/>
    <col min="11530" max="11765" width="7.5546875" style="44"/>
    <col min="11766" max="11766" width="4.44140625" style="44" customWidth="1"/>
    <col min="11767" max="11767" width="34.44140625" style="44" customWidth="1"/>
    <col min="11768" max="11768" width="6.88671875" style="44" customWidth="1"/>
    <col min="11769" max="11769" width="9.5546875" style="44" customWidth="1"/>
    <col min="11770" max="11770" width="7.44140625" style="44" customWidth="1"/>
    <col min="11771" max="11775" width="7.5546875" style="44"/>
    <col min="11776" max="11778" width="8.5546875" style="44" customWidth="1"/>
    <col min="11779" max="11785" width="0" style="44" hidden="1" customWidth="1"/>
    <col min="11786" max="12021" width="7.5546875" style="44"/>
    <col min="12022" max="12022" width="4.44140625" style="44" customWidth="1"/>
    <col min="12023" max="12023" width="34.44140625" style="44" customWidth="1"/>
    <col min="12024" max="12024" width="6.88671875" style="44" customWidth="1"/>
    <col min="12025" max="12025" width="9.5546875" style="44" customWidth="1"/>
    <col min="12026" max="12026" width="7.44140625" style="44" customWidth="1"/>
    <col min="12027" max="12031" width="7.5546875" style="44"/>
    <col min="12032" max="12034" width="8.5546875" style="44" customWidth="1"/>
    <col min="12035" max="12041" width="0" style="44" hidden="1" customWidth="1"/>
    <col min="12042" max="12277" width="7.5546875" style="44"/>
    <col min="12278" max="12278" width="4.44140625" style="44" customWidth="1"/>
    <col min="12279" max="12279" width="34.44140625" style="44" customWidth="1"/>
    <col min="12280" max="12280" width="6.88671875" style="44" customWidth="1"/>
    <col min="12281" max="12281" width="9.5546875" style="44" customWidth="1"/>
    <col min="12282" max="12282" width="7.44140625" style="44" customWidth="1"/>
    <col min="12283" max="12287" width="7.5546875" style="44"/>
    <col min="12288" max="12290" width="8.5546875" style="44" customWidth="1"/>
    <col min="12291" max="12297" width="0" style="44" hidden="1" customWidth="1"/>
    <col min="12298" max="12533" width="7.5546875" style="44"/>
    <col min="12534" max="12534" width="4.44140625" style="44" customWidth="1"/>
    <col min="12535" max="12535" width="34.44140625" style="44" customWidth="1"/>
    <col min="12536" max="12536" width="6.88671875" style="44" customWidth="1"/>
    <col min="12537" max="12537" width="9.5546875" style="44" customWidth="1"/>
    <col min="12538" max="12538" width="7.44140625" style="44" customWidth="1"/>
    <col min="12539" max="12543" width="7.5546875" style="44"/>
    <col min="12544" max="12546" width="8.5546875" style="44" customWidth="1"/>
    <col min="12547" max="12553" width="0" style="44" hidden="1" customWidth="1"/>
    <col min="12554" max="12789" width="7.5546875" style="44"/>
    <col min="12790" max="12790" width="4.44140625" style="44" customWidth="1"/>
    <col min="12791" max="12791" width="34.44140625" style="44" customWidth="1"/>
    <col min="12792" max="12792" width="6.88671875" style="44" customWidth="1"/>
    <col min="12793" max="12793" width="9.5546875" style="44" customWidth="1"/>
    <col min="12794" max="12794" width="7.44140625" style="44" customWidth="1"/>
    <col min="12795" max="12799" width="7.5546875" style="44"/>
    <col min="12800" max="12802" width="8.5546875" style="44" customWidth="1"/>
    <col min="12803" max="12809" width="0" style="44" hidden="1" customWidth="1"/>
    <col min="12810" max="13045" width="7.5546875" style="44"/>
    <col min="13046" max="13046" width="4.44140625" style="44" customWidth="1"/>
    <col min="13047" max="13047" width="34.44140625" style="44" customWidth="1"/>
    <col min="13048" max="13048" width="6.88671875" style="44" customWidth="1"/>
    <col min="13049" max="13049" width="9.5546875" style="44" customWidth="1"/>
    <col min="13050" max="13050" width="7.44140625" style="44" customWidth="1"/>
    <col min="13051" max="13055" width="7.5546875" style="44"/>
    <col min="13056" max="13058" width="8.5546875" style="44" customWidth="1"/>
    <col min="13059" max="13065" width="0" style="44" hidden="1" customWidth="1"/>
    <col min="13066" max="13301" width="7.5546875" style="44"/>
    <col min="13302" max="13302" width="4.44140625" style="44" customWidth="1"/>
    <col min="13303" max="13303" width="34.44140625" style="44" customWidth="1"/>
    <col min="13304" max="13304" width="6.88671875" style="44" customWidth="1"/>
    <col min="13305" max="13305" width="9.5546875" style="44" customWidth="1"/>
    <col min="13306" max="13306" width="7.44140625" style="44" customWidth="1"/>
    <col min="13307" max="13311" width="7.5546875" style="44"/>
    <col min="13312" max="13314" width="8.5546875" style="44" customWidth="1"/>
    <col min="13315" max="13321" width="0" style="44" hidden="1" customWidth="1"/>
    <col min="13322" max="13557" width="7.5546875" style="44"/>
    <col min="13558" max="13558" width="4.44140625" style="44" customWidth="1"/>
    <col min="13559" max="13559" width="34.44140625" style="44" customWidth="1"/>
    <col min="13560" max="13560" width="6.88671875" style="44" customWidth="1"/>
    <col min="13561" max="13561" width="9.5546875" style="44" customWidth="1"/>
    <col min="13562" max="13562" width="7.44140625" style="44" customWidth="1"/>
    <col min="13563" max="13567" width="7.5546875" style="44"/>
    <col min="13568" max="13570" width="8.5546875" style="44" customWidth="1"/>
    <col min="13571" max="13577" width="0" style="44" hidden="1" customWidth="1"/>
    <col min="13578" max="13813" width="7.5546875" style="44"/>
    <col min="13814" max="13814" width="4.44140625" style="44" customWidth="1"/>
    <col min="13815" max="13815" width="34.44140625" style="44" customWidth="1"/>
    <col min="13816" max="13816" width="6.88671875" style="44" customWidth="1"/>
    <col min="13817" max="13817" width="9.5546875" style="44" customWidth="1"/>
    <col min="13818" max="13818" width="7.44140625" style="44" customWidth="1"/>
    <col min="13819" max="13823" width="7.5546875" style="44"/>
    <col min="13824" max="13826" width="8.5546875" style="44" customWidth="1"/>
    <col min="13827" max="13833" width="0" style="44" hidden="1" customWidth="1"/>
    <col min="13834" max="14069" width="7.5546875" style="44"/>
    <col min="14070" max="14070" width="4.44140625" style="44" customWidth="1"/>
    <col min="14071" max="14071" width="34.44140625" style="44" customWidth="1"/>
    <col min="14072" max="14072" width="6.88671875" style="44" customWidth="1"/>
    <col min="14073" max="14073" width="9.5546875" style="44" customWidth="1"/>
    <col min="14074" max="14074" width="7.44140625" style="44" customWidth="1"/>
    <col min="14075" max="14079" width="7.5546875" style="44"/>
    <col min="14080" max="14082" width="8.5546875" style="44" customWidth="1"/>
    <col min="14083" max="14089" width="0" style="44" hidden="1" customWidth="1"/>
    <col min="14090" max="14325" width="7.5546875" style="44"/>
    <col min="14326" max="14326" width="4.44140625" style="44" customWidth="1"/>
    <col min="14327" max="14327" width="34.44140625" style="44" customWidth="1"/>
    <col min="14328" max="14328" width="6.88671875" style="44" customWidth="1"/>
    <col min="14329" max="14329" width="9.5546875" style="44" customWidth="1"/>
    <col min="14330" max="14330" width="7.44140625" style="44" customWidth="1"/>
    <col min="14331" max="14335" width="7.5546875" style="44"/>
    <col min="14336" max="14338" width="8.5546875" style="44" customWidth="1"/>
    <col min="14339" max="14345" width="0" style="44" hidden="1" customWidth="1"/>
    <col min="14346" max="14581" width="7.5546875" style="44"/>
    <col min="14582" max="14582" width="4.44140625" style="44" customWidth="1"/>
    <col min="14583" max="14583" width="34.44140625" style="44" customWidth="1"/>
    <col min="14584" max="14584" width="6.88671875" style="44" customWidth="1"/>
    <col min="14585" max="14585" width="9.5546875" style="44" customWidth="1"/>
    <col min="14586" max="14586" width="7.44140625" style="44" customWidth="1"/>
    <col min="14587" max="14591" width="7.5546875" style="44"/>
    <col min="14592" max="14594" width="8.5546875" style="44" customWidth="1"/>
    <col min="14595" max="14601" width="0" style="44" hidden="1" customWidth="1"/>
    <col min="14602" max="14837" width="7.5546875" style="44"/>
    <col min="14838" max="14838" width="4.44140625" style="44" customWidth="1"/>
    <col min="14839" max="14839" width="34.44140625" style="44" customWidth="1"/>
    <col min="14840" max="14840" width="6.88671875" style="44" customWidth="1"/>
    <col min="14841" max="14841" width="9.5546875" style="44" customWidth="1"/>
    <col min="14842" max="14842" width="7.44140625" style="44" customWidth="1"/>
    <col min="14843" max="14847" width="7.5546875" style="44"/>
    <col min="14848" max="14850" width="8.5546875" style="44" customWidth="1"/>
    <col min="14851" max="14857" width="0" style="44" hidden="1" customWidth="1"/>
    <col min="14858" max="15093" width="7.5546875" style="44"/>
    <col min="15094" max="15094" width="4.44140625" style="44" customWidth="1"/>
    <col min="15095" max="15095" width="34.44140625" style="44" customWidth="1"/>
    <col min="15096" max="15096" width="6.88671875" style="44" customWidth="1"/>
    <col min="15097" max="15097" width="9.5546875" style="44" customWidth="1"/>
    <col min="15098" max="15098" width="7.44140625" style="44" customWidth="1"/>
    <col min="15099" max="15103" width="7.5546875" style="44"/>
    <col min="15104" max="15106" width="8.5546875" style="44" customWidth="1"/>
    <col min="15107" max="15113" width="0" style="44" hidden="1" customWidth="1"/>
    <col min="15114" max="15349" width="7.5546875" style="44"/>
    <col min="15350" max="15350" width="4.44140625" style="44" customWidth="1"/>
    <col min="15351" max="15351" width="34.44140625" style="44" customWidth="1"/>
    <col min="15352" max="15352" width="6.88671875" style="44" customWidth="1"/>
    <col min="15353" max="15353" width="9.5546875" style="44" customWidth="1"/>
    <col min="15354" max="15354" width="7.44140625" style="44" customWidth="1"/>
    <col min="15355" max="15359" width="7.5546875" style="44"/>
    <col min="15360" max="15362" width="8.5546875" style="44" customWidth="1"/>
    <col min="15363" max="15369" width="0" style="44" hidden="1" customWidth="1"/>
    <col min="15370" max="15605" width="7.5546875" style="44"/>
    <col min="15606" max="15606" width="4.44140625" style="44" customWidth="1"/>
    <col min="15607" max="15607" width="34.44140625" style="44" customWidth="1"/>
    <col min="15608" max="15608" width="6.88671875" style="44" customWidth="1"/>
    <col min="15609" max="15609" width="9.5546875" style="44" customWidth="1"/>
    <col min="15610" max="15610" width="7.44140625" style="44" customWidth="1"/>
    <col min="15611" max="15615" width="7.5546875" style="44"/>
    <col min="15616" max="15618" width="8.5546875" style="44" customWidth="1"/>
    <col min="15619" max="15625" width="0" style="44" hidden="1" customWidth="1"/>
    <col min="15626" max="15861" width="7.5546875" style="44"/>
    <col min="15862" max="15862" width="4.44140625" style="44" customWidth="1"/>
    <col min="15863" max="15863" width="34.44140625" style="44" customWidth="1"/>
    <col min="15864" max="15864" width="6.88671875" style="44" customWidth="1"/>
    <col min="15865" max="15865" width="9.5546875" style="44" customWidth="1"/>
    <col min="15866" max="15866" width="7.44140625" style="44" customWidth="1"/>
    <col min="15867" max="15871" width="7.5546875" style="44"/>
    <col min="15872" max="15874" width="8.5546875" style="44" customWidth="1"/>
    <col min="15875" max="15881" width="0" style="44" hidden="1" customWidth="1"/>
    <col min="15882" max="16117" width="7.5546875" style="44"/>
    <col min="16118" max="16118" width="4.44140625" style="44" customWidth="1"/>
    <col min="16119" max="16119" width="34.44140625" style="44" customWidth="1"/>
    <col min="16120" max="16120" width="6.88671875" style="44" customWidth="1"/>
    <col min="16121" max="16121" width="9.5546875" style="44" customWidth="1"/>
    <col min="16122" max="16122" width="7.44140625" style="44" customWidth="1"/>
    <col min="16123" max="16127" width="7.5546875" style="44"/>
    <col min="16128" max="16130" width="8.5546875" style="44" customWidth="1"/>
    <col min="16131" max="16137" width="0" style="44" hidden="1" customWidth="1"/>
    <col min="16138" max="16384" width="7.5546875" style="44"/>
  </cols>
  <sheetData>
    <row r="1" spans="1:27" ht="18" customHeight="1">
      <c r="A1" s="932" t="s">
        <v>697</v>
      </c>
      <c r="B1" s="932"/>
      <c r="C1" s="71"/>
      <c r="D1" s="72"/>
      <c r="E1" s="72"/>
    </row>
    <row r="2" spans="1:27" ht="18" customHeight="1">
      <c r="A2" s="927" t="s">
        <v>708</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row>
    <row r="3" spans="1:27" ht="18" customHeight="1">
      <c r="A3" s="1000" t="str">
        <f>'Biểu 01'!A3:I3</f>
        <v>(Kèm theo Quyết định số  220/QĐ-UBND,ngày 16/02/2023 của Ủy ban nhân dân tỉnh Lạng Sơn)</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c r="Y3" s="1000"/>
      <c r="Z3" s="1000"/>
      <c r="AA3" s="1000"/>
    </row>
    <row r="4" spans="1:27" ht="18" customHeight="1">
      <c r="A4" s="928" t="s">
        <v>1</v>
      </c>
      <c r="B4" s="928"/>
      <c r="C4" s="928"/>
      <c r="D4" s="928"/>
      <c r="E4" s="928"/>
      <c r="F4" s="928"/>
      <c r="G4" s="928"/>
      <c r="H4" s="928"/>
      <c r="I4" s="928"/>
      <c r="J4" s="928"/>
      <c r="K4" s="928"/>
      <c r="L4" s="928"/>
      <c r="M4" s="928"/>
      <c r="N4" s="928"/>
      <c r="O4" s="928"/>
      <c r="P4" s="928"/>
      <c r="Q4" s="928"/>
      <c r="R4" s="928"/>
      <c r="S4" s="928"/>
      <c r="T4" s="928"/>
      <c r="U4" s="928"/>
      <c r="V4" s="928"/>
      <c r="W4" s="928"/>
      <c r="X4" s="928"/>
      <c r="Y4" s="928"/>
      <c r="Z4" s="928"/>
      <c r="AA4" s="928"/>
    </row>
    <row r="5" spans="1:27" ht="18" customHeight="1">
      <c r="A5" s="944" t="s">
        <v>2</v>
      </c>
      <c r="B5" s="945" t="s">
        <v>194</v>
      </c>
      <c r="C5" s="945" t="s">
        <v>4</v>
      </c>
      <c r="D5" s="946" t="s">
        <v>206</v>
      </c>
      <c r="E5" s="923" t="s">
        <v>207</v>
      </c>
      <c r="F5" s="939" t="s">
        <v>7</v>
      </c>
      <c r="G5" s="940"/>
      <c r="H5" s="940"/>
      <c r="I5" s="940"/>
      <c r="J5" s="940"/>
      <c r="K5" s="940"/>
      <c r="L5" s="940"/>
      <c r="M5" s="940"/>
      <c r="N5" s="940"/>
      <c r="O5" s="940"/>
      <c r="P5" s="940"/>
      <c r="Q5" s="940"/>
      <c r="R5" s="940"/>
      <c r="S5" s="940"/>
      <c r="T5" s="940"/>
      <c r="U5" s="940"/>
      <c r="V5" s="940"/>
      <c r="W5" s="940"/>
      <c r="X5" s="940"/>
      <c r="Y5" s="940"/>
      <c r="Z5" s="940"/>
      <c r="AA5" s="941"/>
    </row>
    <row r="6" spans="1:27" ht="33.75" customHeight="1">
      <c r="A6" s="944"/>
      <c r="B6" s="945"/>
      <c r="C6" s="945"/>
      <c r="D6" s="946"/>
      <c r="E6" s="924"/>
      <c r="F6" s="425" t="s">
        <v>531</v>
      </c>
      <c r="G6" s="425" t="s">
        <v>532</v>
      </c>
      <c r="H6" s="425" t="s">
        <v>533</v>
      </c>
      <c r="I6" s="425" t="s">
        <v>534</v>
      </c>
      <c r="J6" s="425" t="s">
        <v>535</v>
      </c>
      <c r="K6" s="425" t="s">
        <v>536</v>
      </c>
      <c r="L6" s="425" t="s">
        <v>537</v>
      </c>
      <c r="M6" s="425" t="s">
        <v>538</v>
      </c>
      <c r="N6" s="425" t="s">
        <v>517</v>
      </c>
      <c r="O6" s="425" t="s">
        <v>518</v>
      </c>
      <c r="P6" s="425" t="s">
        <v>519</v>
      </c>
      <c r="Q6" s="425" t="s">
        <v>520</v>
      </c>
      <c r="R6" s="425" t="s">
        <v>521</v>
      </c>
      <c r="S6" s="425" t="s">
        <v>522</v>
      </c>
      <c r="T6" s="425" t="s">
        <v>523</v>
      </c>
      <c r="U6" s="425" t="s">
        <v>524</v>
      </c>
      <c r="V6" s="425" t="s">
        <v>525</v>
      </c>
      <c r="W6" s="425" t="s">
        <v>526</v>
      </c>
      <c r="X6" s="425" t="s">
        <v>527</v>
      </c>
      <c r="Y6" s="425" t="s">
        <v>528</v>
      </c>
      <c r="Z6" s="425" t="s">
        <v>529</v>
      </c>
      <c r="AA6" s="425" t="s">
        <v>530</v>
      </c>
    </row>
    <row r="7" spans="1:27" s="79" customFormat="1" ht="26.4">
      <c r="A7" s="75" t="s">
        <v>197</v>
      </c>
      <c r="B7" s="76">
        <v>-2</v>
      </c>
      <c r="C7" s="75" t="s">
        <v>208</v>
      </c>
      <c r="D7" s="77" t="s">
        <v>693</v>
      </c>
      <c r="E7" s="78">
        <v>-5</v>
      </c>
      <c r="F7" s="76">
        <v>-5</v>
      </c>
      <c r="G7" s="78">
        <v>-6</v>
      </c>
      <c r="H7" s="76">
        <v>-7</v>
      </c>
      <c r="I7" s="78">
        <v>-8</v>
      </c>
      <c r="J7" s="76">
        <v>-9</v>
      </c>
      <c r="K7" s="78">
        <v>-10</v>
      </c>
      <c r="L7" s="76">
        <v>-11</v>
      </c>
      <c r="M7" s="78">
        <v>-12</v>
      </c>
      <c r="N7" s="187">
        <v>-13</v>
      </c>
      <c r="O7" s="622">
        <v>-14</v>
      </c>
      <c r="P7" s="622">
        <v>-15</v>
      </c>
      <c r="Q7" s="622">
        <v>-16</v>
      </c>
      <c r="R7" s="622">
        <v>-17</v>
      </c>
      <c r="S7" s="622">
        <v>-18</v>
      </c>
      <c r="T7" s="622">
        <v>-19</v>
      </c>
      <c r="U7" s="622">
        <v>-20</v>
      </c>
      <c r="V7" s="622">
        <v>-21</v>
      </c>
      <c r="W7" s="622">
        <v>-22</v>
      </c>
      <c r="X7" s="622">
        <v>-23</v>
      </c>
      <c r="Y7" s="622">
        <v>-24</v>
      </c>
      <c r="Z7" s="622">
        <v>-25</v>
      </c>
      <c r="AA7" s="622">
        <v>-26</v>
      </c>
    </row>
    <row r="8" spans="1:27" s="50" customFormat="1" ht="20.100000000000001" hidden="1" customHeight="1">
      <c r="A8" s="80"/>
      <c r="B8" s="81" t="s">
        <v>17</v>
      </c>
      <c r="C8" s="80"/>
      <c r="D8" s="13">
        <f>D10+D33+D76</f>
        <v>101671.34609999998</v>
      </c>
      <c r="E8" s="13">
        <v>100</v>
      </c>
      <c r="F8" s="13">
        <f>F10+F33+F76</f>
        <v>86.546000000000006</v>
      </c>
      <c r="G8" s="13">
        <f t="shared" ref="G8:AA8" si="0">G10+G33+G76</f>
        <v>3055.8780000000006</v>
      </c>
      <c r="H8" s="13">
        <f t="shared" si="0"/>
        <v>2964.7439999999997</v>
      </c>
      <c r="I8" s="13">
        <f t="shared" si="0"/>
        <v>5138.9745000000003</v>
      </c>
      <c r="J8" s="13">
        <f t="shared" si="0"/>
        <v>2760.6497000000004</v>
      </c>
      <c r="K8" s="13">
        <f t="shared" si="0"/>
        <v>6978.9282999999996</v>
      </c>
      <c r="L8" s="13">
        <f t="shared" si="0"/>
        <v>5098.9245000000001</v>
      </c>
      <c r="M8" s="13">
        <f t="shared" si="0"/>
        <v>5053.8419999999996</v>
      </c>
      <c r="N8" s="13">
        <f t="shared" si="0"/>
        <v>4591.853900000001</v>
      </c>
      <c r="O8" s="13">
        <f t="shared" si="0"/>
        <v>3623.0545000000002</v>
      </c>
      <c r="P8" s="13">
        <f t="shared" si="0"/>
        <v>3118.8034999999995</v>
      </c>
      <c r="Q8" s="13">
        <f t="shared" si="0"/>
        <v>7136.0837000000001</v>
      </c>
      <c r="R8" s="13">
        <f t="shared" si="0"/>
        <v>3193.6299999999997</v>
      </c>
      <c r="S8" s="13">
        <f t="shared" si="0"/>
        <v>4555.9849999999997</v>
      </c>
      <c r="T8" s="13">
        <f t="shared" si="0"/>
        <v>6708.3659999999991</v>
      </c>
      <c r="U8" s="13">
        <f t="shared" si="0"/>
        <v>4817.6559999999999</v>
      </c>
      <c r="V8" s="13">
        <f t="shared" si="0"/>
        <v>5677.3649999999989</v>
      </c>
      <c r="W8" s="13">
        <f t="shared" si="0"/>
        <v>7332.353000000001</v>
      </c>
      <c r="X8" s="13">
        <f t="shared" si="0"/>
        <v>6870.503999999999</v>
      </c>
      <c r="Y8" s="13">
        <f t="shared" si="0"/>
        <v>4614.3384999999998</v>
      </c>
      <c r="Z8" s="13">
        <f t="shared" si="0"/>
        <v>5329.0770000000002</v>
      </c>
      <c r="AA8" s="13">
        <f t="shared" si="0"/>
        <v>2963.7889999999998</v>
      </c>
    </row>
    <row r="9" spans="1:27" s="50" customFormat="1" ht="20.100000000000001" customHeight="1">
      <c r="A9" s="80" t="s">
        <v>210</v>
      </c>
      <c r="B9" s="82" t="s">
        <v>211</v>
      </c>
      <c r="C9" s="80"/>
      <c r="D9" s="13"/>
      <c r="E9" s="13"/>
      <c r="F9" s="13"/>
      <c r="G9" s="13"/>
      <c r="H9" s="13"/>
      <c r="I9" s="13"/>
      <c r="J9" s="13"/>
      <c r="K9" s="13"/>
      <c r="L9" s="13"/>
      <c r="M9" s="13"/>
      <c r="N9" s="13"/>
      <c r="O9" s="13"/>
      <c r="P9" s="13"/>
      <c r="Q9" s="13"/>
      <c r="R9" s="13"/>
      <c r="S9" s="13"/>
      <c r="T9" s="13"/>
      <c r="U9" s="13"/>
      <c r="V9" s="13"/>
      <c r="W9" s="13"/>
      <c r="X9" s="13"/>
      <c r="Y9" s="13"/>
      <c r="Z9" s="13"/>
      <c r="AA9" s="13"/>
    </row>
    <row r="10" spans="1:27" s="55" customFormat="1" ht="16.5" customHeight="1">
      <c r="A10" s="83" t="s">
        <v>18</v>
      </c>
      <c r="B10" s="84" t="s">
        <v>19</v>
      </c>
      <c r="C10" s="85" t="s">
        <v>20</v>
      </c>
      <c r="D10" s="86">
        <f>D12+D16+D17+D18+D22+D26+D30+D32</f>
        <v>96494.864469999986</v>
      </c>
      <c r="E10" s="86">
        <f>D10/D$8*100</f>
        <v>94.908613066941584</v>
      </c>
      <c r="F10" s="86">
        <f>F12+F16+F17+F18+F22+F26+F30+F31+F32</f>
        <v>36.069000000000003</v>
      </c>
      <c r="G10" s="86">
        <f t="shared" ref="G10:AA10" si="1">G12+G16+G17+G18+G22+G26+G30+G31+G32</f>
        <v>3015.8889700000004</v>
      </c>
      <c r="H10" s="86">
        <f t="shared" si="1"/>
        <v>2818.4692269999996</v>
      </c>
      <c r="I10" s="86">
        <f t="shared" si="1"/>
        <v>4993.2678000000005</v>
      </c>
      <c r="J10" s="86">
        <f t="shared" si="1"/>
        <v>2502.6842400000005</v>
      </c>
      <c r="K10" s="86">
        <f t="shared" si="1"/>
        <v>6587.9694319999999</v>
      </c>
      <c r="L10" s="86">
        <f t="shared" si="1"/>
        <v>4892.0474989999993</v>
      </c>
      <c r="M10" s="86">
        <f t="shared" si="1"/>
        <v>4947.88627</v>
      </c>
      <c r="N10" s="86">
        <f t="shared" si="1"/>
        <v>4475.543380000001</v>
      </c>
      <c r="O10" s="86">
        <f t="shared" si="1"/>
        <v>3389.97615</v>
      </c>
      <c r="P10" s="86">
        <f t="shared" si="1"/>
        <v>2858.0988299999995</v>
      </c>
      <c r="Q10" s="86">
        <f t="shared" si="1"/>
        <v>6826.1132079999998</v>
      </c>
      <c r="R10" s="86">
        <f t="shared" si="1"/>
        <v>2852.9526699999997</v>
      </c>
      <c r="S10" s="86">
        <f t="shared" si="1"/>
        <v>4490.6055999999999</v>
      </c>
      <c r="T10" s="86">
        <f t="shared" si="1"/>
        <v>5759.2743999999993</v>
      </c>
      <c r="U10" s="86">
        <f t="shared" si="1"/>
        <v>4453.3241800000005</v>
      </c>
      <c r="V10" s="86">
        <f t="shared" si="1"/>
        <v>5441.2886169999992</v>
      </c>
      <c r="W10" s="86">
        <f t="shared" si="1"/>
        <v>7140.4038900000005</v>
      </c>
      <c r="X10" s="86">
        <f t="shared" si="1"/>
        <v>6793.2738699999991</v>
      </c>
      <c r="Y10" s="86">
        <f t="shared" si="1"/>
        <v>4218.4071899999999</v>
      </c>
      <c r="Z10" s="86">
        <f t="shared" si="1"/>
        <v>5100.2914070000006</v>
      </c>
      <c r="AA10" s="86">
        <f t="shared" si="1"/>
        <v>2901.0286399999995</v>
      </c>
    </row>
    <row r="11" spans="1:27" s="53" customFormat="1" ht="16.5" customHeight="1">
      <c r="A11" s="87"/>
      <c r="B11" s="88" t="s">
        <v>75</v>
      </c>
      <c r="C11" s="89"/>
      <c r="D11" s="23"/>
      <c r="E11" s="23"/>
      <c r="F11" s="23"/>
      <c r="G11" s="23"/>
      <c r="H11" s="23"/>
      <c r="I11" s="23"/>
      <c r="J11" s="23"/>
      <c r="K11" s="23"/>
      <c r="L11" s="23"/>
      <c r="M11" s="23"/>
      <c r="N11" s="23"/>
      <c r="O11" s="23"/>
      <c r="P11" s="23"/>
      <c r="Q11" s="23"/>
      <c r="R11" s="23"/>
      <c r="S11" s="23"/>
      <c r="T11" s="23"/>
      <c r="U11" s="23"/>
      <c r="V11" s="23"/>
      <c r="W11" s="23"/>
      <c r="X11" s="23"/>
      <c r="Y11" s="23"/>
      <c r="Z11" s="23"/>
      <c r="AA11" s="23"/>
    </row>
    <row r="12" spans="1:27" ht="17.25" customHeight="1">
      <c r="A12" s="90" t="s">
        <v>21</v>
      </c>
      <c r="B12" s="91" t="s">
        <v>22</v>
      </c>
      <c r="C12" s="92" t="s">
        <v>23</v>
      </c>
      <c r="D12" s="18">
        <f>D13+D14+D15</f>
        <v>4158.5821399999995</v>
      </c>
      <c r="E12" s="18">
        <f>D12/D$10*100</f>
        <v>4.3096408941979423</v>
      </c>
      <c r="F12" s="19">
        <f t="shared" ref="F12:AA12" si="2">F13+F14+F15</f>
        <v>9.6710000000000012</v>
      </c>
      <c r="G12" s="19">
        <f t="shared" si="2"/>
        <v>39.495000000000005</v>
      </c>
      <c r="H12" s="19">
        <f t="shared" si="2"/>
        <v>252.41800000000001</v>
      </c>
      <c r="I12" s="19">
        <f t="shared" si="2"/>
        <v>127.99160000000001</v>
      </c>
      <c r="J12" s="19">
        <f t="shared" si="2"/>
        <v>437.85429999999997</v>
      </c>
      <c r="K12" s="19">
        <f t="shared" si="2"/>
        <v>228.07230000000004</v>
      </c>
      <c r="L12" s="19">
        <f t="shared" si="2"/>
        <v>220.77889999999999</v>
      </c>
      <c r="M12" s="19">
        <f t="shared" si="2"/>
        <v>115.02799999999999</v>
      </c>
      <c r="N12" s="19">
        <f t="shared" si="2"/>
        <v>78.715299999999999</v>
      </c>
      <c r="O12" s="19">
        <f t="shared" si="2"/>
        <v>253.24199999999999</v>
      </c>
      <c r="P12" s="19">
        <f t="shared" si="2"/>
        <v>118.62797</v>
      </c>
      <c r="Q12" s="19">
        <f t="shared" si="2"/>
        <v>238.98133999999999</v>
      </c>
      <c r="R12" s="19">
        <f t="shared" si="2"/>
        <v>175.35988</v>
      </c>
      <c r="S12" s="19">
        <f t="shared" si="2"/>
        <v>50.024000000000001</v>
      </c>
      <c r="T12" s="19">
        <f t="shared" si="2"/>
        <v>521.90309999999999</v>
      </c>
      <c r="U12" s="19">
        <f t="shared" si="2"/>
        <v>279.97393</v>
      </c>
      <c r="V12" s="19">
        <f t="shared" si="2"/>
        <v>172.91019</v>
      </c>
      <c r="W12" s="19">
        <f t="shared" si="2"/>
        <v>212.18</v>
      </c>
      <c r="X12" s="19">
        <f t="shared" si="2"/>
        <v>87.89800000000001</v>
      </c>
      <c r="Y12" s="19">
        <f t="shared" si="2"/>
        <v>361.22933</v>
      </c>
      <c r="Z12" s="19">
        <f t="shared" si="2"/>
        <v>130.56900000000002</v>
      </c>
      <c r="AA12" s="19">
        <f t="shared" si="2"/>
        <v>45.658999999999999</v>
      </c>
    </row>
    <row r="13" spans="1:27" s="53" customFormat="1" ht="17.25" customHeight="1">
      <c r="A13" s="87"/>
      <c r="B13" s="93" t="s">
        <v>212</v>
      </c>
      <c r="C13" s="89" t="s">
        <v>25</v>
      </c>
      <c r="D13" s="23">
        <f>SUM(F13:AA13)</f>
        <v>2629.43896</v>
      </c>
      <c r="E13" s="23">
        <f>D13/D$12*100</f>
        <v>63.229217831440984</v>
      </c>
      <c r="F13" s="24">
        <v>9.6710000000000012</v>
      </c>
      <c r="G13" s="24">
        <v>35.155000000000001</v>
      </c>
      <c r="H13" s="24">
        <v>231.70400000000001</v>
      </c>
      <c r="I13" s="24">
        <v>38.984000000000002</v>
      </c>
      <c r="J13" s="24">
        <v>410.6703</v>
      </c>
      <c r="K13" s="24">
        <v>89.751400000000004</v>
      </c>
      <c r="L13" s="24">
        <v>153.4289</v>
      </c>
      <c r="M13" s="24">
        <v>65.393999999999991</v>
      </c>
      <c r="N13" s="24">
        <v>49.753</v>
      </c>
      <c r="O13" s="24">
        <v>239.73699999999999</v>
      </c>
      <c r="P13" s="24">
        <v>78.379000000000005</v>
      </c>
      <c r="Q13" s="24">
        <v>25.7042</v>
      </c>
      <c r="R13" s="24">
        <v>121.15300000000001</v>
      </c>
      <c r="S13" s="24">
        <v>0</v>
      </c>
      <c r="T13" s="24">
        <v>355.24310000000003</v>
      </c>
      <c r="U13" s="24">
        <v>142.23393000000002</v>
      </c>
      <c r="V13" s="24">
        <v>11.4138</v>
      </c>
      <c r="W13" s="24">
        <v>100.99</v>
      </c>
      <c r="X13" s="24">
        <v>78.180000000000007</v>
      </c>
      <c r="Y13" s="24">
        <v>303.26533000000001</v>
      </c>
      <c r="Z13" s="24">
        <v>45.694000000000003</v>
      </c>
      <c r="AA13" s="24">
        <v>42.933999999999997</v>
      </c>
    </row>
    <row r="14" spans="1:27" s="53" customFormat="1" ht="20.100000000000001" hidden="1" customHeight="1">
      <c r="A14" s="87"/>
      <c r="B14" s="94" t="s">
        <v>26</v>
      </c>
      <c r="C14" s="89" t="s">
        <v>27</v>
      </c>
      <c r="D14" s="23">
        <f>SUM(F14:AA14)</f>
        <v>1527.95318</v>
      </c>
      <c r="E14" s="23">
        <f>D14/D$8*100</f>
        <v>1.5028355958788671</v>
      </c>
      <c r="F14" s="24">
        <v>0</v>
      </c>
      <c r="G14" s="24">
        <v>4.34</v>
      </c>
      <c r="H14" s="24">
        <v>20.714000000000002</v>
      </c>
      <c r="I14" s="24">
        <v>89.007599999999996</v>
      </c>
      <c r="J14" s="24">
        <v>27.183999999999997</v>
      </c>
      <c r="K14" s="24">
        <v>138.32090000000002</v>
      </c>
      <c r="L14" s="24">
        <v>67.349999999999994</v>
      </c>
      <c r="M14" s="24">
        <v>49.634</v>
      </c>
      <c r="N14" s="24">
        <v>28.962299999999999</v>
      </c>
      <c r="O14" s="24">
        <v>13.504999999999999</v>
      </c>
      <c r="P14" s="24">
        <v>40.24897</v>
      </c>
      <c r="Q14" s="24">
        <v>213.27714</v>
      </c>
      <c r="R14" s="24">
        <v>54.206879999999998</v>
      </c>
      <c r="S14" s="24">
        <v>48.834000000000003</v>
      </c>
      <c r="T14" s="24">
        <v>166.66</v>
      </c>
      <c r="U14" s="24">
        <v>137.73999999999998</v>
      </c>
      <c r="V14" s="24">
        <v>161.49638999999999</v>
      </c>
      <c r="W14" s="24">
        <v>111.19</v>
      </c>
      <c r="X14" s="24">
        <v>9.718</v>
      </c>
      <c r="Y14" s="24">
        <v>57.963999999999999</v>
      </c>
      <c r="Z14" s="24">
        <v>84.875</v>
      </c>
      <c r="AA14" s="24">
        <v>2.7250000000000001</v>
      </c>
    </row>
    <row r="15" spans="1:27" s="53" customFormat="1" ht="20.100000000000001" hidden="1" customHeight="1">
      <c r="A15" s="87"/>
      <c r="B15" s="95" t="s">
        <v>28</v>
      </c>
      <c r="C15" s="89" t="s">
        <v>29</v>
      </c>
      <c r="D15" s="23">
        <f>SUM(F15:AA15)</f>
        <v>1.19</v>
      </c>
      <c r="E15" s="23">
        <f>D15/D$8*100</f>
        <v>1.170437931282588E-3</v>
      </c>
      <c r="F15" s="24">
        <v>0</v>
      </c>
      <c r="G15" s="24">
        <v>0</v>
      </c>
      <c r="H15" s="24">
        <v>0</v>
      </c>
      <c r="I15" s="24">
        <v>0</v>
      </c>
      <c r="J15" s="24">
        <v>0</v>
      </c>
      <c r="K15" s="24">
        <v>0</v>
      </c>
      <c r="L15" s="24">
        <v>0</v>
      </c>
      <c r="M15" s="24">
        <v>0</v>
      </c>
      <c r="N15" s="24">
        <v>0</v>
      </c>
      <c r="O15" s="24">
        <v>0</v>
      </c>
      <c r="P15" s="24">
        <v>0</v>
      </c>
      <c r="Q15" s="24">
        <v>0</v>
      </c>
      <c r="R15" s="24">
        <v>0</v>
      </c>
      <c r="S15" s="24">
        <v>1.19</v>
      </c>
      <c r="T15" s="24">
        <v>0</v>
      </c>
      <c r="U15" s="24">
        <v>0</v>
      </c>
      <c r="V15" s="24">
        <v>0</v>
      </c>
      <c r="W15" s="24">
        <v>0</v>
      </c>
      <c r="X15" s="24">
        <v>0</v>
      </c>
      <c r="Y15" s="24">
        <v>0</v>
      </c>
      <c r="Z15" s="24">
        <v>0</v>
      </c>
      <c r="AA15" s="24">
        <v>0</v>
      </c>
    </row>
    <row r="16" spans="1:27" s="53" customFormat="1" ht="17.25" customHeight="1">
      <c r="A16" s="90" t="s">
        <v>30</v>
      </c>
      <c r="B16" s="96" t="s">
        <v>31</v>
      </c>
      <c r="C16" s="92" t="s">
        <v>32</v>
      </c>
      <c r="D16" s="23">
        <f t="shared" ref="D16:D32" si="3">SUM(F16:AA16)</f>
        <v>4877.7299820000035</v>
      </c>
      <c r="E16" s="18">
        <f>D16/D$10*100</f>
        <v>5.0549114803062682</v>
      </c>
      <c r="F16" s="19">
        <v>19.753</v>
      </c>
      <c r="G16" s="19">
        <v>102.92614</v>
      </c>
      <c r="H16" s="19">
        <v>135.95660500000002</v>
      </c>
      <c r="I16" s="19">
        <v>310.29599999999999</v>
      </c>
      <c r="J16" s="19">
        <v>185.81170000000003</v>
      </c>
      <c r="K16" s="19">
        <v>350.74993000000001</v>
      </c>
      <c r="L16" s="19">
        <v>150.17778000000001</v>
      </c>
      <c r="M16" s="19">
        <v>151.92500000000001</v>
      </c>
      <c r="N16" s="19">
        <v>118.02568000000001</v>
      </c>
      <c r="O16" s="19">
        <v>225.68844000000001</v>
      </c>
      <c r="P16" s="19">
        <v>166.42250000000001</v>
      </c>
      <c r="Q16" s="19">
        <v>83.095880000002566</v>
      </c>
      <c r="R16" s="19">
        <v>247.21457000000001</v>
      </c>
      <c r="S16" s="19">
        <v>55.2746</v>
      </c>
      <c r="T16" s="19">
        <v>752.85670000000005</v>
      </c>
      <c r="U16" s="19">
        <v>577.59406000000001</v>
      </c>
      <c r="V16" s="19">
        <v>231.68008999999998</v>
      </c>
      <c r="W16" s="19">
        <v>278.3596</v>
      </c>
      <c r="X16" s="19">
        <v>177.54897000000003</v>
      </c>
      <c r="Y16" s="19">
        <v>378.16846000000004</v>
      </c>
      <c r="Z16" s="19">
        <v>120.381677</v>
      </c>
      <c r="AA16" s="19">
        <v>57.822600000000001</v>
      </c>
    </row>
    <row r="17" spans="1:27" ht="17.25" customHeight="1">
      <c r="A17" s="90" t="s">
        <v>33</v>
      </c>
      <c r="B17" s="96" t="s">
        <v>34</v>
      </c>
      <c r="C17" s="92" t="s">
        <v>35</v>
      </c>
      <c r="D17" s="23">
        <f t="shared" si="3"/>
        <v>1409.353039999997</v>
      </c>
      <c r="E17" s="18">
        <f>D17/D$10*100</f>
        <v>1.460547198797467</v>
      </c>
      <c r="F17" s="19">
        <v>6.3469999999999995</v>
      </c>
      <c r="G17" s="19">
        <v>12.067829999999999</v>
      </c>
      <c r="H17" s="19">
        <v>19.92719</v>
      </c>
      <c r="I17" s="19">
        <v>57.695999999999998</v>
      </c>
      <c r="J17" s="19">
        <v>93.156300000000002</v>
      </c>
      <c r="K17" s="19">
        <v>33.840499999999999</v>
      </c>
      <c r="L17" s="19">
        <v>76.981770000000012</v>
      </c>
      <c r="M17" s="19">
        <v>40.252269999999996</v>
      </c>
      <c r="N17" s="19">
        <v>24.235500000000002</v>
      </c>
      <c r="O17" s="19">
        <v>42.766410000000029</v>
      </c>
      <c r="P17" s="19">
        <v>90.309359999999998</v>
      </c>
      <c r="Q17" s="19">
        <v>305.77437999999745</v>
      </c>
      <c r="R17" s="19">
        <v>144.79533000000001</v>
      </c>
      <c r="S17" s="19">
        <v>7.9720000000000004</v>
      </c>
      <c r="T17" s="19">
        <v>116.10459999999999</v>
      </c>
      <c r="U17" s="19">
        <v>69.960999999999999</v>
      </c>
      <c r="V17" s="19">
        <v>29.114319999999999</v>
      </c>
      <c r="W17" s="19">
        <v>86.887290000000007</v>
      </c>
      <c r="X17" s="19">
        <v>24.556999999999999</v>
      </c>
      <c r="Y17" s="19">
        <v>50.629899999999999</v>
      </c>
      <c r="Z17" s="19">
        <v>52.970050000000001</v>
      </c>
      <c r="AA17" s="19">
        <v>23.00704</v>
      </c>
    </row>
    <row r="18" spans="1:27" ht="17.25" customHeight="1">
      <c r="A18" s="90" t="s">
        <v>36</v>
      </c>
      <c r="B18" s="91" t="s">
        <v>37</v>
      </c>
      <c r="C18" s="92" t="s">
        <v>38</v>
      </c>
      <c r="D18" s="23">
        <f t="shared" si="3"/>
        <v>16108.565672000004</v>
      </c>
      <c r="E18" s="18">
        <f>D18/D$10*100</f>
        <v>16.693702572128196</v>
      </c>
      <c r="F18" s="19">
        <f t="shared" ref="F18:AA18" si="4">F19+F20+F21</f>
        <v>0</v>
      </c>
      <c r="G18" s="19">
        <f t="shared" si="4"/>
        <v>557.44500000000005</v>
      </c>
      <c r="H18" s="19">
        <f t="shared" si="4"/>
        <v>324.315</v>
      </c>
      <c r="I18" s="19">
        <f t="shared" si="4"/>
        <v>573.952</v>
      </c>
      <c r="J18" s="19">
        <f t="shared" si="4"/>
        <v>340.12870000000004</v>
      </c>
      <c r="K18" s="19">
        <f t="shared" si="4"/>
        <v>1157.954502</v>
      </c>
      <c r="L18" s="19">
        <f t="shared" si="4"/>
        <v>1698.1928400000002</v>
      </c>
      <c r="M18" s="19">
        <f t="shared" si="4"/>
        <v>884.31100000000004</v>
      </c>
      <c r="N18" s="19">
        <f t="shared" si="4"/>
        <v>1205.7109</v>
      </c>
      <c r="O18" s="19">
        <f t="shared" si="4"/>
        <v>709.1395</v>
      </c>
      <c r="P18" s="19">
        <f t="shared" si="4"/>
        <v>313.46999999999997</v>
      </c>
      <c r="Q18" s="19">
        <f t="shared" si="4"/>
        <v>2084.1237699999997</v>
      </c>
      <c r="R18" s="19">
        <f t="shared" si="4"/>
        <v>151.71099999999998</v>
      </c>
      <c r="S18" s="19">
        <f t="shared" si="4"/>
        <v>124.53100000000001</v>
      </c>
      <c r="T18" s="19">
        <f t="shared" si="4"/>
        <v>592.16000000000008</v>
      </c>
      <c r="U18" s="19">
        <f t="shared" si="4"/>
        <v>337.79</v>
      </c>
      <c r="V18" s="19">
        <f t="shared" si="4"/>
        <v>821.17746000000011</v>
      </c>
      <c r="W18" s="19">
        <f t="shared" si="4"/>
        <v>916.428</v>
      </c>
      <c r="X18" s="19">
        <f t="shared" si="4"/>
        <v>2114.0100000000002</v>
      </c>
      <c r="Y18" s="19">
        <f t="shared" si="4"/>
        <v>528.08500000000004</v>
      </c>
      <c r="Z18" s="19">
        <f t="shared" si="4"/>
        <v>245.89999999999998</v>
      </c>
      <c r="AA18" s="19">
        <f t="shared" si="4"/>
        <v>428.03000000000003</v>
      </c>
    </row>
    <row r="19" spans="1:27" ht="20.100000000000001" hidden="1" customHeight="1">
      <c r="A19" s="87"/>
      <c r="B19" s="95" t="s">
        <v>39</v>
      </c>
      <c r="C19" s="89" t="s">
        <v>40</v>
      </c>
      <c r="D19" s="23">
        <f t="shared" si="3"/>
        <v>12319.630362</v>
      </c>
      <c r="E19" s="23"/>
      <c r="F19" s="24">
        <v>0</v>
      </c>
      <c r="G19" s="24">
        <v>543.98</v>
      </c>
      <c r="H19" s="24">
        <v>320.185</v>
      </c>
      <c r="I19" s="24">
        <v>517.64100000000008</v>
      </c>
      <c r="J19" s="24">
        <v>327.32100000000003</v>
      </c>
      <c r="K19" s="24">
        <v>615.80350200000009</v>
      </c>
      <c r="L19" s="24">
        <v>1299.4000000000001</v>
      </c>
      <c r="M19" s="24">
        <v>823.14700000000005</v>
      </c>
      <c r="N19" s="24">
        <v>511.3904</v>
      </c>
      <c r="O19" s="24">
        <v>687.01400000000001</v>
      </c>
      <c r="P19" s="24">
        <v>299.14</v>
      </c>
      <c r="Q19" s="24">
        <v>1865.9169999999999</v>
      </c>
      <c r="R19" s="24">
        <v>141.94999999999999</v>
      </c>
      <c r="S19" s="24">
        <v>103.48</v>
      </c>
      <c r="T19" s="24">
        <v>511.18</v>
      </c>
      <c r="U19" s="24">
        <v>248.42</v>
      </c>
      <c r="V19" s="24">
        <v>192.08746000000002</v>
      </c>
      <c r="W19" s="24">
        <v>729.76400000000001</v>
      </c>
      <c r="X19" s="24">
        <v>1579.72</v>
      </c>
      <c r="Y19" s="24">
        <v>528.08500000000004</v>
      </c>
      <c r="Z19" s="24">
        <v>132.13499999999999</v>
      </c>
      <c r="AA19" s="24">
        <v>341.87</v>
      </c>
    </row>
    <row r="20" spans="1:27" ht="20.100000000000001" hidden="1" customHeight="1">
      <c r="A20" s="87"/>
      <c r="B20" s="95" t="s">
        <v>41</v>
      </c>
      <c r="C20" s="89" t="s">
        <v>42</v>
      </c>
      <c r="D20" s="23">
        <f t="shared" si="3"/>
        <v>787.77291000000002</v>
      </c>
      <c r="E20" s="23"/>
      <c r="F20" s="24">
        <v>0</v>
      </c>
      <c r="G20" s="24">
        <v>0</v>
      </c>
      <c r="H20" s="24">
        <v>0</v>
      </c>
      <c r="I20" s="24">
        <v>5.3710000000000004</v>
      </c>
      <c r="J20" s="24">
        <v>7.8140000000000001</v>
      </c>
      <c r="K20" s="24">
        <v>234.68100000000001</v>
      </c>
      <c r="L20" s="24">
        <v>189.73284000000001</v>
      </c>
      <c r="M20" s="24">
        <v>55.573999999999998</v>
      </c>
      <c r="N20" s="24">
        <v>104.7105</v>
      </c>
      <c r="O20" s="24">
        <v>17.3645</v>
      </c>
      <c r="P20" s="24">
        <v>0</v>
      </c>
      <c r="Q20" s="24">
        <v>70.795069999999996</v>
      </c>
      <c r="R20" s="24">
        <v>2.46</v>
      </c>
      <c r="S20" s="24">
        <v>0</v>
      </c>
      <c r="T20" s="24">
        <v>49.63</v>
      </c>
      <c r="U20" s="24">
        <v>9.14</v>
      </c>
      <c r="V20" s="24">
        <v>5.52</v>
      </c>
      <c r="W20" s="24">
        <v>0</v>
      </c>
      <c r="X20" s="24">
        <v>0</v>
      </c>
      <c r="Y20" s="24">
        <v>0</v>
      </c>
      <c r="Z20" s="24">
        <v>0</v>
      </c>
      <c r="AA20" s="24">
        <v>34.979999999999997</v>
      </c>
    </row>
    <row r="21" spans="1:27" ht="20.100000000000001" hidden="1" customHeight="1">
      <c r="A21" s="87"/>
      <c r="B21" s="95" t="s">
        <v>43</v>
      </c>
      <c r="C21" s="89" t="s">
        <v>44</v>
      </c>
      <c r="D21" s="23">
        <f t="shared" si="3"/>
        <v>3001.1623999999993</v>
      </c>
      <c r="E21" s="23"/>
      <c r="F21" s="24">
        <v>0</v>
      </c>
      <c r="G21" s="24">
        <v>13.465</v>
      </c>
      <c r="H21" s="24">
        <v>4.13</v>
      </c>
      <c r="I21" s="24">
        <v>50.94</v>
      </c>
      <c r="J21" s="24">
        <v>4.9936999999999996</v>
      </c>
      <c r="K21" s="24">
        <v>307.47000000000003</v>
      </c>
      <c r="L21" s="24">
        <v>209.06</v>
      </c>
      <c r="M21" s="24">
        <v>5.59</v>
      </c>
      <c r="N21" s="24">
        <v>589.61</v>
      </c>
      <c r="O21" s="24">
        <v>4.7610000000000001</v>
      </c>
      <c r="P21" s="24">
        <v>14.33</v>
      </c>
      <c r="Q21" s="24">
        <v>147.4117</v>
      </c>
      <c r="R21" s="24">
        <v>7.3010000000000002</v>
      </c>
      <c r="S21" s="24">
        <v>21.050999999999998</v>
      </c>
      <c r="T21" s="24">
        <v>31.35</v>
      </c>
      <c r="U21" s="24">
        <v>80.23</v>
      </c>
      <c r="V21" s="24">
        <v>623.57000000000005</v>
      </c>
      <c r="W21" s="24">
        <v>186.66399999999999</v>
      </c>
      <c r="X21" s="24">
        <v>534.29</v>
      </c>
      <c r="Y21" s="24">
        <v>0</v>
      </c>
      <c r="Z21" s="24">
        <v>113.765</v>
      </c>
      <c r="AA21" s="24">
        <v>51.18</v>
      </c>
    </row>
    <row r="22" spans="1:27" ht="17.25" customHeight="1">
      <c r="A22" s="90" t="s">
        <v>45</v>
      </c>
      <c r="B22" s="91" t="s">
        <v>46</v>
      </c>
      <c r="C22" s="92" t="s">
        <v>47</v>
      </c>
      <c r="D22" s="23">
        <f t="shared" si="3"/>
        <v>0</v>
      </c>
      <c r="E22" s="18">
        <f>D22/D$10*100</f>
        <v>0</v>
      </c>
      <c r="F22" s="19">
        <f t="shared" ref="F22:AA22" si="5">F23+F24+F25</f>
        <v>0</v>
      </c>
      <c r="G22" s="19">
        <f t="shared" si="5"/>
        <v>0</v>
      </c>
      <c r="H22" s="19">
        <f t="shared" si="5"/>
        <v>0</v>
      </c>
      <c r="I22" s="19">
        <f t="shared" si="5"/>
        <v>0</v>
      </c>
      <c r="J22" s="19">
        <f t="shared" si="5"/>
        <v>0</v>
      </c>
      <c r="K22" s="19">
        <f t="shared" si="5"/>
        <v>0</v>
      </c>
      <c r="L22" s="19">
        <f t="shared" si="5"/>
        <v>0</v>
      </c>
      <c r="M22" s="19">
        <f t="shared" si="5"/>
        <v>0</v>
      </c>
      <c r="N22" s="19">
        <f t="shared" si="5"/>
        <v>0</v>
      </c>
      <c r="O22" s="19">
        <f t="shared" si="5"/>
        <v>0</v>
      </c>
      <c r="P22" s="19">
        <f t="shared" si="5"/>
        <v>0</v>
      </c>
      <c r="Q22" s="19">
        <f t="shared" si="5"/>
        <v>0</v>
      </c>
      <c r="R22" s="19">
        <f t="shared" si="5"/>
        <v>0</v>
      </c>
      <c r="S22" s="19">
        <f t="shared" si="5"/>
        <v>0</v>
      </c>
      <c r="T22" s="19">
        <f t="shared" si="5"/>
        <v>0</v>
      </c>
      <c r="U22" s="19">
        <f t="shared" si="5"/>
        <v>0</v>
      </c>
      <c r="V22" s="19">
        <f t="shared" si="5"/>
        <v>0</v>
      </c>
      <c r="W22" s="19">
        <f t="shared" si="5"/>
        <v>0</v>
      </c>
      <c r="X22" s="19">
        <f t="shared" si="5"/>
        <v>0</v>
      </c>
      <c r="Y22" s="19">
        <f t="shared" si="5"/>
        <v>0</v>
      </c>
      <c r="Z22" s="19">
        <f t="shared" si="5"/>
        <v>0</v>
      </c>
      <c r="AA22" s="19">
        <f t="shared" si="5"/>
        <v>0</v>
      </c>
    </row>
    <row r="23" spans="1:27" ht="20.100000000000001" hidden="1" customHeight="1">
      <c r="A23" s="87"/>
      <c r="B23" s="95" t="s">
        <v>48</v>
      </c>
      <c r="C23" s="89" t="s">
        <v>49</v>
      </c>
      <c r="D23" s="23">
        <f t="shared" si="3"/>
        <v>0</v>
      </c>
      <c r="E23" s="23"/>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row>
    <row r="24" spans="1:27" s="50" customFormat="1" ht="20.100000000000001" hidden="1" customHeight="1">
      <c r="A24" s="87"/>
      <c r="B24" s="95" t="s">
        <v>50</v>
      </c>
      <c r="C24" s="89" t="s">
        <v>51</v>
      </c>
      <c r="D24" s="23">
        <f t="shared" si="3"/>
        <v>0</v>
      </c>
      <c r="E24" s="23"/>
      <c r="F24" s="24">
        <v>0</v>
      </c>
      <c r="G24" s="24">
        <v>0</v>
      </c>
      <c r="H24" s="24">
        <v>0</v>
      </c>
      <c r="I24" s="24">
        <v>0</v>
      </c>
      <c r="J24" s="24">
        <v>0</v>
      </c>
      <c r="K24" s="24">
        <v>0</v>
      </c>
      <c r="L24" s="24">
        <v>0</v>
      </c>
      <c r="M24" s="24">
        <v>0</v>
      </c>
      <c r="N24" s="24">
        <v>0</v>
      </c>
      <c r="O24" s="24">
        <v>0</v>
      </c>
      <c r="P24" s="24">
        <v>0</v>
      </c>
      <c r="Q24" s="24">
        <v>0</v>
      </c>
      <c r="R24" s="24">
        <v>0</v>
      </c>
      <c r="S24" s="24">
        <v>0</v>
      </c>
      <c r="T24" s="24">
        <v>0</v>
      </c>
      <c r="U24" s="24">
        <v>0</v>
      </c>
      <c r="V24" s="24">
        <v>0</v>
      </c>
      <c r="W24" s="24">
        <v>0</v>
      </c>
      <c r="X24" s="24">
        <v>0</v>
      </c>
      <c r="Y24" s="24">
        <v>0</v>
      </c>
      <c r="Z24" s="24">
        <v>0</v>
      </c>
      <c r="AA24" s="24">
        <v>0</v>
      </c>
    </row>
    <row r="25" spans="1:27" ht="20.100000000000001" hidden="1" customHeight="1">
      <c r="A25" s="87"/>
      <c r="B25" s="95" t="s">
        <v>52</v>
      </c>
      <c r="C25" s="89" t="s">
        <v>53</v>
      </c>
      <c r="D25" s="23">
        <f t="shared" si="3"/>
        <v>0</v>
      </c>
      <c r="E25" s="23"/>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24">
        <v>0</v>
      </c>
      <c r="X25" s="24">
        <v>0</v>
      </c>
      <c r="Y25" s="24">
        <v>0</v>
      </c>
      <c r="Z25" s="24">
        <v>0</v>
      </c>
      <c r="AA25" s="24">
        <v>0</v>
      </c>
    </row>
    <row r="26" spans="1:27" s="50" customFormat="1" ht="19.5" customHeight="1">
      <c r="A26" s="90" t="s">
        <v>54</v>
      </c>
      <c r="B26" s="91" t="s">
        <v>55</v>
      </c>
      <c r="C26" s="92" t="s">
        <v>56</v>
      </c>
      <c r="D26" s="23">
        <f t="shared" si="3"/>
        <v>69655.144078999991</v>
      </c>
      <c r="E26" s="18">
        <f>D26/D$10*100</f>
        <v>72.185338009004198</v>
      </c>
      <c r="F26" s="19">
        <f t="shared" ref="F26:AA26" si="6">F27+F28+F29</f>
        <v>0</v>
      </c>
      <c r="G26" s="19">
        <f t="shared" si="6"/>
        <v>2302.5300000000002</v>
      </c>
      <c r="H26" s="19">
        <f t="shared" si="6"/>
        <v>2070.0537749999999</v>
      </c>
      <c r="I26" s="19">
        <f t="shared" si="6"/>
        <v>3909.0372000000002</v>
      </c>
      <c r="J26" s="19">
        <f t="shared" si="6"/>
        <v>1409.9350000000002</v>
      </c>
      <c r="K26" s="19">
        <f t="shared" si="6"/>
        <v>4811.4961999999996</v>
      </c>
      <c r="L26" s="19">
        <f t="shared" si="6"/>
        <v>2721.8212089999993</v>
      </c>
      <c r="M26" s="19">
        <f t="shared" si="6"/>
        <v>3749.5749999999998</v>
      </c>
      <c r="N26" s="19">
        <f t="shared" si="6"/>
        <v>3043.924</v>
      </c>
      <c r="O26" s="19">
        <f t="shared" si="6"/>
        <v>2152.5158000000001</v>
      </c>
      <c r="P26" s="19">
        <f t="shared" si="6"/>
        <v>2160.5699999999997</v>
      </c>
      <c r="Q26" s="19">
        <f t="shared" si="6"/>
        <v>4096.9254680000004</v>
      </c>
      <c r="R26" s="19">
        <f t="shared" si="6"/>
        <v>2125.26449</v>
      </c>
      <c r="S26" s="19">
        <f t="shared" si="6"/>
        <v>4250.2839999999997</v>
      </c>
      <c r="T26" s="19">
        <f t="shared" si="6"/>
        <v>3734.31</v>
      </c>
      <c r="U26" s="19">
        <f t="shared" si="6"/>
        <v>3179.0411900000004</v>
      </c>
      <c r="V26" s="19">
        <f t="shared" si="6"/>
        <v>4178.3763469999994</v>
      </c>
      <c r="W26" s="19">
        <f t="shared" si="6"/>
        <v>5635.4</v>
      </c>
      <c r="X26" s="19">
        <f t="shared" si="6"/>
        <v>4383.3498999999993</v>
      </c>
      <c r="Y26" s="19">
        <f t="shared" si="6"/>
        <v>2884.0605</v>
      </c>
      <c r="Z26" s="19">
        <f t="shared" si="6"/>
        <v>4513.7440000000006</v>
      </c>
      <c r="AA26" s="19">
        <f t="shared" si="6"/>
        <v>2342.9299999999998</v>
      </c>
    </row>
    <row r="27" spans="1:27" ht="27.6">
      <c r="A27" s="87"/>
      <c r="B27" s="88" t="s">
        <v>57</v>
      </c>
      <c r="C27" s="89" t="s">
        <v>58</v>
      </c>
      <c r="D27" s="23">
        <f t="shared" si="3"/>
        <v>42401.979000000007</v>
      </c>
      <c r="E27" s="23"/>
      <c r="F27" s="24">
        <v>0</v>
      </c>
      <c r="G27" s="24">
        <v>1922.41</v>
      </c>
      <c r="H27" s="24">
        <v>1661.62</v>
      </c>
      <c r="I27" s="24">
        <v>1628.13</v>
      </c>
      <c r="J27" s="24">
        <v>1023.2</v>
      </c>
      <c r="K27" s="24">
        <v>3123.3389999999999</v>
      </c>
      <c r="L27" s="24">
        <v>1914.9254999999998</v>
      </c>
      <c r="M27" s="24">
        <v>2983.585</v>
      </c>
      <c r="N27" s="24">
        <v>1706.0540000000001</v>
      </c>
      <c r="O27" s="24">
        <v>1537.7449999999999</v>
      </c>
      <c r="P27" s="24">
        <v>1739.09</v>
      </c>
      <c r="Q27" s="24">
        <v>3284.4140000000002</v>
      </c>
      <c r="R27" s="24">
        <v>1416.1915000000001</v>
      </c>
      <c r="S27" s="24">
        <v>2650.7339999999999</v>
      </c>
      <c r="T27" s="24">
        <v>188.666</v>
      </c>
      <c r="U27" s="24">
        <v>2140.86</v>
      </c>
      <c r="V27" s="24">
        <v>2487.357</v>
      </c>
      <c r="W27" s="24">
        <v>3744.49</v>
      </c>
      <c r="X27" s="24">
        <v>2090.39</v>
      </c>
      <c r="Y27" s="24">
        <v>607.87400000000002</v>
      </c>
      <c r="Z27" s="24">
        <v>2666.9639999999999</v>
      </c>
      <c r="AA27" s="24">
        <v>1883.94</v>
      </c>
    </row>
    <row r="28" spans="1:27" ht="20.100000000000001" hidden="1" customHeight="1">
      <c r="A28" s="87"/>
      <c r="B28" s="95" t="s">
        <v>59</v>
      </c>
      <c r="C28" s="89" t="s">
        <v>60</v>
      </c>
      <c r="D28" s="23">
        <f t="shared" si="3"/>
        <v>3430.6050529999993</v>
      </c>
      <c r="E28" s="23"/>
      <c r="F28" s="24">
        <v>0</v>
      </c>
      <c r="G28" s="24">
        <v>30.970000000000002</v>
      </c>
      <c r="H28" s="24">
        <v>151.23377499999998</v>
      </c>
      <c r="I28" s="24">
        <v>62.484000000000002</v>
      </c>
      <c r="J28" s="24">
        <v>92.016999999999996</v>
      </c>
      <c r="K28" s="24">
        <v>563.36099999999999</v>
      </c>
      <c r="L28" s="24">
        <v>189.87899999999999</v>
      </c>
      <c r="M28" s="24">
        <v>196.31</v>
      </c>
      <c r="N28" s="24">
        <v>90.13</v>
      </c>
      <c r="O28" s="24">
        <v>171.94</v>
      </c>
      <c r="P28" s="24">
        <v>111.05</v>
      </c>
      <c r="Q28" s="24">
        <v>244.25062799999978</v>
      </c>
      <c r="R28" s="24">
        <v>408.79808999999972</v>
      </c>
      <c r="S28" s="24">
        <v>177.41</v>
      </c>
      <c r="T28" s="24">
        <v>123.94499999999999</v>
      </c>
      <c r="U28" s="24">
        <v>154.07119000000026</v>
      </c>
      <c r="V28" s="24">
        <v>217.66647</v>
      </c>
      <c r="W28" s="24">
        <v>86.89</v>
      </c>
      <c r="X28" s="24">
        <v>3.8199000000000001</v>
      </c>
      <c r="Y28" s="24">
        <v>98.668999999999997</v>
      </c>
      <c r="Z28" s="24">
        <v>239.65</v>
      </c>
      <c r="AA28" s="24">
        <v>16.059999999999999</v>
      </c>
    </row>
    <row r="29" spans="1:27" ht="20.100000000000001" hidden="1" customHeight="1">
      <c r="A29" s="87"/>
      <c r="B29" s="95" t="s">
        <v>61</v>
      </c>
      <c r="C29" s="89" t="s">
        <v>62</v>
      </c>
      <c r="D29" s="23">
        <f t="shared" si="3"/>
        <v>23822.560026000003</v>
      </c>
      <c r="E29" s="23"/>
      <c r="F29" s="24">
        <v>0</v>
      </c>
      <c r="G29" s="24">
        <v>349.15000000000003</v>
      </c>
      <c r="H29" s="24">
        <v>257.2</v>
      </c>
      <c r="I29" s="24">
        <v>2218.4232000000002</v>
      </c>
      <c r="J29" s="24">
        <v>294.71800000000002</v>
      </c>
      <c r="K29" s="24">
        <v>1124.7962</v>
      </c>
      <c r="L29" s="24">
        <v>617.01670899999942</v>
      </c>
      <c r="M29" s="24">
        <v>569.67999999999995</v>
      </c>
      <c r="N29" s="24">
        <v>1247.74</v>
      </c>
      <c r="O29" s="24">
        <v>442.83080000000001</v>
      </c>
      <c r="P29" s="24">
        <v>310.43</v>
      </c>
      <c r="Q29" s="24">
        <v>568.26084000000003</v>
      </c>
      <c r="R29" s="24">
        <v>300.2749</v>
      </c>
      <c r="S29" s="24">
        <v>1422.14</v>
      </c>
      <c r="T29" s="24">
        <v>3421.6990000000001</v>
      </c>
      <c r="U29" s="24">
        <v>884.11</v>
      </c>
      <c r="V29" s="24">
        <v>1473.3528769999998</v>
      </c>
      <c r="W29" s="24">
        <v>1804.02</v>
      </c>
      <c r="X29" s="24">
        <v>2289.14</v>
      </c>
      <c r="Y29" s="24">
        <v>2177.5174999999999</v>
      </c>
      <c r="Z29" s="24">
        <v>1607.13</v>
      </c>
      <c r="AA29" s="24">
        <v>442.93</v>
      </c>
    </row>
    <row r="30" spans="1:27" ht="17.25" customHeight="1">
      <c r="A30" s="90" t="s">
        <v>63</v>
      </c>
      <c r="B30" s="96" t="s">
        <v>64</v>
      </c>
      <c r="C30" s="92" t="s">
        <v>65</v>
      </c>
      <c r="D30" s="23">
        <f t="shared" si="3"/>
        <v>217.31155699999999</v>
      </c>
      <c r="E30" s="18">
        <f>D30/D$10*100</f>
        <v>0.22520530827582191</v>
      </c>
      <c r="F30" s="19">
        <v>0.25800000000000001</v>
      </c>
      <c r="G30" s="19">
        <v>1.425</v>
      </c>
      <c r="H30" s="19">
        <v>15.798657</v>
      </c>
      <c r="I30" s="19">
        <v>7.2949999999999999</v>
      </c>
      <c r="J30" s="19">
        <v>29.934239999999992</v>
      </c>
      <c r="K30" s="19">
        <v>5.8559999999999999</v>
      </c>
      <c r="L30" s="19">
        <v>16.375</v>
      </c>
      <c r="M30" s="19">
        <v>6.7949999999999999</v>
      </c>
      <c r="N30" s="19">
        <v>4.6980000000000004</v>
      </c>
      <c r="O30" s="19">
        <v>6.6239999999999997</v>
      </c>
      <c r="P30" s="19">
        <v>8.6989999999999998</v>
      </c>
      <c r="Q30" s="19">
        <v>12.21237</v>
      </c>
      <c r="R30" s="19">
        <v>8.4474</v>
      </c>
      <c r="S30" s="19">
        <v>2.52</v>
      </c>
      <c r="T30" s="19">
        <v>27.94</v>
      </c>
      <c r="U30" s="19">
        <v>7.8040000000000003</v>
      </c>
      <c r="V30" s="19">
        <v>8.0302100000000003</v>
      </c>
      <c r="W30" s="19">
        <v>10.814</v>
      </c>
      <c r="X30" s="19">
        <v>5.91</v>
      </c>
      <c r="Y30" s="19">
        <v>16.173999999999999</v>
      </c>
      <c r="Z30" s="19">
        <v>10.12168</v>
      </c>
      <c r="AA30" s="19">
        <v>3.58</v>
      </c>
    </row>
    <row r="31" spans="1:27" ht="20.100000000000001" customHeight="1">
      <c r="A31" s="90" t="s">
        <v>66</v>
      </c>
      <c r="B31" s="96" t="s">
        <v>67</v>
      </c>
      <c r="C31" s="92" t="s">
        <v>68</v>
      </c>
      <c r="D31" s="23">
        <f t="shared" si="3"/>
        <v>0</v>
      </c>
      <c r="E31" s="18">
        <f>D31/D$10*100</f>
        <v>0</v>
      </c>
      <c r="F31" s="19">
        <v>0</v>
      </c>
      <c r="G31" s="19">
        <v>0</v>
      </c>
      <c r="H31" s="19">
        <v>0</v>
      </c>
      <c r="I31" s="19">
        <v>0</v>
      </c>
      <c r="J31" s="19">
        <v>0</v>
      </c>
      <c r="K31" s="19">
        <v>0</v>
      </c>
      <c r="L31" s="19">
        <v>0</v>
      </c>
      <c r="M31" s="19">
        <v>0</v>
      </c>
      <c r="N31" s="19">
        <v>0</v>
      </c>
      <c r="O31" s="19">
        <v>0</v>
      </c>
      <c r="P31" s="19">
        <v>0</v>
      </c>
      <c r="Q31" s="19">
        <v>0</v>
      </c>
      <c r="R31" s="19">
        <v>0</v>
      </c>
      <c r="S31" s="19">
        <v>0</v>
      </c>
      <c r="T31" s="19">
        <v>0</v>
      </c>
      <c r="U31" s="19">
        <v>0</v>
      </c>
      <c r="V31" s="19">
        <v>0</v>
      </c>
      <c r="W31" s="19">
        <v>0</v>
      </c>
      <c r="X31" s="19">
        <v>0</v>
      </c>
      <c r="Y31" s="19">
        <v>0</v>
      </c>
      <c r="Z31" s="19">
        <v>0</v>
      </c>
      <c r="AA31" s="19">
        <v>0</v>
      </c>
    </row>
    <row r="32" spans="1:27" ht="17.25" customHeight="1">
      <c r="A32" s="90" t="s">
        <v>69</v>
      </c>
      <c r="B32" s="96" t="s">
        <v>70</v>
      </c>
      <c r="C32" s="92" t="s">
        <v>71</v>
      </c>
      <c r="D32" s="23">
        <f t="shared" si="3"/>
        <v>68.177999999999997</v>
      </c>
      <c r="E32" s="18">
        <f>D32/D$10*100</f>
        <v>7.0654537290112854E-2</v>
      </c>
      <c r="F32" s="19">
        <v>0.04</v>
      </c>
      <c r="G32" s="19">
        <v>0</v>
      </c>
      <c r="H32" s="19">
        <v>0</v>
      </c>
      <c r="I32" s="19">
        <v>7</v>
      </c>
      <c r="J32" s="19">
        <v>5.8639999999999999</v>
      </c>
      <c r="K32" s="19">
        <v>0</v>
      </c>
      <c r="L32" s="19">
        <v>7.72</v>
      </c>
      <c r="M32" s="19">
        <v>0</v>
      </c>
      <c r="N32" s="19">
        <v>0.23400000000000001</v>
      </c>
      <c r="O32" s="19">
        <v>0</v>
      </c>
      <c r="P32" s="19">
        <v>0</v>
      </c>
      <c r="Q32" s="19">
        <v>5</v>
      </c>
      <c r="R32" s="19">
        <v>0.16</v>
      </c>
      <c r="S32" s="19">
        <v>0</v>
      </c>
      <c r="T32" s="19">
        <v>14</v>
      </c>
      <c r="U32" s="19">
        <v>1.1599999999999999</v>
      </c>
      <c r="V32" s="19">
        <v>0</v>
      </c>
      <c r="W32" s="19">
        <v>0.33500000000000002</v>
      </c>
      <c r="X32" s="19">
        <v>0</v>
      </c>
      <c r="Y32" s="19">
        <v>0.06</v>
      </c>
      <c r="Z32" s="19">
        <v>26.605</v>
      </c>
      <c r="AA32" s="19">
        <v>0</v>
      </c>
    </row>
    <row r="33" spans="1:27" ht="17.25" customHeight="1">
      <c r="A33" s="80" t="s">
        <v>72</v>
      </c>
      <c r="B33" s="97" t="s">
        <v>73</v>
      </c>
      <c r="C33" s="81" t="s">
        <v>74</v>
      </c>
      <c r="D33" s="14">
        <f>SUM(D35:D44)+SUM(D62:D75)</f>
        <v>4444.984327000001</v>
      </c>
      <c r="E33" s="13">
        <f>D33/D$8*100</f>
        <v>4.3719145044347965</v>
      </c>
      <c r="F33" s="14">
        <f t="shared" ref="F33:M33" si="7">SUM(F35:F44)+SUM(F62:F75)</f>
        <v>50.477000000000004</v>
      </c>
      <c r="G33" s="14">
        <f t="shared" si="7"/>
        <v>39.98903</v>
      </c>
      <c r="H33" s="14">
        <f t="shared" si="7"/>
        <v>141.122773</v>
      </c>
      <c r="I33" s="14">
        <f t="shared" si="7"/>
        <v>139.38669999999959</v>
      </c>
      <c r="J33" s="14">
        <f t="shared" si="7"/>
        <v>257.96546000000001</v>
      </c>
      <c r="K33" s="14">
        <f t="shared" si="7"/>
        <v>390.95886800000005</v>
      </c>
      <c r="L33" s="14">
        <f t="shared" si="7"/>
        <v>206.87700100000058</v>
      </c>
      <c r="M33" s="14">
        <f t="shared" si="7"/>
        <v>103.88072999999999</v>
      </c>
      <c r="N33" s="14">
        <f t="shared" ref="N33:AA33" si="8">SUM(N35:N44)+SUM(N62:N75)</f>
        <v>116.16552</v>
      </c>
      <c r="O33" s="14">
        <f t="shared" si="8"/>
        <v>220.19304700000001</v>
      </c>
      <c r="P33" s="14">
        <f t="shared" si="8"/>
        <v>260.70467000000002</v>
      </c>
      <c r="Q33" s="14">
        <f t="shared" si="8"/>
        <v>309.97049200000021</v>
      </c>
      <c r="R33" s="14">
        <f t="shared" si="8"/>
        <v>333.72733000000028</v>
      </c>
      <c r="S33" s="14">
        <f t="shared" si="8"/>
        <v>65.379400000000004</v>
      </c>
      <c r="T33" s="14">
        <f t="shared" si="8"/>
        <v>435.55259999999993</v>
      </c>
      <c r="U33" s="14">
        <f t="shared" si="8"/>
        <v>363.96781999999973</v>
      </c>
      <c r="V33" s="14">
        <f t="shared" si="8"/>
        <v>236.07638299999999</v>
      </c>
      <c r="W33" s="14">
        <f t="shared" si="8"/>
        <v>190.34010999999998</v>
      </c>
      <c r="X33" s="14">
        <f t="shared" si="8"/>
        <v>77.230130000000003</v>
      </c>
      <c r="Y33" s="14">
        <f t="shared" si="8"/>
        <v>213.47331</v>
      </c>
      <c r="Z33" s="14">
        <f t="shared" si="8"/>
        <v>228.78559299999998</v>
      </c>
      <c r="AA33" s="14">
        <f t="shared" si="8"/>
        <v>62.760359999999999</v>
      </c>
    </row>
    <row r="34" spans="1:27" s="53" customFormat="1" ht="18" customHeight="1">
      <c r="A34" s="87"/>
      <c r="B34" s="88" t="s">
        <v>75</v>
      </c>
      <c r="C34" s="89"/>
      <c r="D34" s="23"/>
      <c r="E34" s="23"/>
      <c r="F34" s="24"/>
      <c r="G34" s="24"/>
      <c r="H34" s="24"/>
      <c r="I34" s="24"/>
      <c r="J34" s="24"/>
      <c r="K34" s="24"/>
      <c r="L34" s="24"/>
      <c r="M34" s="24"/>
      <c r="N34" s="24"/>
      <c r="O34" s="24"/>
      <c r="P34" s="24"/>
      <c r="Q34" s="24"/>
      <c r="R34" s="24"/>
      <c r="S34" s="24"/>
      <c r="T34" s="24"/>
      <c r="U34" s="24"/>
      <c r="V34" s="24"/>
      <c r="W34" s="24"/>
      <c r="X34" s="24"/>
      <c r="Y34" s="24"/>
      <c r="Z34" s="24"/>
      <c r="AA34" s="24"/>
    </row>
    <row r="35" spans="1:27" ht="17.25" customHeight="1">
      <c r="A35" s="90" t="s">
        <v>76</v>
      </c>
      <c r="B35" s="96" t="s">
        <v>77</v>
      </c>
      <c r="C35" s="92" t="s">
        <v>78</v>
      </c>
      <c r="D35" s="23">
        <f t="shared" ref="D35:D76" si="9">SUM(F35:AA35)</f>
        <v>159.19000000000003</v>
      </c>
      <c r="E35" s="18">
        <f>D35/D$33*100</f>
        <v>3.5813399618315458</v>
      </c>
      <c r="F35" s="19">
        <v>1.08</v>
      </c>
      <c r="G35" s="19">
        <v>0</v>
      </c>
      <c r="H35" s="19">
        <v>0</v>
      </c>
      <c r="I35" s="19">
        <v>0</v>
      </c>
      <c r="J35" s="19">
        <v>6.0519999999999996</v>
      </c>
      <c r="K35" s="19">
        <v>36.410658000000026</v>
      </c>
      <c r="L35" s="19">
        <v>5.5</v>
      </c>
      <c r="M35" s="19">
        <v>0</v>
      </c>
      <c r="N35" s="19">
        <v>3.82</v>
      </c>
      <c r="O35" s="19">
        <v>0</v>
      </c>
      <c r="P35" s="19">
        <v>0</v>
      </c>
      <c r="Q35" s="19">
        <v>15.003342</v>
      </c>
      <c r="R35" s="19">
        <v>1.82</v>
      </c>
      <c r="S35" s="19">
        <v>0</v>
      </c>
      <c r="T35" s="19">
        <v>88.3</v>
      </c>
      <c r="U35" s="19">
        <v>0</v>
      </c>
      <c r="V35" s="19">
        <v>1.204</v>
      </c>
      <c r="W35" s="19">
        <v>0</v>
      </c>
      <c r="X35" s="19">
        <v>0</v>
      </c>
      <c r="Y35" s="19">
        <v>0</v>
      </c>
      <c r="Z35" s="19">
        <v>0</v>
      </c>
      <c r="AA35" s="19">
        <v>0</v>
      </c>
    </row>
    <row r="36" spans="1:27" ht="17.25" customHeight="1">
      <c r="A36" s="90" t="s">
        <v>79</v>
      </c>
      <c r="B36" s="96" t="s">
        <v>80</v>
      </c>
      <c r="C36" s="92" t="s">
        <v>81</v>
      </c>
      <c r="D36" s="23">
        <f t="shared" si="9"/>
        <v>3.0564999999999998</v>
      </c>
      <c r="E36" s="18">
        <f t="shared" ref="E36:E44" si="10">D36/D$33*100</f>
        <v>6.8762897125058842E-2</v>
      </c>
      <c r="F36" s="19">
        <v>0.8</v>
      </c>
      <c r="G36" s="19">
        <v>0.2</v>
      </c>
      <c r="H36" s="19">
        <v>0.12</v>
      </c>
      <c r="I36" s="19">
        <v>0.13</v>
      </c>
      <c r="J36" s="19">
        <v>0</v>
      </c>
      <c r="K36" s="19">
        <v>0.44040000000000001</v>
      </c>
      <c r="L36" s="19">
        <v>0.24</v>
      </c>
      <c r="M36" s="19">
        <v>0</v>
      </c>
      <c r="N36" s="19">
        <v>0.1305</v>
      </c>
      <c r="O36" s="19">
        <v>0</v>
      </c>
      <c r="P36" s="19">
        <v>0</v>
      </c>
      <c r="Q36" s="19">
        <v>0</v>
      </c>
      <c r="R36" s="19">
        <v>0.25790000000000002</v>
      </c>
      <c r="S36" s="19">
        <v>0.1</v>
      </c>
      <c r="T36" s="19">
        <v>0.1804</v>
      </c>
      <c r="U36" s="19">
        <v>0.05</v>
      </c>
      <c r="V36" s="19">
        <v>0.18729999999999999</v>
      </c>
      <c r="W36" s="19">
        <v>0.1</v>
      </c>
      <c r="X36" s="19">
        <v>0.12</v>
      </c>
      <c r="Y36" s="19">
        <v>0</v>
      </c>
      <c r="Z36" s="19">
        <v>0</v>
      </c>
      <c r="AA36" s="19">
        <v>0</v>
      </c>
    </row>
    <row r="37" spans="1:27" ht="17.25" customHeight="1">
      <c r="A37" s="90" t="s">
        <v>82</v>
      </c>
      <c r="B37" s="96" t="s">
        <v>83</v>
      </c>
      <c r="C37" s="92" t="s">
        <v>84</v>
      </c>
      <c r="D37" s="23">
        <f t="shared" si="9"/>
        <v>0</v>
      </c>
      <c r="E37" s="18">
        <f t="shared" si="10"/>
        <v>0</v>
      </c>
      <c r="F37" s="19">
        <v>0</v>
      </c>
      <c r="G37" s="19">
        <v>0</v>
      </c>
      <c r="H37" s="19">
        <v>0</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row>
    <row r="38" spans="1:27" ht="17.25" hidden="1" customHeight="1">
      <c r="A38" s="90"/>
      <c r="B38" s="91" t="s">
        <v>86</v>
      </c>
      <c r="C38" s="92" t="s">
        <v>87</v>
      </c>
      <c r="D38" s="23">
        <f t="shared" si="9"/>
        <v>0</v>
      </c>
      <c r="E38" s="18">
        <f t="shared" si="10"/>
        <v>0</v>
      </c>
      <c r="F38" s="19">
        <v>0</v>
      </c>
      <c r="G38" s="19">
        <v>0</v>
      </c>
      <c r="H38" s="19">
        <v>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row>
    <row r="39" spans="1:27" ht="17.25" customHeight="1">
      <c r="A39" s="90" t="s">
        <v>85</v>
      </c>
      <c r="B39" s="96" t="s">
        <v>88</v>
      </c>
      <c r="C39" s="92" t="s">
        <v>89</v>
      </c>
      <c r="D39" s="23">
        <f t="shared" si="9"/>
        <v>50</v>
      </c>
      <c r="E39" s="18">
        <f t="shared" si="10"/>
        <v>1.1248633588264165</v>
      </c>
      <c r="F39" s="19">
        <v>0</v>
      </c>
      <c r="G39" s="19">
        <v>0</v>
      </c>
      <c r="H39" s="19">
        <v>0</v>
      </c>
      <c r="I39" s="19">
        <v>0</v>
      </c>
      <c r="J39" s="19">
        <v>0</v>
      </c>
      <c r="K39" s="19">
        <v>0</v>
      </c>
      <c r="L39" s="19">
        <v>0</v>
      </c>
      <c r="M39" s="19">
        <v>0</v>
      </c>
      <c r="N39" s="19">
        <v>0</v>
      </c>
      <c r="O39" s="19">
        <v>0</v>
      </c>
      <c r="P39" s="19">
        <v>0</v>
      </c>
      <c r="Q39" s="19">
        <v>0</v>
      </c>
      <c r="R39" s="19">
        <v>50</v>
      </c>
      <c r="S39" s="19">
        <v>0</v>
      </c>
      <c r="T39" s="19">
        <v>0</v>
      </c>
      <c r="U39" s="19">
        <v>0</v>
      </c>
      <c r="V39" s="19">
        <v>0</v>
      </c>
      <c r="W39" s="19">
        <v>0</v>
      </c>
      <c r="X39" s="19">
        <v>0</v>
      </c>
      <c r="Y39" s="19">
        <v>0</v>
      </c>
      <c r="Z39" s="19">
        <v>0</v>
      </c>
      <c r="AA39" s="19">
        <v>0</v>
      </c>
    </row>
    <row r="40" spans="1:27" ht="17.25" customHeight="1">
      <c r="A40" s="90" t="s">
        <v>90</v>
      </c>
      <c r="B40" s="96" t="s">
        <v>91</v>
      </c>
      <c r="C40" s="92" t="s">
        <v>92</v>
      </c>
      <c r="D40" s="23">
        <f t="shared" si="9"/>
        <v>19.071799999999996</v>
      </c>
      <c r="E40" s="18">
        <f t="shared" si="10"/>
        <v>0.42906338013731293</v>
      </c>
      <c r="F40" s="19">
        <v>0.25</v>
      </c>
      <c r="G40" s="19">
        <v>0</v>
      </c>
      <c r="H40" s="19">
        <v>0</v>
      </c>
      <c r="I40" s="19">
        <v>0</v>
      </c>
      <c r="J40" s="19">
        <v>0.50580000000000003</v>
      </c>
      <c r="K40" s="19">
        <v>17.901999999999997</v>
      </c>
      <c r="L40" s="19">
        <v>0</v>
      </c>
      <c r="M40" s="19">
        <v>0</v>
      </c>
      <c r="N40" s="19">
        <v>0</v>
      </c>
      <c r="O40" s="19">
        <v>6.4000000000000001E-2</v>
      </c>
      <c r="P40" s="19">
        <v>0</v>
      </c>
      <c r="Q40" s="19">
        <v>0</v>
      </c>
      <c r="R40" s="19">
        <v>0</v>
      </c>
      <c r="S40" s="19">
        <v>0</v>
      </c>
      <c r="T40" s="19">
        <v>0.02</v>
      </c>
      <c r="U40" s="19">
        <v>0.2</v>
      </c>
      <c r="V40" s="19">
        <v>0</v>
      </c>
      <c r="W40" s="19">
        <v>0.13</v>
      </c>
      <c r="X40" s="19">
        <v>0</v>
      </c>
      <c r="Y40" s="19">
        <v>0</v>
      </c>
      <c r="Z40" s="19">
        <v>0</v>
      </c>
      <c r="AA40" s="19">
        <v>0</v>
      </c>
    </row>
    <row r="41" spans="1:27" ht="17.25" customHeight="1">
      <c r="A41" s="90" t="s">
        <v>93</v>
      </c>
      <c r="B41" s="98" t="s">
        <v>94</v>
      </c>
      <c r="C41" s="92" t="s">
        <v>95</v>
      </c>
      <c r="D41" s="23">
        <f t="shared" si="9"/>
        <v>26.602609999999995</v>
      </c>
      <c r="E41" s="18">
        <f t="shared" si="10"/>
        <v>0.59848602476298429</v>
      </c>
      <c r="F41" s="19">
        <v>0</v>
      </c>
      <c r="G41" s="19">
        <v>0</v>
      </c>
      <c r="H41" s="19">
        <v>0.02</v>
      </c>
      <c r="I41" s="19">
        <v>1.0049999999999999</v>
      </c>
      <c r="J41" s="19">
        <v>0.51500000000000001</v>
      </c>
      <c r="K41" s="19">
        <v>0</v>
      </c>
      <c r="L41" s="19">
        <v>3.0747999999999998</v>
      </c>
      <c r="M41" s="19">
        <v>0</v>
      </c>
      <c r="N41" s="19">
        <v>0</v>
      </c>
      <c r="O41" s="19">
        <v>2.4E-2</v>
      </c>
      <c r="P41" s="19">
        <v>0.42</v>
      </c>
      <c r="Q41" s="19">
        <v>4.7099999999999991</v>
      </c>
      <c r="R41" s="19">
        <v>6.33582</v>
      </c>
      <c r="S41" s="19">
        <v>0</v>
      </c>
      <c r="T41" s="19">
        <v>1.3199999999999998</v>
      </c>
      <c r="U41" s="19">
        <v>1.20828</v>
      </c>
      <c r="V41" s="19">
        <v>0.79400000000000004</v>
      </c>
      <c r="W41" s="19">
        <v>1.05071</v>
      </c>
      <c r="X41" s="19">
        <v>0</v>
      </c>
      <c r="Y41" s="19">
        <v>6.09</v>
      </c>
      <c r="Z41" s="19">
        <v>3.5000000000000003E-2</v>
      </c>
      <c r="AA41" s="19">
        <v>0</v>
      </c>
    </row>
    <row r="42" spans="1:27" ht="17.25" customHeight="1">
      <c r="A42" s="90" t="s">
        <v>96</v>
      </c>
      <c r="B42" s="96" t="s">
        <v>97</v>
      </c>
      <c r="C42" s="92" t="s">
        <v>98</v>
      </c>
      <c r="D42" s="23">
        <f t="shared" si="9"/>
        <v>0.03</v>
      </c>
      <c r="E42" s="18">
        <f t="shared" si="10"/>
        <v>6.7491801529584992E-4</v>
      </c>
      <c r="F42" s="19">
        <v>0</v>
      </c>
      <c r="G42" s="19">
        <v>0</v>
      </c>
      <c r="H42" s="19">
        <v>0.03</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row>
    <row r="43" spans="1:27" s="50" customFormat="1" ht="17.25" customHeight="1">
      <c r="A43" s="90" t="s">
        <v>99</v>
      </c>
      <c r="B43" s="99" t="s">
        <v>100</v>
      </c>
      <c r="C43" s="92" t="s">
        <v>101</v>
      </c>
      <c r="D43" s="23">
        <f t="shared" si="9"/>
        <v>52.965558000000193</v>
      </c>
      <c r="E43" s="18">
        <f>D43/D$33*100</f>
        <v>1.191580309479912</v>
      </c>
      <c r="F43" s="100">
        <v>0</v>
      </c>
      <c r="G43" s="100">
        <v>0</v>
      </c>
      <c r="H43" s="100">
        <v>0</v>
      </c>
      <c r="I43" s="100">
        <v>7.554699999999575</v>
      </c>
      <c r="J43" s="100">
        <v>5.62</v>
      </c>
      <c r="K43" s="100">
        <v>0</v>
      </c>
      <c r="L43" s="100">
        <v>27.061361000000598</v>
      </c>
      <c r="M43" s="100">
        <v>0</v>
      </c>
      <c r="N43" s="100">
        <v>0</v>
      </c>
      <c r="O43" s="100">
        <v>8.8533970000000171</v>
      </c>
      <c r="P43" s="100">
        <v>0.08</v>
      </c>
      <c r="Q43" s="100">
        <v>0</v>
      </c>
      <c r="R43" s="100">
        <v>0</v>
      </c>
      <c r="S43" s="100">
        <v>0</v>
      </c>
      <c r="T43" s="100">
        <v>0</v>
      </c>
      <c r="U43" s="100">
        <v>3.7961</v>
      </c>
      <c r="V43" s="100">
        <v>0</v>
      </c>
      <c r="W43" s="100">
        <v>0</v>
      </c>
      <c r="X43" s="100">
        <v>0</v>
      </c>
      <c r="Y43" s="100">
        <v>0</v>
      </c>
      <c r="Z43" s="100">
        <v>0</v>
      </c>
      <c r="AA43" s="100">
        <v>0</v>
      </c>
    </row>
    <row r="44" spans="1:27" ht="30" customHeight="1">
      <c r="A44" s="90" t="s">
        <v>102</v>
      </c>
      <c r="B44" s="98" t="s">
        <v>103</v>
      </c>
      <c r="C44" s="92" t="s">
        <v>104</v>
      </c>
      <c r="D44" s="23">
        <f t="shared" si="9"/>
        <v>1890.4855670000002</v>
      </c>
      <c r="E44" s="18">
        <f t="shared" si="10"/>
        <v>42.530758894169658</v>
      </c>
      <c r="F44" s="19">
        <f t="shared" ref="F44:M44" si="11">SUM(F46:F61)</f>
        <v>15.5238</v>
      </c>
      <c r="G44" s="19">
        <f t="shared" si="11"/>
        <v>18.065999999999999</v>
      </c>
      <c r="H44" s="19">
        <f t="shared" si="11"/>
        <v>44.283473999999998</v>
      </c>
      <c r="I44" s="19">
        <f t="shared" si="11"/>
        <v>62.815000000000005</v>
      </c>
      <c r="J44" s="19">
        <f t="shared" si="11"/>
        <v>81.262860000000003</v>
      </c>
      <c r="K44" s="19">
        <f t="shared" si="11"/>
        <v>161.64848000000001</v>
      </c>
      <c r="L44" s="19">
        <f t="shared" si="11"/>
        <v>74.871070000000003</v>
      </c>
      <c r="M44" s="19">
        <f t="shared" si="11"/>
        <v>38.364999999999995</v>
      </c>
      <c r="N44" s="19">
        <f t="shared" ref="N44:AA44" si="12">SUM(N46:N61)</f>
        <v>59.052</v>
      </c>
      <c r="O44" s="19">
        <f t="shared" si="12"/>
        <v>76.406000000000006</v>
      </c>
      <c r="P44" s="19">
        <f t="shared" si="12"/>
        <v>114.98300000000002</v>
      </c>
      <c r="Q44" s="19">
        <f t="shared" si="12"/>
        <v>193.74977000000021</v>
      </c>
      <c r="R44" s="19">
        <f t="shared" si="12"/>
        <v>81.82629000000027</v>
      </c>
      <c r="S44" s="19">
        <f t="shared" si="12"/>
        <v>33.520000000000003</v>
      </c>
      <c r="T44" s="19">
        <f t="shared" si="12"/>
        <v>212.45769999999996</v>
      </c>
      <c r="U44" s="19">
        <f t="shared" si="12"/>
        <v>108.60170999999974</v>
      </c>
      <c r="V44" s="19">
        <f t="shared" si="12"/>
        <v>153.45601299999998</v>
      </c>
      <c r="W44" s="19">
        <f t="shared" si="12"/>
        <v>67.303399999999996</v>
      </c>
      <c r="X44" s="19">
        <f t="shared" si="12"/>
        <v>50.279000000000003</v>
      </c>
      <c r="Y44" s="19">
        <f t="shared" si="12"/>
        <v>105.84899999999999</v>
      </c>
      <c r="Z44" s="19">
        <f t="shared" si="12"/>
        <v>107.64199999999998</v>
      </c>
      <c r="AA44" s="19">
        <f t="shared" si="12"/>
        <v>28.524000000000001</v>
      </c>
    </row>
    <row r="45" spans="1:27" s="53" customFormat="1" ht="18" customHeight="1">
      <c r="A45" s="87"/>
      <c r="B45" s="88" t="s">
        <v>75</v>
      </c>
      <c r="C45" s="89"/>
      <c r="D45" s="23">
        <f t="shared" si="9"/>
        <v>0</v>
      </c>
      <c r="E45" s="23"/>
      <c r="F45" s="24"/>
      <c r="G45" s="24"/>
      <c r="H45" s="24"/>
      <c r="I45" s="24"/>
      <c r="J45" s="24"/>
      <c r="K45" s="24"/>
      <c r="L45" s="24"/>
      <c r="M45" s="24"/>
      <c r="N45" s="24"/>
      <c r="O45" s="24"/>
      <c r="P45" s="24"/>
      <c r="Q45" s="24"/>
      <c r="R45" s="24"/>
      <c r="S45" s="24"/>
      <c r="T45" s="24"/>
      <c r="U45" s="24"/>
      <c r="V45" s="24"/>
      <c r="W45" s="24"/>
      <c r="X45" s="24"/>
      <c r="Y45" s="24"/>
      <c r="Z45" s="24"/>
      <c r="AA45" s="24"/>
    </row>
    <row r="46" spans="1:27" ht="18" customHeight="1">
      <c r="A46" s="90" t="s">
        <v>105</v>
      </c>
      <c r="B46" s="98" t="s">
        <v>106</v>
      </c>
      <c r="C46" s="92" t="s">
        <v>107</v>
      </c>
      <c r="D46" s="23">
        <f t="shared" si="9"/>
        <v>1459.7480200000002</v>
      </c>
      <c r="E46" s="18">
        <f t="shared" ref="E46:E53" si="13">D46/D$44*100</f>
        <v>77.21550724750918</v>
      </c>
      <c r="F46" s="100">
        <v>10.073</v>
      </c>
      <c r="G46" s="100">
        <v>16.114999999999998</v>
      </c>
      <c r="H46" s="100">
        <v>29.614999999999998</v>
      </c>
      <c r="I46" s="100">
        <v>59.52</v>
      </c>
      <c r="J46" s="100">
        <v>55.814800000000005</v>
      </c>
      <c r="K46" s="100">
        <v>135.54257999999999</v>
      </c>
      <c r="L46" s="100">
        <v>57.533190000000005</v>
      </c>
      <c r="M46" s="100">
        <v>34.994999999999997</v>
      </c>
      <c r="N46" s="100">
        <v>56</v>
      </c>
      <c r="O46" s="100">
        <v>65.694999999999993</v>
      </c>
      <c r="P46" s="100">
        <v>52.197000000000003</v>
      </c>
      <c r="Q46" s="100">
        <v>119.16126000000023</v>
      </c>
      <c r="R46" s="100">
        <v>52.522300000000001</v>
      </c>
      <c r="S46" s="100">
        <v>32.67</v>
      </c>
      <c r="T46" s="100">
        <v>169.35</v>
      </c>
      <c r="U46" s="100">
        <v>85.715000000000003</v>
      </c>
      <c r="V46" s="100">
        <v>150.26889</v>
      </c>
      <c r="W46" s="100">
        <v>59.314999999999998</v>
      </c>
      <c r="X46" s="100">
        <v>47.27</v>
      </c>
      <c r="Y46" s="100">
        <v>87.71</v>
      </c>
      <c r="Z46" s="100">
        <v>56.08</v>
      </c>
      <c r="AA46" s="100">
        <v>26.585000000000001</v>
      </c>
    </row>
    <row r="47" spans="1:27" ht="18" customHeight="1">
      <c r="A47" s="90" t="s">
        <v>105</v>
      </c>
      <c r="B47" s="98" t="s">
        <v>108</v>
      </c>
      <c r="C47" s="92" t="s">
        <v>109</v>
      </c>
      <c r="D47" s="23">
        <f t="shared" si="9"/>
        <v>78.121480000000005</v>
      </c>
      <c r="E47" s="18">
        <f t="shared" si="13"/>
        <v>4.1323499826539534</v>
      </c>
      <c r="F47" s="100">
        <v>0.35</v>
      </c>
      <c r="G47" s="100">
        <v>0.13</v>
      </c>
      <c r="H47" s="100">
        <v>1.915</v>
      </c>
      <c r="I47" s="100">
        <v>1.095</v>
      </c>
      <c r="J47" s="100">
        <v>9.5907999999999998</v>
      </c>
      <c r="K47" s="100">
        <v>0.58639999999999992</v>
      </c>
      <c r="L47" s="100">
        <v>8.2828800000000005</v>
      </c>
      <c r="M47" s="100">
        <v>1.98</v>
      </c>
      <c r="N47" s="100">
        <v>1.6240000000000001</v>
      </c>
      <c r="O47" s="100">
        <v>5.2539999999999996</v>
      </c>
      <c r="P47" s="100">
        <v>5.2</v>
      </c>
      <c r="Q47" s="100">
        <v>10.8574</v>
      </c>
      <c r="R47" s="100">
        <v>6.8773</v>
      </c>
      <c r="S47" s="100">
        <v>0.01</v>
      </c>
      <c r="T47" s="100">
        <v>13.140699999999999</v>
      </c>
      <c r="U47" s="100">
        <v>0.37</v>
      </c>
      <c r="V47" s="100">
        <v>1.1539999999999999</v>
      </c>
      <c r="W47" s="100">
        <v>3.6240000000000001</v>
      </c>
      <c r="X47" s="100">
        <v>0.01</v>
      </c>
      <c r="Y47" s="100">
        <v>5.23</v>
      </c>
      <c r="Z47" s="100">
        <v>0.78500000000000003</v>
      </c>
      <c r="AA47" s="100">
        <v>5.5E-2</v>
      </c>
    </row>
    <row r="48" spans="1:27" ht="18" customHeight="1">
      <c r="A48" s="90" t="s">
        <v>105</v>
      </c>
      <c r="B48" s="98" t="s">
        <v>110</v>
      </c>
      <c r="C48" s="92" t="s">
        <v>111</v>
      </c>
      <c r="D48" s="23">
        <f t="shared" si="9"/>
        <v>1.7247999999999999</v>
      </c>
      <c r="E48" s="18">
        <f t="shared" si="13"/>
        <v>9.1235819522128087E-2</v>
      </c>
      <c r="F48" s="100">
        <v>0.33499999999999996</v>
      </c>
      <c r="G48" s="100">
        <v>0.14499999999999999</v>
      </c>
      <c r="H48" s="100">
        <v>0.28000000000000003</v>
      </c>
      <c r="I48" s="100">
        <v>0.12000000000000001</v>
      </c>
      <c r="J48" s="100">
        <v>6.88E-2</v>
      </c>
      <c r="K48" s="100">
        <v>0.02</v>
      </c>
      <c r="L48" s="100">
        <v>0</v>
      </c>
      <c r="M48" s="100">
        <v>0</v>
      </c>
      <c r="N48" s="100">
        <v>0.01</v>
      </c>
      <c r="O48" s="100">
        <v>0</v>
      </c>
      <c r="P48" s="100">
        <v>1.4999999999999999E-2</v>
      </c>
      <c r="Q48" s="100">
        <v>2.4E-2</v>
      </c>
      <c r="R48" s="100">
        <v>0.17399999999999999</v>
      </c>
      <c r="S48" s="100">
        <v>0</v>
      </c>
      <c r="T48" s="100">
        <v>0.375</v>
      </c>
      <c r="U48" s="100">
        <v>0</v>
      </c>
      <c r="V48" s="100">
        <v>0</v>
      </c>
      <c r="W48" s="100">
        <v>0</v>
      </c>
      <c r="X48" s="100">
        <v>0.14399999999999999</v>
      </c>
      <c r="Y48" s="100">
        <v>1.4E-2</v>
      </c>
      <c r="Z48" s="100">
        <v>0</v>
      </c>
      <c r="AA48" s="100">
        <v>0</v>
      </c>
    </row>
    <row r="49" spans="1:27" ht="18" customHeight="1">
      <c r="A49" s="90" t="s">
        <v>105</v>
      </c>
      <c r="B49" s="98" t="s">
        <v>112</v>
      </c>
      <c r="C49" s="92" t="s">
        <v>113</v>
      </c>
      <c r="D49" s="23">
        <f t="shared" si="9"/>
        <v>4.1435450000000005</v>
      </c>
      <c r="E49" s="18">
        <f t="shared" si="13"/>
        <v>0.21917887511700851</v>
      </c>
      <c r="F49" s="100">
        <v>0.6</v>
      </c>
      <c r="G49" s="100">
        <v>8.5000000000000006E-2</v>
      </c>
      <c r="H49" s="100">
        <v>0.05</v>
      </c>
      <c r="I49" s="100">
        <v>0.04</v>
      </c>
      <c r="J49" s="100">
        <v>0.26</v>
      </c>
      <c r="K49" s="100">
        <v>0.11</v>
      </c>
      <c r="L49" s="100">
        <v>0.41</v>
      </c>
      <c r="M49" s="100">
        <v>0.06</v>
      </c>
      <c r="N49" s="100">
        <v>0.08</v>
      </c>
      <c r="O49" s="100">
        <v>0.08</v>
      </c>
      <c r="P49" s="100">
        <v>0</v>
      </c>
      <c r="Q49" s="100">
        <v>0.1</v>
      </c>
      <c r="R49" s="100">
        <v>0.22</v>
      </c>
      <c r="S49" s="100">
        <v>0.2</v>
      </c>
      <c r="T49" s="100">
        <v>0.23</v>
      </c>
      <c r="U49" s="100">
        <v>0.57999999999999996</v>
      </c>
      <c r="V49" s="100">
        <v>0.233545</v>
      </c>
      <c r="W49" s="100">
        <v>0.105</v>
      </c>
      <c r="X49" s="100">
        <v>0.21000000000000002</v>
      </c>
      <c r="Y49" s="100">
        <v>0.12</v>
      </c>
      <c r="Z49" s="100">
        <v>0.17</v>
      </c>
      <c r="AA49" s="100">
        <v>0.2</v>
      </c>
    </row>
    <row r="50" spans="1:27" ht="18" customHeight="1">
      <c r="A50" s="90" t="s">
        <v>105</v>
      </c>
      <c r="B50" s="98" t="s">
        <v>114</v>
      </c>
      <c r="C50" s="92" t="s">
        <v>115</v>
      </c>
      <c r="D50" s="23">
        <f t="shared" si="9"/>
        <v>39.535470000000004</v>
      </c>
      <c r="E50" s="18">
        <f t="shared" si="13"/>
        <v>2.0912865292454255</v>
      </c>
      <c r="F50" s="100">
        <v>1.57</v>
      </c>
      <c r="G50" s="100">
        <v>1.581</v>
      </c>
      <c r="H50" s="100">
        <v>2.3940000000000001</v>
      </c>
      <c r="I50" s="100">
        <v>1.0649999999999999</v>
      </c>
      <c r="J50" s="100">
        <v>6.4669600000000003</v>
      </c>
      <c r="K50" s="100">
        <v>2.4699999999999998</v>
      </c>
      <c r="L50" s="100">
        <v>2.56</v>
      </c>
      <c r="M50" s="100">
        <v>1.1000000000000001</v>
      </c>
      <c r="N50" s="100">
        <v>0.434</v>
      </c>
      <c r="O50" s="100">
        <v>1.22</v>
      </c>
      <c r="P50" s="100">
        <v>0.84799999999999998</v>
      </c>
      <c r="Q50" s="100">
        <v>2.7221099999999998</v>
      </c>
      <c r="R50" s="100">
        <v>1.865</v>
      </c>
      <c r="S50" s="100">
        <v>0.64</v>
      </c>
      <c r="T50" s="100">
        <v>3.6149999999999998</v>
      </c>
      <c r="U50" s="100">
        <v>2.68</v>
      </c>
      <c r="V50" s="100">
        <v>0.83499999999999996</v>
      </c>
      <c r="W50" s="100">
        <v>1.2454000000000001</v>
      </c>
      <c r="X50" s="100">
        <v>0.68500000000000005</v>
      </c>
      <c r="Y50" s="100">
        <v>1.7150000000000001</v>
      </c>
      <c r="Z50" s="100">
        <v>0.81399999999999995</v>
      </c>
      <c r="AA50" s="100">
        <v>1.01</v>
      </c>
    </row>
    <row r="51" spans="1:27" ht="18" customHeight="1">
      <c r="A51" s="90" t="s">
        <v>105</v>
      </c>
      <c r="B51" s="98" t="s">
        <v>116</v>
      </c>
      <c r="C51" s="92" t="s">
        <v>117</v>
      </c>
      <c r="D51" s="23">
        <f t="shared" si="9"/>
        <v>8.3795000000000019</v>
      </c>
      <c r="E51" s="18">
        <f t="shared" si="13"/>
        <v>0.4432459123873333</v>
      </c>
      <c r="F51" s="100">
        <v>1.02</v>
      </c>
      <c r="G51" s="100">
        <v>0</v>
      </c>
      <c r="H51" s="100">
        <v>0.214</v>
      </c>
      <c r="I51" s="100">
        <v>0.57499999999999996</v>
      </c>
      <c r="J51" s="100">
        <v>0.1525</v>
      </c>
      <c r="K51" s="100">
        <v>0</v>
      </c>
      <c r="L51" s="100">
        <v>0.27</v>
      </c>
      <c r="M51" s="100">
        <v>0</v>
      </c>
      <c r="N51" s="100">
        <v>0.65</v>
      </c>
      <c r="O51" s="100">
        <v>0.30499999999999999</v>
      </c>
      <c r="P51" s="100">
        <v>0.32500000000000001</v>
      </c>
      <c r="Q51" s="100">
        <v>0.16500000000000001</v>
      </c>
      <c r="R51" s="100">
        <v>0.33500000000000002</v>
      </c>
      <c r="S51" s="100">
        <v>0</v>
      </c>
      <c r="T51" s="100">
        <v>0.95</v>
      </c>
      <c r="U51" s="100">
        <v>0.3</v>
      </c>
      <c r="V51" s="100">
        <v>0.54</v>
      </c>
      <c r="W51" s="100">
        <v>0.45</v>
      </c>
      <c r="X51" s="100">
        <v>0</v>
      </c>
      <c r="Y51" s="100">
        <v>1</v>
      </c>
      <c r="Z51" s="100">
        <v>0.47399999999999998</v>
      </c>
      <c r="AA51" s="100">
        <v>0.65400000000000003</v>
      </c>
    </row>
    <row r="52" spans="1:27" ht="18" customHeight="1">
      <c r="A52" s="90" t="s">
        <v>105</v>
      </c>
      <c r="B52" s="98" t="s">
        <v>118</v>
      </c>
      <c r="C52" s="92" t="s">
        <v>119</v>
      </c>
      <c r="D52" s="23">
        <f t="shared" si="9"/>
        <v>165.67500000000001</v>
      </c>
      <c r="E52" s="18">
        <f t="shared" si="13"/>
        <v>8.7636215209465274</v>
      </c>
      <c r="F52" s="100">
        <v>0.05</v>
      </c>
      <c r="G52" s="100">
        <v>0</v>
      </c>
      <c r="H52" s="100">
        <v>0.20199999999999999</v>
      </c>
      <c r="I52" s="100">
        <v>9.1000000000000011E-2</v>
      </c>
      <c r="J52" s="100">
        <v>1.9040000000000001</v>
      </c>
      <c r="K52" s="100">
        <v>18.270499999999998</v>
      </c>
      <c r="L52" s="100">
        <v>0.23500000000000004</v>
      </c>
      <c r="M52" s="100">
        <v>0.22000000000000003</v>
      </c>
      <c r="N52" s="100">
        <v>0.24</v>
      </c>
      <c r="O52" s="100">
        <v>0.90800000000000003</v>
      </c>
      <c r="P52" s="100">
        <v>51.095999999999997</v>
      </c>
      <c r="Q52" s="100">
        <v>60.44</v>
      </c>
      <c r="R52" s="100">
        <v>18.392790000000264</v>
      </c>
      <c r="S52" s="100">
        <v>0</v>
      </c>
      <c r="T52" s="100">
        <v>4.4999999999999998E-2</v>
      </c>
      <c r="U52" s="100">
        <v>11.886709999999738</v>
      </c>
      <c r="V52" s="100">
        <v>0</v>
      </c>
      <c r="W52" s="100">
        <v>1.5840000000000001</v>
      </c>
      <c r="X52" s="100">
        <v>0</v>
      </c>
      <c r="Y52" s="100">
        <v>0.06</v>
      </c>
      <c r="Z52" s="100">
        <v>0.03</v>
      </c>
      <c r="AA52" s="100">
        <v>0.02</v>
      </c>
    </row>
    <row r="53" spans="1:27" ht="18" customHeight="1">
      <c r="A53" s="90" t="s">
        <v>105</v>
      </c>
      <c r="B53" s="98" t="s">
        <v>120</v>
      </c>
      <c r="C53" s="92" t="s">
        <v>121</v>
      </c>
      <c r="D53" s="23">
        <f t="shared" si="9"/>
        <v>0.43257799999999974</v>
      </c>
      <c r="E53" s="18">
        <f t="shared" si="13"/>
        <v>2.2881846206657643E-2</v>
      </c>
      <c r="F53" s="100">
        <v>0.11</v>
      </c>
      <c r="G53" s="100">
        <v>0.01</v>
      </c>
      <c r="H53" s="100">
        <v>0.02</v>
      </c>
      <c r="I53" s="100">
        <v>0</v>
      </c>
      <c r="J53" s="100">
        <v>0</v>
      </c>
      <c r="K53" s="100">
        <v>2.4E-2</v>
      </c>
      <c r="L53" s="100">
        <v>0</v>
      </c>
      <c r="M53" s="100">
        <v>0</v>
      </c>
      <c r="N53" s="100">
        <v>0</v>
      </c>
      <c r="O53" s="100">
        <v>2.4E-2</v>
      </c>
      <c r="P53" s="100">
        <v>0.01</v>
      </c>
      <c r="Q53" s="100">
        <v>0.02</v>
      </c>
      <c r="R53" s="100">
        <v>0.01</v>
      </c>
      <c r="S53" s="100">
        <v>0</v>
      </c>
      <c r="T53" s="100">
        <v>0.04</v>
      </c>
      <c r="U53" s="100">
        <v>0.04</v>
      </c>
      <c r="V53" s="100">
        <v>5.45779999999998E-2</v>
      </c>
      <c r="W53" s="100">
        <v>0</v>
      </c>
      <c r="X53" s="100">
        <v>0</v>
      </c>
      <c r="Y53" s="100">
        <v>7.0000000000000007E-2</v>
      </c>
      <c r="Z53" s="100">
        <v>0</v>
      </c>
      <c r="AA53" s="100">
        <v>0</v>
      </c>
    </row>
    <row r="54" spans="1:27" ht="18" customHeight="1">
      <c r="A54" s="90" t="s">
        <v>105</v>
      </c>
      <c r="B54" s="98" t="s">
        <v>122</v>
      </c>
      <c r="C54" s="92" t="s">
        <v>123</v>
      </c>
      <c r="D54" s="23">
        <f t="shared" si="9"/>
        <v>0</v>
      </c>
      <c r="E54" s="18"/>
      <c r="F54" s="100">
        <v>0</v>
      </c>
      <c r="G54" s="100">
        <v>0</v>
      </c>
      <c r="H54" s="100">
        <v>0</v>
      </c>
      <c r="I54" s="100">
        <v>0</v>
      </c>
      <c r="J54" s="100">
        <v>0</v>
      </c>
      <c r="K54" s="100">
        <v>0</v>
      </c>
      <c r="L54" s="100">
        <v>0</v>
      </c>
      <c r="M54" s="100">
        <v>0</v>
      </c>
      <c r="N54" s="100">
        <v>0</v>
      </c>
      <c r="O54" s="100">
        <v>0</v>
      </c>
      <c r="P54" s="100">
        <v>0</v>
      </c>
      <c r="Q54" s="100">
        <v>0</v>
      </c>
      <c r="R54" s="100">
        <v>0</v>
      </c>
      <c r="S54" s="100">
        <v>0</v>
      </c>
      <c r="T54" s="100">
        <v>0</v>
      </c>
      <c r="U54" s="100">
        <v>0</v>
      </c>
      <c r="V54" s="100">
        <v>0</v>
      </c>
      <c r="W54" s="100">
        <v>0</v>
      </c>
      <c r="X54" s="100">
        <v>0</v>
      </c>
      <c r="Y54" s="100">
        <v>0</v>
      </c>
      <c r="Z54" s="100">
        <v>0</v>
      </c>
      <c r="AA54" s="100">
        <v>0</v>
      </c>
    </row>
    <row r="55" spans="1:27" ht="18" customHeight="1">
      <c r="A55" s="90" t="s">
        <v>105</v>
      </c>
      <c r="B55" s="96" t="s">
        <v>124</v>
      </c>
      <c r="C55" s="92" t="s">
        <v>125</v>
      </c>
      <c r="D55" s="23">
        <f t="shared" si="9"/>
        <v>0.31747399999999981</v>
      </c>
      <c r="E55" s="18">
        <f>D55/D$33*100</f>
        <v>7.1422973996011514E-3</v>
      </c>
      <c r="F55" s="100">
        <v>0.20200000000000001</v>
      </c>
      <c r="G55" s="100">
        <v>0</v>
      </c>
      <c r="H55" s="100">
        <v>3.1473999999999801E-2</v>
      </c>
      <c r="I55" s="100">
        <v>8.4000000000000005E-2</v>
      </c>
      <c r="J55" s="100">
        <v>0</v>
      </c>
      <c r="K55" s="100">
        <v>0</v>
      </c>
      <c r="L55" s="100">
        <v>0</v>
      </c>
      <c r="M55" s="100">
        <v>0</v>
      </c>
      <c r="N55" s="100">
        <v>0</v>
      </c>
      <c r="O55" s="100">
        <v>0</v>
      </c>
      <c r="P55" s="100">
        <v>0</v>
      </c>
      <c r="Q55" s="100">
        <v>0</v>
      </c>
      <c r="R55" s="100">
        <v>0</v>
      </c>
      <c r="S55" s="100">
        <v>0</v>
      </c>
      <c r="T55" s="100">
        <v>0</v>
      </c>
      <c r="U55" s="100">
        <v>0</v>
      </c>
      <c r="V55" s="100">
        <v>0</v>
      </c>
      <c r="W55" s="100">
        <v>0</v>
      </c>
      <c r="X55" s="100">
        <v>0</v>
      </c>
      <c r="Y55" s="100">
        <v>0</v>
      </c>
      <c r="Z55" s="100">
        <v>0</v>
      </c>
      <c r="AA55" s="100">
        <v>0</v>
      </c>
    </row>
    <row r="56" spans="1:27" ht="17.25" customHeight="1">
      <c r="A56" s="90" t="s">
        <v>105</v>
      </c>
      <c r="B56" s="101" t="s">
        <v>126</v>
      </c>
      <c r="C56" s="92" t="s">
        <v>127</v>
      </c>
      <c r="D56" s="23">
        <f t="shared" si="9"/>
        <v>51.043799999999997</v>
      </c>
      <c r="E56" s="18">
        <f>D56/D$33*100</f>
        <v>1.1483460063052768</v>
      </c>
      <c r="F56" s="100">
        <v>2.4799999999999996E-2</v>
      </c>
      <c r="G56" s="100">
        <v>0</v>
      </c>
      <c r="H56" s="100">
        <v>0</v>
      </c>
      <c r="I56" s="100">
        <v>0</v>
      </c>
      <c r="J56" s="100">
        <v>0</v>
      </c>
      <c r="K56" s="100">
        <v>0.33500000000000002</v>
      </c>
      <c r="L56" s="100">
        <v>0</v>
      </c>
      <c r="M56" s="100">
        <v>0</v>
      </c>
      <c r="N56" s="100">
        <v>0</v>
      </c>
      <c r="O56" s="100">
        <v>0</v>
      </c>
      <c r="P56" s="100">
        <v>0</v>
      </c>
      <c r="Q56" s="100">
        <v>0</v>
      </c>
      <c r="R56" s="100">
        <v>0</v>
      </c>
      <c r="S56" s="100">
        <v>0</v>
      </c>
      <c r="T56" s="100">
        <v>1.42</v>
      </c>
      <c r="U56" s="100">
        <v>0</v>
      </c>
      <c r="V56" s="100">
        <v>0</v>
      </c>
      <c r="W56" s="100">
        <v>0.52</v>
      </c>
      <c r="X56" s="100">
        <v>0</v>
      </c>
      <c r="Y56" s="100">
        <v>0</v>
      </c>
      <c r="Z56" s="100">
        <v>48.744</v>
      </c>
      <c r="AA56" s="100">
        <v>0</v>
      </c>
    </row>
    <row r="57" spans="1:27" s="50" customFormat="1" ht="17.25" customHeight="1">
      <c r="A57" s="90" t="s">
        <v>105</v>
      </c>
      <c r="B57" s="99" t="s">
        <v>128</v>
      </c>
      <c r="C57" s="92" t="s">
        <v>129</v>
      </c>
      <c r="D57" s="23">
        <f t="shared" si="9"/>
        <v>0.68400000000000005</v>
      </c>
      <c r="E57" s="18">
        <f>D57/D$33*100</f>
        <v>1.538813074874538E-2</v>
      </c>
      <c r="F57" s="100">
        <v>0.68400000000000005</v>
      </c>
      <c r="G57" s="100">
        <v>0</v>
      </c>
      <c r="H57" s="100">
        <v>0</v>
      </c>
      <c r="I57" s="100">
        <v>0</v>
      </c>
      <c r="J57" s="100">
        <v>0</v>
      </c>
      <c r="K57" s="100">
        <v>0</v>
      </c>
      <c r="L57" s="100">
        <v>0</v>
      </c>
      <c r="M57" s="100">
        <v>0</v>
      </c>
      <c r="N57" s="100">
        <v>0</v>
      </c>
      <c r="O57" s="100">
        <v>0</v>
      </c>
      <c r="P57" s="100">
        <v>0</v>
      </c>
      <c r="Q57" s="100">
        <v>0</v>
      </c>
      <c r="R57" s="100">
        <v>0</v>
      </c>
      <c r="S57" s="100">
        <v>0</v>
      </c>
      <c r="T57" s="100">
        <v>0</v>
      </c>
      <c r="U57" s="100">
        <v>0</v>
      </c>
      <c r="V57" s="100">
        <v>0</v>
      </c>
      <c r="W57" s="100">
        <v>0</v>
      </c>
      <c r="X57" s="100">
        <v>0</v>
      </c>
      <c r="Y57" s="100">
        <v>0</v>
      </c>
      <c r="Z57" s="100">
        <v>0</v>
      </c>
      <c r="AA57" s="100">
        <v>0</v>
      </c>
    </row>
    <row r="58" spans="1:27" ht="17.25" customHeight="1">
      <c r="A58" s="90" t="s">
        <v>105</v>
      </c>
      <c r="B58" s="99" t="s">
        <v>304</v>
      </c>
      <c r="C58" s="92" t="s">
        <v>131</v>
      </c>
      <c r="D58" s="23">
        <f t="shared" si="9"/>
        <v>78.69789999999999</v>
      </c>
      <c r="E58" s="18">
        <f>D58/D$33*100</f>
        <v>1.7704876825317086</v>
      </c>
      <c r="F58" s="100">
        <v>0.02</v>
      </c>
      <c r="G58" s="100">
        <v>0</v>
      </c>
      <c r="H58" s="100">
        <v>9.5619999999999994</v>
      </c>
      <c r="I58" s="100">
        <v>0.125</v>
      </c>
      <c r="J58" s="100">
        <v>7.0049999999999999</v>
      </c>
      <c r="K58" s="100">
        <v>4.29</v>
      </c>
      <c r="L58" s="100">
        <v>5.58</v>
      </c>
      <c r="M58" s="100">
        <v>0.01</v>
      </c>
      <c r="N58" s="100">
        <v>1.4E-2</v>
      </c>
      <c r="O58" s="100">
        <v>2.92</v>
      </c>
      <c r="P58" s="100">
        <v>4.9219999999999997</v>
      </c>
      <c r="Q58" s="100">
        <v>0.26</v>
      </c>
      <c r="R58" s="100">
        <v>1.4298999999999999</v>
      </c>
      <c r="S58" s="100">
        <v>0</v>
      </c>
      <c r="T58" s="100">
        <v>22.86</v>
      </c>
      <c r="U58" s="100">
        <v>6.96</v>
      </c>
      <c r="V58" s="100">
        <v>0.37</v>
      </c>
      <c r="W58" s="100">
        <v>0.02</v>
      </c>
      <c r="X58" s="100">
        <v>1.96</v>
      </c>
      <c r="Y58" s="100">
        <v>9.93</v>
      </c>
      <c r="Z58" s="100">
        <v>0.46</v>
      </c>
      <c r="AA58" s="100">
        <v>0</v>
      </c>
    </row>
    <row r="59" spans="1:27" ht="17.25" customHeight="1">
      <c r="A59" s="90" t="s">
        <v>105</v>
      </c>
      <c r="B59" s="98" t="s">
        <v>132</v>
      </c>
      <c r="C59" s="92" t="s">
        <v>133</v>
      </c>
      <c r="D59" s="23">
        <f t="shared" si="9"/>
        <v>0</v>
      </c>
      <c r="E59" s="18">
        <f>D59/D$44*100</f>
        <v>0</v>
      </c>
      <c r="F59" s="100">
        <v>0</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100">
        <v>0</v>
      </c>
      <c r="X59" s="100">
        <v>0</v>
      </c>
      <c r="Y59" s="100">
        <v>0</v>
      </c>
      <c r="Z59" s="100">
        <v>0</v>
      </c>
      <c r="AA59" s="100">
        <v>0</v>
      </c>
    </row>
    <row r="60" spans="1:27" ht="17.25" customHeight="1">
      <c r="A60" s="90" t="s">
        <v>105</v>
      </c>
      <c r="B60" s="98" t="s">
        <v>134</v>
      </c>
      <c r="C60" s="92" t="s">
        <v>135</v>
      </c>
      <c r="D60" s="23">
        <f t="shared" si="9"/>
        <v>0.15</v>
      </c>
      <c r="E60" s="18">
        <f>D60/D$44*100</f>
        <v>7.9344694621516759E-3</v>
      </c>
      <c r="F60" s="100">
        <v>0.15</v>
      </c>
      <c r="G60" s="100">
        <v>0</v>
      </c>
      <c r="H60" s="100">
        <v>0</v>
      </c>
      <c r="I60" s="100">
        <v>0</v>
      </c>
      <c r="J60" s="100">
        <v>0</v>
      </c>
      <c r="K60" s="100">
        <v>0</v>
      </c>
      <c r="L60" s="100">
        <v>0</v>
      </c>
      <c r="M60" s="100">
        <v>0</v>
      </c>
      <c r="N60" s="100">
        <v>0</v>
      </c>
      <c r="O60" s="100">
        <v>0</v>
      </c>
      <c r="P60" s="100">
        <v>0</v>
      </c>
      <c r="Q60" s="100">
        <v>0</v>
      </c>
      <c r="R60" s="100">
        <v>0</v>
      </c>
      <c r="S60" s="100">
        <v>0</v>
      </c>
      <c r="T60" s="100">
        <v>0</v>
      </c>
      <c r="U60" s="100">
        <v>0</v>
      </c>
      <c r="V60" s="100">
        <v>0</v>
      </c>
      <c r="W60" s="100">
        <v>0</v>
      </c>
      <c r="X60" s="100">
        <v>0</v>
      </c>
      <c r="Y60" s="100">
        <v>0</v>
      </c>
      <c r="Z60" s="100">
        <v>0</v>
      </c>
      <c r="AA60" s="100">
        <v>0</v>
      </c>
    </row>
    <row r="61" spans="1:27" ht="17.25" customHeight="1">
      <c r="A61" s="90" t="s">
        <v>105</v>
      </c>
      <c r="B61" s="98" t="s">
        <v>136</v>
      </c>
      <c r="C61" s="92" t="s">
        <v>137</v>
      </c>
      <c r="D61" s="23">
        <f t="shared" si="9"/>
        <v>1.8320000000000001</v>
      </c>
      <c r="E61" s="18">
        <f>D61/D$44*100</f>
        <v>9.690632036441249E-2</v>
      </c>
      <c r="F61" s="100">
        <v>0.33500000000000002</v>
      </c>
      <c r="G61" s="100">
        <v>0</v>
      </c>
      <c r="H61" s="100">
        <v>0</v>
      </c>
      <c r="I61" s="100">
        <v>0.1</v>
      </c>
      <c r="J61" s="100">
        <v>0</v>
      </c>
      <c r="K61" s="100">
        <v>0</v>
      </c>
      <c r="L61" s="100">
        <v>0</v>
      </c>
      <c r="M61" s="100">
        <v>0</v>
      </c>
      <c r="N61" s="100">
        <v>0</v>
      </c>
      <c r="O61" s="100">
        <v>0</v>
      </c>
      <c r="P61" s="100">
        <v>0.37</v>
      </c>
      <c r="Q61" s="100">
        <v>0</v>
      </c>
      <c r="R61" s="100">
        <v>0</v>
      </c>
      <c r="S61" s="100">
        <v>0</v>
      </c>
      <c r="T61" s="100">
        <v>0.432</v>
      </c>
      <c r="U61" s="100">
        <v>7.0000000000000007E-2</v>
      </c>
      <c r="V61" s="100">
        <v>0</v>
      </c>
      <c r="W61" s="100">
        <v>0.44</v>
      </c>
      <c r="X61" s="100">
        <v>0</v>
      </c>
      <c r="Y61" s="100">
        <v>0</v>
      </c>
      <c r="Z61" s="100">
        <v>8.5000000000000006E-2</v>
      </c>
      <c r="AA61" s="100">
        <v>0</v>
      </c>
    </row>
    <row r="62" spans="1:27" ht="17.25" customHeight="1">
      <c r="A62" s="90" t="s">
        <v>138</v>
      </c>
      <c r="B62" s="96" t="s">
        <v>139</v>
      </c>
      <c r="C62" s="92" t="s">
        <v>140</v>
      </c>
      <c r="D62" s="23">
        <f t="shared" si="9"/>
        <v>0</v>
      </c>
      <c r="E62" s="18">
        <f t="shared" ref="E62:E75" si="14">D62/D$33*100</f>
        <v>0</v>
      </c>
      <c r="F62" s="100">
        <v>0</v>
      </c>
      <c r="G62" s="100">
        <v>0</v>
      </c>
      <c r="H62" s="100">
        <v>0</v>
      </c>
      <c r="I62" s="100">
        <v>0</v>
      </c>
      <c r="J62" s="100">
        <v>0</v>
      </c>
      <c r="K62" s="100">
        <v>0</v>
      </c>
      <c r="L62" s="100">
        <v>0</v>
      </c>
      <c r="M62" s="100">
        <v>0</v>
      </c>
      <c r="N62" s="100">
        <v>0</v>
      </c>
      <c r="O62" s="100">
        <v>0</v>
      </c>
      <c r="P62" s="100">
        <v>0</v>
      </c>
      <c r="Q62" s="100">
        <v>0</v>
      </c>
      <c r="R62" s="100">
        <v>0</v>
      </c>
      <c r="S62" s="100">
        <v>0</v>
      </c>
      <c r="T62" s="100">
        <v>0</v>
      </c>
      <c r="U62" s="100">
        <v>0</v>
      </c>
      <c r="V62" s="100">
        <v>0</v>
      </c>
      <c r="W62" s="100">
        <v>0</v>
      </c>
      <c r="X62" s="100">
        <v>0</v>
      </c>
      <c r="Y62" s="100">
        <v>0</v>
      </c>
      <c r="Z62" s="100">
        <v>0</v>
      </c>
      <c r="AA62" s="100">
        <v>0</v>
      </c>
    </row>
    <row r="63" spans="1:27" s="50" customFormat="1" ht="17.25" customHeight="1">
      <c r="A63" s="90" t="s">
        <v>141</v>
      </c>
      <c r="B63" s="99" t="s">
        <v>142</v>
      </c>
      <c r="C63" s="92" t="s">
        <v>143</v>
      </c>
      <c r="D63" s="23">
        <f t="shared" si="9"/>
        <v>11.296100000000001</v>
      </c>
      <c r="E63" s="18">
        <f>D63/D$33*100</f>
        <v>0.25413137975278172</v>
      </c>
      <c r="F63" s="100">
        <v>0.19750000000000001</v>
      </c>
      <c r="G63" s="100">
        <v>0.125</v>
      </c>
      <c r="H63" s="100">
        <v>0.47200000000000003</v>
      </c>
      <c r="I63" s="100">
        <v>0.372</v>
      </c>
      <c r="J63" s="100">
        <v>0.67959999999999998</v>
      </c>
      <c r="K63" s="100">
        <v>0.88500000000000001</v>
      </c>
      <c r="L63" s="100">
        <v>0.52</v>
      </c>
      <c r="M63" s="100">
        <v>0.4</v>
      </c>
      <c r="N63" s="100">
        <v>0.48399999999999999</v>
      </c>
      <c r="O63" s="100">
        <v>0.4</v>
      </c>
      <c r="P63" s="100">
        <v>0.38400000000000001</v>
      </c>
      <c r="Q63" s="100">
        <v>0.80400000000000005</v>
      </c>
      <c r="R63" s="100">
        <v>0.86</v>
      </c>
      <c r="S63" s="100">
        <v>0.20399999999999999</v>
      </c>
      <c r="T63" s="100">
        <v>0.80500000000000005</v>
      </c>
      <c r="U63" s="100">
        <v>0.95</v>
      </c>
      <c r="V63" s="100">
        <v>0.79</v>
      </c>
      <c r="W63" s="100">
        <v>0.38400000000000001</v>
      </c>
      <c r="X63" s="100">
        <v>0.63</v>
      </c>
      <c r="Y63" s="100">
        <v>0.52500000000000002</v>
      </c>
      <c r="Z63" s="100">
        <v>0.23500000000000001</v>
      </c>
      <c r="AA63" s="100">
        <v>0.19</v>
      </c>
    </row>
    <row r="64" spans="1:27" s="50" customFormat="1" ht="17.25" customHeight="1">
      <c r="A64" s="90" t="s">
        <v>144</v>
      </c>
      <c r="B64" s="99" t="s">
        <v>145</v>
      </c>
      <c r="C64" s="92" t="s">
        <v>146</v>
      </c>
      <c r="D64" s="23">
        <f t="shared" si="9"/>
        <v>1.9224999999999999</v>
      </c>
      <c r="E64" s="18">
        <f>D64/D$33*100</f>
        <v>4.3250996146875713E-2</v>
      </c>
      <c r="F64" s="100">
        <v>0.12</v>
      </c>
      <c r="G64" s="100">
        <v>0</v>
      </c>
      <c r="H64" s="100">
        <v>0</v>
      </c>
      <c r="I64" s="100">
        <v>0</v>
      </c>
      <c r="J64" s="100">
        <v>1.3114999999999999</v>
      </c>
      <c r="K64" s="100">
        <v>0</v>
      </c>
      <c r="L64" s="100">
        <v>0</v>
      </c>
      <c r="M64" s="100">
        <v>0</v>
      </c>
      <c r="N64" s="100">
        <v>0</v>
      </c>
      <c r="O64" s="100">
        <v>0</v>
      </c>
      <c r="P64" s="100">
        <v>0</v>
      </c>
      <c r="Q64" s="100">
        <v>0</v>
      </c>
      <c r="R64" s="100">
        <v>0</v>
      </c>
      <c r="S64" s="100">
        <v>0</v>
      </c>
      <c r="T64" s="100">
        <v>0.49099999999999999</v>
      </c>
      <c r="U64" s="100">
        <v>0</v>
      </c>
      <c r="V64" s="100">
        <v>0</v>
      </c>
      <c r="W64" s="100">
        <v>0</v>
      </c>
      <c r="X64" s="100">
        <v>0</v>
      </c>
      <c r="Y64" s="100">
        <v>0</v>
      </c>
      <c r="Z64" s="100">
        <v>0</v>
      </c>
      <c r="AA64" s="100">
        <v>0</v>
      </c>
    </row>
    <row r="65" spans="1:27" ht="17.25" customHeight="1">
      <c r="A65" s="90" t="s">
        <v>147</v>
      </c>
      <c r="B65" s="101" t="s">
        <v>148</v>
      </c>
      <c r="C65" s="92" t="s">
        <v>149</v>
      </c>
      <c r="D65" s="23">
        <f t="shared" si="9"/>
        <v>662.59729200000004</v>
      </c>
      <c r="E65" s="18">
        <f t="shared" si="14"/>
        <v>14.906628308568159</v>
      </c>
      <c r="F65" s="100">
        <v>0</v>
      </c>
      <c r="G65" s="100">
        <v>5.9490300000000005</v>
      </c>
      <c r="H65" s="100">
        <v>42.509299000000006</v>
      </c>
      <c r="I65" s="100">
        <v>33.172000000000004</v>
      </c>
      <c r="J65" s="100">
        <v>78.428400000000011</v>
      </c>
      <c r="K65" s="100">
        <v>24.594729999999998</v>
      </c>
      <c r="L65" s="100">
        <v>59.459769999999999</v>
      </c>
      <c r="M65" s="100">
        <v>22.00573</v>
      </c>
      <c r="N65" s="100">
        <v>12.96902</v>
      </c>
      <c r="O65" s="100">
        <v>39.934149999999974</v>
      </c>
      <c r="P65" s="100">
        <v>19.894169999999999</v>
      </c>
      <c r="Q65" s="100">
        <v>31.16938</v>
      </c>
      <c r="R65" s="100">
        <v>29.492519999999999</v>
      </c>
      <c r="S65" s="100">
        <v>6.4954000000000001</v>
      </c>
      <c r="T65" s="100">
        <v>83.290499999999994</v>
      </c>
      <c r="U65" s="100">
        <v>32.117730000000002</v>
      </c>
      <c r="V65" s="100">
        <v>21.427070000000001</v>
      </c>
      <c r="W65" s="100">
        <v>26.091999999999999</v>
      </c>
      <c r="X65" s="100">
        <v>10.22113</v>
      </c>
      <c r="Y65" s="100">
        <v>63.374310000000001</v>
      </c>
      <c r="Z65" s="100">
        <v>14.814593</v>
      </c>
      <c r="AA65" s="100">
        <v>5.1863600000000005</v>
      </c>
    </row>
    <row r="66" spans="1:27" s="50" customFormat="1" ht="17.25" customHeight="1">
      <c r="A66" s="90" t="s">
        <v>150</v>
      </c>
      <c r="B66" s="99" t="s">
        <v>151</v>
      </c>
      <c r="C66" s="92" t="s">
        <v>152</v>
      </c>
      <c r="D66" s="23">
        <f t="shared" si="9"/>
        <v>22.615560000000002</v>
      </c>
      <c r="E66" s="18">
        <f>D66/D$33*100</f>
        <v>0.50878829566680717</v>
      </c>
      <c r="F66" s="100">
        <v>22.615560000000002</v>
      </c>
      <c r="G66" s="100">
        <v>0</v>
      </c>
      <c r="H66" s="100">
        <v>0</v>
      </c>
      <c r="I66" s="100">
        <v>0</v>
      </c>
      <c r="J66" s="100">
        <v>0</v>
      </c>
      <c r="K66" s="100">
        <v>0</v>
      </c>
      <c r="L66" s="100">
        <v>0</v>
      </c>
      <c r="M66" s="100">
        <v>0</v>
      </c>
      <c r="N66" s="100">
        <v>0</v>
      </c>
      <c r="O66" s="100">
        <v>0</v>
      </c>
      <c r="P66" s="100">
        <v>0</v>
      </c>
      <c r="Q66" s="100">
        <v>0</v>
      </c>
      <c r="R66" s="100">
        <v>0</v>
      </c>
      <c r="S66" s="100">
        <v>0</v>
      </c>
      <c r="T66" s="100">
        <v>0</v>
      </c>
      <c r="U66" s="100">
        <v>0</v>
      </c>
      <c r="V66" s="100">
        <v>0</v>
      </c>
      <c r="W66" s="100">
        <v>0</v>
      </c>
      <c r="X66" s="100">
        <v>0</v>
      </c>
      <c r="Y66" s="100">
        <v>0</v>
      </c>
      <c r="Z66" s="100">
        <v>0</v>
      </c>
      <c r="AA66" s="100">
        <v>0</v>
      </c>
    </row>
    <row r="67" spans="1:27" s="50" customFormat="1" ht="17.25" customHeight="1">
      <c r="A67" s="90" t="s">
        <v>153</v>
      </c>
      <c r="B67" s="99" t="s">
        <v>154</v>
      </c>
      <c r="C67" s="92" t="s">
        <v>155</v>
      </c>
      <c r="D67" s="23">
        <f t="shared" si="9"/>
        <v>12.084800000000001</v>
      </c>
      <c r="E67" s="18">
        <f t="shared" si="14"/>
        <v>0.27187497437490959</v>
      </c>
      <c r="F67" s="100">
        <v>2.145</v>
      </c>
      <c r="G67" s="100">
        <v>0.41399999999999998</v>
      </c>
      <c r="H67" s="100">
        <v>0.49</v>
      </c>
      <c r="I67" s="100">
        <v>0.71</v>
      </c>
      <c r="J67" s="100">
        <v>0.18</v>
      </c>
      <c r="K67" s="100">
        <v>0.38900000000000001</v>
      </c>
      <c r="L67" s="100">
        <v>0.4</v>
      </c>
      <c r="M67" s="100">
        <v>0.31</v>
      </c>
      <c r="N67" s="100">
        <v>0.17</v>
      </c>
      <c r="O67" s="100">
        <v>0.56999999999999995</v>
      </c>
      <c r="P67" s="100">
        <v>1.1719999999999999</v>
      </c>
      <c r="Q67" s="100">
        <v>1.34</v>
      </c>
      <c r="R67" s="100">
        <v>0.7178000000000001</v>
      </c>
      <c r="S67" s="100">
        <v>0.23</v>
      </c>
      <c r="T67" s="100">
        <v>0.28400000000000003</v>
      </c>
      <c r="U67" s="100">
        <v>0.34399999999999997</v>
      </c>
      <c r="V67" s="100">
        <v>0.38400000000000001</v>
      </c>
      <c r="W67" s="100">
        <v>0.315</v>
      </c>
      <c r="X67" s="100">
        <v>0.53</v>
      </c>
      <c r="Y67" s="100">
        <v>0.11</v>
      </c>
      <c r="Z67" s="100">
        <v>0.215</v>
      </c>
      <c r="AA67" s="100">
        <v>0.66500000000000004</v>
      </c>
    </row>
    <row r="68" spans="1:27" s="50" customFormat="1" ht="17.25" customHeight="1">
      <c r="A68" s="90" t="s">
        <v>156</v>
      </c>
      <c r="B68" s="99" t="s">
        <v>157</v>
      </c>
      <c r="C68" s="92" t="s">
        <v>158</v>
      </c>
      <c r="D68" s="23">
        <f t="shared" si="9"/>
        <v>1.7248400000000002</v>
      </c>
      <c r="E68" s="18">
        <f t="shared" si="14"/>
        <v>3.8804186316763134E-2</v>
      </c>
      <c r="F68" s="18">
        <v>1.0301400000000001</v>
      </c>
      <c r="G68" s="18">
        <v>0</v>
      </c>
      <c r="H68" s="18">
        <v>0</v>
      </c>
      <c r="I68" s="18">
        <v>0</v>
      </c>
      <c r="J68" s="18">
        <v>0.5907</v>
      </c>
      <c r="K68" s="18">
        <v>0.05</v>
      </c>
      <c r="L68" s="18">
        <v>0</v>
      </c>
      <c r="M68" s="18">
        <v>0</v>
      </c>
      <c r="N68" s="18">
        <v>0</v>
      </c>
      <c r="O68" s="18">
        <v>0</v>
      </c>
      <c r="P68" s="18">
        <v>0</v>
      </c>
      <c r="Q68" s="18">
        <v>0</v>
      </c>
      <c r="R68" s="18">
        <v>0</v>
      </c>
      <c r="S68" s="18">
        <v>0</v>
      </c>
      <c r="T68" s="18">
        <v>0</v>
      </c>
      <c r="U68" s="18">
        <v>0</v>
      </c>
      <c r="V68" s="18">
        <v>0</v>
      </c>
      <c r="W68" s="18">
        <v>0.04</v>
      </c>
      <c r="X68" s="18">
        <v>0</v>
      </c>
      <c r="Y68" s="18">
        <v>0</v>
      </c>
      <c r="Z68" s="18">
        <v>1.4E-2</v>
      </c>
      <c r="AA68" s="18">
        <v>0</v>
      </c>
    </row>
    <row r="69" spans="1:27" s="50" customFormat="1" ht="17.25" customHeight="1">
      <c r="A69" s="90" t="s">
        <v>159</v>
      </c>
      <c r="B69" s="99" t="s">
        <v>160</v>
      </c>
      <c r="C69" s="92" t="s">
        <v>181</v>
      </c>
      <c r="D69" s="23">
        <f t="shared" si="9"/>
        <v>0</v>
      </c>
      <c r="E69" s="18">
        <f t="shared" si="14"/>
        <v>0</v>
      </c>
      <c r="F69" s="100">
        <v>0</v>
      </c>
      <c r="G69" s="100">
        <v>0</v>
      </c>
      <c r="H69" s="100">
        <v>0</v>
      </c>
      <c r="I69" s="100">
        <v>0</v>
      </c>
      <c r="J69" s="100">
        <v>0</v>
      </c>
      <c r="K69" s="100">
        <v>0</v>
      </c>
      <c r="L69" s="100">
        <v>0</v>
      </c>
      <c r="M69" s="100">
        <v>0</v>
      </c>
      <c r="N69" s="100">
        <v>0</v>
      </c>
      <c r="O69" s="100">
        <v>0</v>
      </c>
      <c r="P69" s="100">
        <v>0</v>
      </c>
      <c r="Q69" s="100">
        <v>0</v>
      </c>
      <c r="R69" s="100">
        <v>0</v>
      </c>
      <c r="S69" s="100">
        <v>0</v>
      </c>
      <c r="T69" s="100">
        <v>0</v>
      </c>
      <c r="U69" s="100">
        <v>0</v>
      </c>
      <c r="V69" s="100">
        <v>0</v>
      </c>
      <c r="W69" s="100">
        <v>0</v>
      </c>
      <c r="X69" s="100">
        <v>0</v>
      </c>
      <c r="Y69" s="100">
        <v>0</v>
      </c>
      <c r="Z69" s="100">
        <v>0</v>
      </c>
      <c r="AA69" s="100">
        <v>0</v>
      </c>
    </row>
    <row r="70" spans="1:27" s="50" customFormat="1" ht="18" customHeight="1">
      <c r="A70" s="90" t="s">
        <v>161</v>
      </c>
      <c r="B70" s="99" t="s">
        <v>162</v>
      </c>
      <c r="C70" s="92" t="s">
        <v>163</v>
      </c>
      <c r="D70" s="23">
        <f t="shared" si="9"/>
        <v>6.9061000000000003</v>
      </c>
      <c r="E70" s="18">
        <f t="shared" si="14"/>
        <v>0.15536837684782231</v>
      </c>
      <c r="F70" s="100">
        <v>0.13500000000000001</v>
      </c>
      <c r="G70" s="100">
        <v>0</v>
      </c>
      <c r="H70" s="100">
        <v>0.67</v>
      </c>
      <c r="I70" s="100">
        <v>0.43000000000000005</v>
      </c>
      <c r="J70" s="100">
        <v>0.33859999999999996</v>
      </c>
      <c r="K70" s="100">
        <v>0.214</v>
      </c>
      <c r="L70" s="100">
        <v>0.16</v>
      </c>
      <c r="M70" s="100">
        <v>0</v>
      </c>
      <c r="N70" s="100">
        <v>0</v>
      </c>
      <c r="O70" s="100">
        <v>0.59450000000000003</v>
      </c>
      <c r="P70" s="100">
        <v>1.06</v>
      </c>
      <c r="Q70" s="100">
        <v>0.54</v>
      </c>
      <c r="R70" s="100">
        <v>0.54</v>
      </c>
      <c r="S70" s="100">
        <v>0</v>
      </c>
      <c r="T70" s="100">
        <v>0.74</v>
      </c>
      <c r="U70" s="100">
        <v>0.32</v>
      </c>
      <c r="V70" s="100">
        <v>0.16400000000000001</v>
      </c>
      <c r="W70" s="100">
        <v>0</v>
      </c>
      <c r="X70" s="100">
        <v>0</v>
      </c>
      <c r="Y70" s="100">
        <v>0.73</v>
      </c>
      <c r="Z70" s="100">
        <v>0.27</v>
      </c>
      <c r="AA70" s="100">
        <v>0</v>
      </c>
    </row>
    <row r="71" spans="1:27" ht="18" customHeight="1">
      <c r="A71" s="90" t="s">
        <v>164</v>
      </c>
      <c r="B71" s="99" t="s">
        <v>165</v>
      </c>
      <c r="C71" s="92" t="s">
        <v>166</v>
      </c>
      <c r="D71" s="23">
        <f t="shared" si="9"/>
        <v>1425.5871</v>
      </c>
      <c r="E71" s="18">
        <f t="shared" si="14"/>
        <v>32.071813872112209</v>
      </c>
      <c r="F71" s="100">
        <v>6.51</v>
      </c>
      <c r="G71" s="100">
        <v>15.234999999999999</v>
      </c>
      <c r="H71" s="100">
        <v>51.643999999999998</v>
      </c>
      <c r="I71" s="100">
        <v>33.198</v>
      </c>
      <c r="J71" s="100">
        <v>62.087000000000003</v>
      </c>
      <c r="K71" s="100">
        <v>148.4246</v>
      </c>
      <c r="L71" s="100">
        <v>34.200000000000003</v>
      </c>
      <c r="M71" s="100">
        <v>42.8</v>
      </c>
      <c r="N71" s="100">
        <v>38.35</v>
      </c>
      <c r="O71" s="100">
        <v>81.466999999999999</v>
      </c>
      <c r="P71" s="100">
        <v>122.7115</v>
      </c>
      <c r="Q71" s="100">
        <v>62.654000000000003</v>
      </c>
      <c r="R71" s="100">
        <v>152.59700000000001</v>
      </c>
      <c r="S71" s="100">
        <v>24.83</v>
      </c>
      <c r="T71" s="100">
        <v>26.154</v>
      </c>
      <c r="U71" s="100">
        <v>216.38</v>
      </c>
      <c r="V71" s="100">
        <v>57.67</v>
      </c>
      <c r="W71" s="100">
        <v>94.8</v>
      </c>
      <c r="X71" s="100">
        <v>15.45</v>
      </c>
      <c r="Y71" s="100">
        <v>23.864999999999998</v>
      </c>
      <c r="Z71" s="100">
        <v>86.61</v>
      </c>
      <c r="AA71" s="100">
        <v>27.95</v>
      </c>
    </row>
    <row r="72" spans="1:27" ht="18" customHeight="1">
      <c r="A72" s="90" t="s">
        <v>167</v>
      </c>
      <c r="B72" s="99" t="s">
        <v>168</v>
      </c>
      <c r="C72" s="92" t="s">
        <v>169</v>
      </c>
      <c r="D72" s="23">
        <f t="shared" si="9"/>
        <v>79.317999999999998</v>
      </c>
      <c r="E72" s="18">
        <f t="shared" si="14"/>
        <v>1.7844382379078743</v>
      </c>
      <c r="F72" s="100">
        <v>0</v>
      </c>
      <c r="G72" s="100">
        <v>0</v>
      </c>
      <c r="H72" s="100">
        <v>0.88400000000000001</v>
      </c>
      <c r="I72" s="100">
        <v>0</v>
      </c>
      <c r="J72" s="100">
        <v>20.344000000000001</v>
      </c>
      <c r="K72" s="100">
        <v>0</v>
      </c>
      <c r="L72" s="100">
        <v>1.39</v>
      </c>
      <c r="M72" s="100">
        <v>0</v>
      </c>
      <c r="N72" s="100">
        <v>1.19</v>
      </c>
      <c r="O72" s="100">
        <v>11.88</v>
      </c>
      <c r="P72" s="100">
        <v>0</v>
      </c>
      <c r="Q72" s="100">
        <v>0</v>
      </c>
      <c r="R72" s="100">
        <v>9.2799999999999994</v>
      </c>
      <c r="S72" s="100">
        <v>0</v>
      </c>
      <c r="T72" s="100">
        <v>21.47</v>
      </c>
      <c r="U72" s="100">
        <v>0</v>
      </c>
      <c r="V72" s="100">
        <v>0</v>
      </c>
      <c r="W72" s="100">
        <v>0</v>
      </c>
      <c r="X72" s="100">
        <v>0</v>
      </c>
      <c r="Y72" s="100">
        <v>12.88</v>
      </c>
      <c r="Z72" s="100">
        <v>0</v>
      </c>
      <c r="AA72" s="100">
        <v>0</v>
      </c>
    </row>
    <row r="73" spans="1:27" ht="18" customHeight="1">
      <c r="A73" s="90" t="s">
        <v>170</v>
      </c>
      <c r="B73" s="99" t="s">
        <v>171</v>
      </c>
      <c r="C73" s="92" t="s">
        <v>172</v>
      </c>
      <c r="D73" s="23">
        <f t="shared" si="9"/>
        <v>19.23</v>
      </c>
      <c r="E73" s="18">
        <f t="shared" si="14"/>
        <v>0.43262244780463988</v>
      </c>
      <c r="F73" s="100">
        <v>7.0000000000000007E-2</v>
      </c>
      <c r="G73" s="100">
        <v>0</v>
      </c>
      <c r="H73" s="100">
        <v>0</v>
      </c>
      <c r="I73" s="100">
        <v>0</v>
      </c>
      <c r="J73" s="100">
        <v>0.05</v>
      </c>
      <c r="K73" s="100">
        <v>0</v>
      </c>
      <c r="L73" s="100">
        <v>0</v>
      </c>
      <c r="M73" s="100">
        <v>0</v>
      </c>
      <c r="N73" s="100">
        <v>0</v>
      </c>
      <c r="O73" s="100">
        <v>0</v>
      </c>
      <c r="P73" s="100">
        <v>0</v>
      </c>
      <c r="Q73" s="100">
        <v>0</v>
      </c>
      <c r="R73" s="100">
        <v>0</v>
      </c>
      <c r="S73" s="100">
        <v>0</v>
      </c>
      <c r="T73" s="100">
        <v>0</v>
      </c>
      <c r="U73" s="100">
        <v>0</v>
      </c>
      <c r="V73" s="100">
        <v>0</v>
      </c>
      <c r="W73" s="100">
        <v>0.125</v>
      </c>
      <c r="X73" s="100">
        <v>0</v>
      </c>
      <c r="Y73" s="100">
        <v>0.01</v>
      </c>
      <c r="Z73" s="100">
        <v>18.73</v>
      </c>
      <c r="AA73" s="100">
        <v>0.245</v>
      </c>
    </row>
    <row r="74" spans="1:27" ht="18" hidden="1" customHeight="1">
      <c r="A74" s="90" t="s">
        <v>173</v>
      </c>
      <c r="B74" s="99" t="s">
        <v>174</v>
      </c>
      <c r="C74" s="92" t="s">
        <v>175</v>
      </c>
      <c r="D74" s="23">
        <f t="shared" si="9"/>
        <v>0.3</v>
      </c>
      <c r="E74" s="18">
        <f t="shared" si="14"/>
        <v>6.7491801529584996E-3</v>
      </c>
      <c r="F74" s="100">
        <v>0</v>
      </c>
      <c r="G74" s="100">
        <v>0</v>
      </c>
      <c r="H74" s="100">
        <v>0</v>
      </c>
      <c r="I74" s="100">
        <v>0</v>
      </c>
      <c r="J74" s="100">
        <v>0</v>
      </c>
      <c r="K74" s="100">
        <v>0</v>
      </c>
      <c r="L74" s="100">
        <v>0</v>
      </c>
      <c r="M74" s="100">
        <v>0</v>
      </c>
      <c r="N74" s="100">
        <v>0</v>
      </c>
      <c r="O74" s="100">
        <v>0</v>
      </c>
      <c r="P74" s="100">
        <v>0</v>
      </c>
      <c r="Q74" s="100">
        <v>0</v>
      </c>
      <c r="R74" s="100">
        <v>0</v>
      </c>
      <c r="S74" s="100">
        <v>0</v>
      </c>
      <c r="T74" s="100">
        <v>0.04</v>
      </c>
      <c r="U74" s="100">
        <v>0</v>
      </c>
      <c r="V74" s="100">
        <v>0</v>
      </c>
      <c r="W74" s="100">
        <v>0</v>
      </c>
      <c r="X74" s="100">
        <v>0</v>
      </c>
      <c r="Y74" s="100">
        <v>0.04</v>
      </c>
      <c r="Z74" s="100">
        <v>0.22</v>
      </c>
      <c r="AA74" s="100">
        <v>0</v>
      </c>
    </row>
    <row r="75" spans="1:27" ht="18" hidden="1" customHeight="1">
      <c r="A75" s="90" t="s">
        <v>176</v>
      </c>
      <c r="B75" s="99" t="s">
        <v>177</v>
      </c>
      <c r="C75" s="92" t="s">
        <v>178</v>
      </c>
      <c r="D75" s="23">
        <f t="shared" si="9"/>
        <v>0</v>
      </c>
      <c r="E75" s="18">
        <f t="shared" si="14"/>
        <v>0</v>
      </c>
      <c r="F75" s="100">
        <v>0</v>
      </c>
      <c r="G75" s="100">
        <v>0</v>
      </c>
      <c r="H75" s="100">
        <v>0</v>
      </c>
      <c r="I75" s="100">
        <v>0</v>
      </c>
      <c r="J75" s="100">
        <v>0</v>
      </c>
      <c r="K75" s="100">
        <v>0</v>
      </c>
      <c r="L75" s="100">
        <v>0</v>
      </c>
      <c r="M75" s="100">
        <v>0</v>
      </c>
      <c r="N75" s="100">
        <v>0</v>
      </c>
      <c r="O75" s="100">
        <v>0</v>
      </c>
      <c r="P75" s="100">
        <v>0</v>
      </c>
      <c r="Q75" s="100">
        <v>0</v>
      </c>
      <c r="R75" s="100">
        <v>0</v>
      </c>
      <c r="S75" s="100">
        <v>0</v>
      </c>
      <c r="T75" s="100">
        <v>0</v>
      </c>
      <c r="U75" s="100">
        <v>0</v>
      </c>
      <c r="V75" s="100">
        <v>0</v>
      </c>
      <c r="W75" s="100">
        <v>0</v>
      </c>
      <c r="X75" s="100">
        <v>0</v>
      </c>
      <c r="Y75" s="100">
        <v>0</v>
      </c>
      <c r="Z75" s="100">
        <v>0</v>
      </c>
      <c r="AA75" s="100">
        <v>0</v>
      </c>
    </row>
    <row r="76" spans="1:27" s="53" customFormat="1" ht="18" customHeight="1">
      <c r="A76" s="102">
        <v>3</v>
      </c>
      <c r="B76" s="103" t="s">
        <v>179</v>
      </c>
      <c r="C76" s="85" t="s">
        <v>180</v>
      </c>
      <c r="D76" s="23">
        <f t="shared" si="9"/>
        <v>731.4973030000001</v>
      </c>
      <c r="E76" s="86">
        <f>D76/D$8*100</f>
        <v>0.71947242862362404</v>
      </c>
      <c r="F76" s="105">
        <v>0</v>
      </c>
      <c r="G76" s="105">
        <v>0</v>
      </c>
      <c r="H76" s="105">
        <v>5.1519999999999992</v>
      </c>
      <c r="I76" s="105">
        <v>6.32</v>
      </c>
      <c r="J76" s="105">
        <v>0</v>
      </c>
      <c r="K76" s="105">
        <v>0</v>
      </c>
      <c r="L76" s="105">
        <v>0</v>
      </c>
      <c r="M76" s="105">
        <v>2.0750000000000002</v>
      </c>
      <c r="N76" s="105">
        <v>0.14499999999999999</v>
      </c>
      <c r="O76" s="105">
        <v>12.885302999999984</v>
      </c>
      <c r="P76" s="105">
        <v>0</v>
      </c>
      <c r="Q76" s="105">
        <v>0</v>
      </c>
      <c r="R76" s="105">
        <v>6.95</v>
      </c>
      <c r="S76" s="105">
        <v>0</v>
      </c>
      <c r="T76" s="105">
        <v>513.53899999999999</v>
      </c>
      <c r="U76" s="105">
        <v>0.36399999999999999</v>
      </c>
      <c r="V76" s="105">
        <v>0</v>
      </c>
      <c r="W76" s="105">
        <v>1.609</v>
      </c>
      <c r="X76" s="105">
        <v>0</v>
      </c>
      <c r="Y76" s="105">
        <v>182.45800000000003</v>
      </c>
      <c r="Z76" s="105">
        <v>0</v>
      </c>
      <c r="AA76" s="105">
        <v>0</v>
      </c>
    </row>
    <row r="77" spans="1:27" ht="21" customHeight="1">
      <c r="A77" s="106" t="s">
        <v>213</v>
      </c>
      <c r="B77" s="97" t="s">
        <v>214</v>
      </c>
      <c r="C77" s="81"/>
      <c r="D77" s="14"/>
      <c r="E77" s="13"/>
      <c r="F77" s="107"/>
      <c r="G77" s="107"/>
      <c r="H77" s="107"/>
      <c r="I77" s="107"/>
      <c r="J77" s="107"/>
      <c r="K77" s="107"/>
      <c r="L77" s="107"/>
      <c r="M77" s="107"/>
      <c r="N77" s="107"/>
      <c r="O77" s="107"/>
      <c r="P77" s="107"/>
      <c r="Q77" s="107"/>
      <c r="R77" s="107"/>
      <c r="S77" s="107"/>
      <c r="T77" s="107"/>
      <c r="U77" s="107"/>
      <c r="V77" s="107"/>
      <c r="W77" s="107"/>
      <c r="X77" s="107"/>
      <c r="Y77" s="107"/>
      <c r="Z77" s="107"/>
      <c r="AA77" s="107"/>
    </row>
    <row r="78" spans="1:27" ht="21" customHeight="1">
      <c r="A78" s="106">
        <v>1</v>
      </c>
      <c r="B78" s="97" t="s">
        <v>310</v>
      </c>
      <c r="C78" s="81" t="s">
        <v>215</v>
      </c>
      <c r="D78" s="13">
        <f t="shared" ref="D78" si="15">SUM(F78:M78)</f>
        <v>0</v>
      </c>
      <c r="E78" s="13">
        <f>D78/D$8*100</f>
        <v>0</v>
      </c>
      <c r="F78" s="107">
        <v>0</v>
      </c>
      <c r="G78" s="107">
        <v>0</v>
      </c>
      <c r="H78" s="107">
        <v>0</v>
      </c>
      <c r="I78" s="107">
        <v>0</v>
      </c>
      <c r="J78" s="107">
        <v>0</v>
      </c>
      <c r="K78" s="107">
        <v>0</v>
      </c>
      <c r="L78" s="107">
        <v>0</v>
      </c>
      <c r="M78" s="107">
        <v>0</v>
      </c>
      <c r="N78" s="107">
        <v>0</v>
      </c>
      <c r="O78" s="107">
        <v>0</v>
      </c>
      <c r="P78" s="107">
        <v>0</v>
      </c>
      <c r="Q78" s="107">
        <v>0</v>
      </c>
      <c r="R78" s="107">
        <v>0</v>
      </c>
      <c r="S78" s="107">
        <v>0</v>
      </c>
      <c r="T78" s="107">
        <v>0</v>
      </c>
      <c r="U78" s="107">
        <v>0</v>
      </c>
      <c r="V78" s="107">
        <v>0</v>
      </c>
      <c r="W78" s="107">
        <v>0</v>
      </c>
      <c r="X78" s="107">
        <v>0</v>
      </c>
      <c r="Y78" s="107">
        <v>0</v>
      </c>
      <c r="Z78" s="107">
        <v>0</v>
      </c>
      <c r="AA78" s="107">
        <v>0</v>
      </c>
    </row>
    <row r="79" spans="1:27" ht="21" customHeight="1">
      <c r="A79" s="106">
        <v>2</v>
      </c>
      <c r="B79" s="97" t="s">
        <v>216</v>
      </c>
      <c r="C79" s="81" t="s">
        <v>217</v>
      </c>
      <c r="D79" s="13">
        <f>SUM(F79:AA79)</f>
        <v>0</v>
      </c>
      <c r="E79" s="13">
        <f>D79/D$8*100</f>
        <v>0</v>
      </c>
      <c r="F79" s="107"/>
      <c r="G79" s="107"/>
      <c r="H79" s="107"/>
      <c r="I79" s="107"/>
      <c r="J79" s="107"/>
      <c r="K79" s="107"/>
      <c r="L79" s="107"/>
      <c r="M79" s="107"/>
      <c r="N79" s="107"/>
      <c r="O79" s="107"/>
      <c r="P79" s="107"/>
      <c r="Q79" s="107"/>
      <c r="R79" s="107"/>
      <c r="S79" s="107"/>
      <c r="T79" s="107"/>
      <c r="U79" s="107"/>
      <c r="V79" s="107"/>
      <c r="W79" s="107"/>
      <c r="X79" s="107"/>
      <c r="Y79" s="107"/>
      <c r="Z79" s="107"/>
      <c r="AA79" s="107"/>
    </row>
    <row r="80" spans="1:27" ht="21" customHeight="1">
      <c r="A80" s="106">
        <v>3</v>
      </c>
      <c r="B80" s="97" t="s">
        <v>218</v>
      </c>
      <c r="C80" s="81" t="s">
        <v>219</v>
      </c>
      <c r="D80" s="13">
        <f>SUM(F80:AA80)</f>
        <v>86.546000000000006</v>
      </c>
      <c r="E80" s="13">
        <f>D80/D$8*100</f>
        <v>8.5123295126708298E-2</v>
      </c>
      <c r="F80" s="107">
        <f>F8</f>
        <v>86.546000000000006</v>
      </c>
      <c r="G80" s="107"/>
      <c r="H80" s="107"/>
      <c r="I80" s="107"/>
      <c r="J80" s="107"/>
      <c r="K80" s="107"/>
      <c r="L80" s="107"/>
      <c r="M80" s="107"/>
      <c r="N80" s="107"/>
      <c r="O80" s="107"/>
      <c r="P80" s="107"/>
      <c r="Q80" s="107"/>
      <c r="R80" s="107"/>
      <c r="S80" s="107"/>
      <c r="T80" s="107"/>
      <c r="U80" s="107"/>
      <c r="V80" s="107"/>
      <c r="W80" s="107"/>
      <c r="X80" s="107"/>
      <c r="Y80" s="107"/>
      <c r="Z80" s="107"/>
      <c r="AA80" s="107"/>
    </row>
    <row r="81" spans="1:27" s="112" customFormat="1" ht="49.5" customHeight="1">
      <c r="A81" s="108">
        <v>4</v>
      </c>
      <c r="B81" s="109" t="s">
        <v>220</v>
      </c>
      <c r="C81" s="110" t="s">
        <v>221</v>
      </c>
      <c r="D81" s="13">
        <f t="shared" ref="D81:D90" si="16">SUM(F81:AA81)</f>
        <v>3323.9712399999985</v>
      </c>
      <c r="E81" s="13">
        <f t="shared" ref="E81:E90" si="17">D81/D$8*100</f>
        <v>3.2693294300742997</v>
      </c>
      <c r="F81" s="111">
        <v>9.6710000000000012</v>
      </c>
      <c r="G81" s="111">
        <v>35.155000000000001</v>
      </c>
      <c r="H81" s="111">
        <v>231.70400000000001</v>
      </c>
      <c r="I81" s="111">
        <v>38.984000000000002</v>
      </c>
      <c r="J81" s="111">
        <v>410.6703</v>
      </c>
      <c r="K81" s="111">
        <v>123.59190000000001</v>
      </c>
      <c r="L81" s="111">
        <v>153.4289</v>
      </c>
      <c r="M81" s="111">
        <v>65.393999999999991</v>
      </c>
      <c r="N81" s="111">
        <v>49.753</v>
      </c>
      <c r="O81" s="111">
        <v>239.73699999999999</v>
      </c>
      <c r="P81" s="111">
        <v>78.379000000000005</v>
      </c>
      <c r="Q81" s="111">
        <v>178.59138999999874</v>
      </c>
      <c r="R81" s="111">
        <v>265.94833</v>
      </c>
      <c r="S81" s="111">
        <v>7.9720000000000004</v>
      </c>
      <c r="T81" s="111">
        <v>471.34770000000003</v>
      </c>
      <c r="U81" s="111">
        <v>212.19493</v>
      </c>
      <c r="V81" s="111">
        <v>40.528120000000001</v>
      </c>
      <c r="W81" s="111">
        <v>187.87729000000002</v>
      </c>
      <c r="X81" s="111">
        <v>78.180000000000007</v>
      </c>
      <c r="Y81" s="111">
        <v>303.26533000000001</v>
      </c>
      <c r="Z81" s="111">
        <v>98.664050000000003</v>
      </c>
      <c r="AA81" s="111">
        <v>42.933999999999997</v>
      </c>
    </row>
    <row r="82" spans="1:27" s="114" customFormat="1" ht="37.5" customHeight="1">
      <c r="A82" s="108">
        <v>5</v>
      </c>
      <c r="B82" s="113" t="s">
        <v>222</v>
      </c>
      <c r="C82" s="110" t="s">
        <v>223</v>
      </c>
      <c r="D82" s="13">
        <f t="shared" si="16"/>
        <v>85763.709751000002</v>
      </c>
      <c r="E82" s="13">
        <f t="shared" si="17"/>
        <v>84.353864722756938</v>
      </c>
      <c r="F82" s="111">
        <f>F18+F22+F26</f>
        <v>0</v>
      </c>
      <c r="G82" s="111">
        <f>G18+G22+G26</f>
        <v>2859.9750000000004</v>
      </c>
      <c r="H82" s="111">
        <f t="shared" ref="H82:AA82" si="18">H18+H22+H26</f>
        <v>2394.3687749999999</v>
      </c>
      <c r="I82" s="111">
        <f t="shared" si="18"/>
        <v>4482.9892</v>
      </c>
      <c r="J82" s="111">
        <f t="shared" si="18"/>
        <v>1750.0637000000002</v>
      </c>
      <c r="K82" s="111">
        <f t="shared" si="18"/>
        <v>5969.4507020000001</v>
      </c>
      <c r="L82" s="111">
        <f t="shared" si="18"/>
        <v>4420.0140489999994</v>
      </c>
      <c r="M82" s="111">
        <f t="shared" si="18"/>
        <v>4633.8859999999995</v>
      </c>
      <c r="N82" s="111">
        <f t="shared" si="18"/>
        <v>4249.6349</v>
      </c>
      <c r="O82" s="111">
        <f t="shared" si="18"/>
        <v>2861.6553000000004</v>
      </c>
      <c r="P82" s="111">
        <f t="shared" si="18"/>
        <v>2474.0399999999995</v>
      </c>
      <c r="Q82" s="111">
        <f t="shared" si="18"/>
        <v>6181.0492379999996</v>
      </c>
      <c r="R82" s="111">
        <f t="shared" si="18"/>
        <v>2276.9754899999998</v>
      </c>
      <c r="S82" s="111">
        <f t="shared" si="18"/>
        <v>4374.8149999999996</v>
      </c>
      <c r="T82" s="111">
        <f t="shared" si="18"/>
        <v>4326.47</v>
      </c>
      <c r="U82" s="111">
        <f t="shared" si="18"/>
        <v>3516.8311900000003</v>
      </c>
      <c r="V82" s="111">
        <f t="shared" si="18"/>
        <v>4999.5538069999993</v>
      </c>
      <c r="W82" s="111">
        <f t="shared" si="18"/>
        <v>6551.8279999999995</v>
      </c>
      <c r="X82" s="111">
        <f t="shared" si="18"/>
        <v>6497.3598999999995</v>
      </c>
      <c r="Y82" s="111">
        <f t="shared" si="18"/>
        <v>3412.1455000000001</v>
      </c>
      <c r="Z82" s="111">
        <f t="shared" si="18"/>
        <v>4759.6440000000002</v>
      </c>
      <c r="AA82" s="111">
        <f t="shared" si="18"/>
        <v>2770.96</v>
      </c>
    </row>
    <row r="83" spans="1:27" s="114" customFormat="1" ht="21" customHeight="1">
      <c r="A83" s="108">
        <v>6</v>
      </c>
      <c r="B83" s="113" t="s">
        <v>224</v>
      </c>
      <c r="C83" s="110" t="s">
        <v>225</v>
      </c>
      <c r="D83" s="13">
        <f t="shared" si="16"/>
        <v>0</v>
      </c>
      <c r="E83" s="13">
        <f t="shared" si="17"/>
        <v>0</v>
      </c>
      <c r="F83" s="111"/>
      <c r="G83" s="111"/>
      <c r="H83" s="111"/>
      <c r="I83" s="111"/>
      <c r="J83" s="111"/>
      <c r="K83" s="111"/>
      <c r="L83" s="111"/>
      <c r="M83" s="111"/>
      <c r="N83" s="111"/>
      <c r="O83" s="111"/>
      <c r="P83" s="111"/>
      <c r="Q83" s="111"/>
      <c r="R83" s="111"/>
      <c r="S83" s="111"/>
      <c r="T83" s="111"/>
      <c r="U83" s="111"/>
      <c r="V83" s="111"/>
      <c r="W83" s="111"/>
      <c r="X83" s="111"/>
      <c r="Y83" s="111"/>
      <c r="Z83" s="111"/>
      <c r="AA83" s="111"/>
    </row>
    <row r="84" spans="1:27" s="114" customFormat="1" ht="14.4">
      <c r="A84" s="108">
        <v>7</v>
      </c>
      <c r="B84" s="113" t="s">
        <v>226</v>
      </c>
      <c r="C84" s="110" t="s">
        <v>227</v>
      </c>
      <c r="D84" s="13">
        <f t="shared" si="16"/>
        <v>0</v>
      </c>
      <c r="E84" s="13">
        <f t="shared" si="17"/>
        <v>0</v>
      </c>
      <c r="F84" s="111"/>
      <c r="G84" s="86"/>
      <c r="H84" s="111"/>
      <c r="I84" s="111"/>
      <c r="J84" s="111"/>
      <c r="K84" s="111"/>
      <c r="L84" s="111"/>
      <c r="M84" s="111"/>
      <c r="N84" s="111"/>
      <c r="O84" s="111"/>
      <c r="P84" s="111"/>
      <c r="Q84" s="111"/>
      <c r="R84" s="111"/>
      <c r="S84" s="111"/>
      <c r="T84" s="111"/>
      <c r="U84" s="111"/>
      <c r="V84" s="111"/>
      <c r="W84" s="111"/>
      <c r="X84" s="111"/>
      <c r="Y84" s="111"/>
      <c r="Z84" s="111"/>
      <c r="AA84" s="111"/>
    </row>
    <row r="85" spans="1:27" s="114" customFormat="1" ht="35.25" customHeight="1">
      <c r="A85" s="108">
        <v>8</v>
      </c>
      <c r="B85" s="113" t="s">
        <v>228</v>
      </c>
      <c r="C85" s="110" t="s">
        <v>229</v>
      </c>
      <c r="D85" s="13">
        <f t="shared" si="16"/>
        <v>50</v>
      </c>
      <c r="E85" s="13">
        <f t="shared" si="17"/>
        <v>4.9178064339604532E-2</v>
      </c>
      <c r="F85" s="111">
        <f>F37+F39</f>
        <v>0</v>
      </c>
      <c r="G85" s="111">
        <f t="shared" ref="G85:AA85" si="19">G37+G39</f>
        <v>0</v>
      </c>
      <c r="H85" s="111">
        <f t="shared" si="19"/>
        <v>0</v>
      </c>
      <c r="I85" s="111">
        <f t="shared" si="19"/>
        <v>0</v>
      </c>
      <c r="J85" s="111">
        <f t="shared" si="19"/>
        <v>0</v>
      </c>
      <c r="K85" s="111">
        <f t="shared" si="19"/>
        <v>0</v>
      </c>
      <c r="L85" s="111">
        <f t="shared" si="19"/>
        <v>0</v>
      </c>
      <c r="M85" s="111">
        <f t="shared" si="19"/>
        <v>0</v>
      </c>
      <c r="N85" s="111">
        <f t="shared" si="19"/>
        <v>0</v>
      </c>
      <c r="O85" s="111">
        <f t="shared" si="19"/>
        <v>0</v>
      </c>
      <c r="P85" s="111">
        <f t="shared" si="19"/>
        <v>0</v>
      </c>
      <c r="Q85" s="111">
        <f t="shared" si="19"/>
        <v>0</v>
      </c>
      <c r="R85" s="111">
        <f t="shared" si="19"/>
        <v>50</v>
      </c>
      <c r="S85" s="111">
        <f t="shared" si="19"/>
        <v>0</v>
      </c>
      <c r="T85" s="111">
        <f t="shared" si="19"/>
        <v>0</v>
      </c>
      <c r="U85" s="111">
        <f t="shared" si="19"/>
        <v>0</v>
      </c>
      <c r="V85" s="111">
        <f t="shared" si="19"/>
        <v>0</v>
      </c>
      <c r="W85" s="111">
        <f t="shared" si="19"/>
        <v>0</v>
      </c>
      <c r="X85" s="111">
        <f t="shared" si="19"/>
        <v>0</v>
      </c>
      <c r="Y85" s="111">
        <f t="shared" si="19"/>
        <v>0</v>
      </c>
      <c r="Z85" s="111">
        <f t="shared" si="19"/>
        <v>0</v>
      </c>
      <c r="AA85" s="111">
        <f t="shared" si="19"/>
        <v>0</v>
      </c>
    </row>
    <row r="86" spans="1:27" s="114" customFormat="1" ht="21" customHeight="1">
      <c r="A86" s="108">
        <v>9</v>
      </c>
      <c r="B86" s="113" t="s">
        <v>230</v>
      </c>
      <c r="C86" s="110" t="s">
        <v>231</v>
      </c>
      <c r="D86" s="13">
        <f t="shared" si="16"/>
        <v>0</v>
      </c>
      <c r="E86" s="13">
        <f t="shared" si="17"/>
        <v>0</v>
      </c>
      <c r="F86" s="111"/>
      <c r="G86" s="111"/>
      <c r="H86" s="111"/>
      <c r="I86" s="111"/>
      <c r="J86" s="111"/>
      <c r="K86" s="111"/>
      <c r="L86" s="111"/>
      <c r="M86" s="111"/>
      <c r="N86" s="111"/>
      <c r="O86" s="111"/>
      <c r="P86" s="111"/>
      <c r="Q86" s="111"/>
      <c r="R86" s="111"/>
      <c r="S86" s="111"/>
      <c r="T86" s="111"/>
      <c r="U86" s="111"/>
      <c r="V86" s="111"/>
      <c r="W86" s="111"/>
      <c r="X86" s="111"/>
      <c r="Y86" s="111"/>
      <c r="Z86" s="111"/>
      <c r="AA86" s="111"/>
    </row>
    <row r="87" spans="1:27" s="114" customFormat="1" ht="21" customHeight="1">
      <c r="A87" s="108">
        <v>10</v>
      </c>
      <c r="B87" s="113" t="s">
        <v>232</v>
      </c>
      <c r="C87" s="110" t="s">
        <v>233</v>
      </c>
      <c r="D87" s="13">
        <f t="shared" si="16"/>
        <v>19.071799999999996</v>
      </c>
      <c r="E87" s="13">
        <f t="shared" si="17"/>
        <v>1.8758284149441393E-2</v>
      </c>
      <c r="F87" s="111">
        <f>F40</f>
        <v>0.25</v>
      </c>
      <c r="G87" s="111">
        <f t="shared" ref="G87:AA87" si="20">G40</f>
        <v>0</v>
      </c>
      <c r="H87" s="111">
        <f t="shared" si="20"/>
        <v>0</v>
      </c>
      <c r="I87" s="111">
        <f t="shared" si="20"/>
        <v>0</v>
      </c>
      <c r="J87" s="111">
        <f t="shared" si="20"/>
        <v>0.50580000000000003</v>
      </c>
      <c r="K87" s="111">
        <f>K40</f>
        <v>17.901999999999997</v>
      </c>
      <c r="L87" s="111">
        <f t="shared" si="20"/>
        <v>0</v>
      </c>
      <c r="M87" s="111">
        <f t="shared" si="20"/>
        <v>0</v>
      </c>
      <c r="N87" s="111">
        <f t="shared" si="20"/>
        <v>0</v>
      </c>
      <c r="O87" s="111">
        <f t="shared" si="20"/>
        <v>6.4000000000000001E-2</v>
      </c>
      <c r="P87" s="111">
        <f t="shared" si="20"/>
        <v>0</v>
      </c>
      <c r="Q87" s="111">
        <f t="shared" si="20"/>
        <v>0</v>
      </c>
      <c r="R87" s="111">
        <f t="shared" si="20"/>
        <v>0</v>
      </c>
      <c r="S87" s="111">
        <f t="shared" si="20"/>
        <v>0</v>
      </c>
      <c r="T87" s="111">
        <f t="shared" si="20"/>
        <v>0.02</v>
      </c>
      <c r="U87" s="111">
        <f t="shared" si="20"/>
        <v>0.2</v>
      </c>
      <c r="V87" s="111">
        <f t="shared" si="20"/>
        <v>0</v>
      </c>
      <c r="W87" s="111">
        <f t="shared" si="20"/>
        <v>0.13</v>
      </c>
      <c r="X87" s="111">
        <f t="shared" si="20"/>
        <v>0</v>
      </c>
      <c r="Y87" s="111">
        <f t="shared" si="20"/>
        <v>0</v>
      </c>
      <c r="Z87" s="111">
        <f t="shared" si="20"/>
        <v>0</v>
      </c>
      <c r="AA87" s="111">
        <f t="shared" si="20"/>
        <v>0</v>
      </c>
    </row>
    <row r="88" spans="1:27" s="114" customFormat="1" ht="21" customHeight="1">
      <c r="A88" s="108">
        <v>11</v>
      </c>
      <c r="B88" s="113" t="s">
        <v>234</v>
      </c>
      <c r="C88" s="110" t="s">
        <v>235</v>
      </c>
      <c r="D88" s="13">
        <f t="shared" si="16"/>
        <v>0</v>
      </c>
      <c r="E88" s="13">
        <f t="shared" si="17"/>
        <v>0</v>
      </c>
      <c r="F88" s="111"/>
      <c r="G88" s="111">
        <v>0</v>
      </c>
      <c r="H88" s="111">
        <v>0</v>
      </c>
      <c r="I88" s="111">
        <v>0</v>
      </c>
      <c r="J88" s="111">
        <v>0</v>
      </c>
      <c r="K88" s="111"/>
      <c r="L88" s="111"/>
      <c r="M88" s="111"/>
      <c r="N88" s="111"/>
      <c r="O88" s="111"/>
      <c r="P88" s="111"/>
      <c r="Q88" s="111"/>
      <c r="R88" s="111"/>
      <c r="S88" s="111"/>
      <c r="T88" s="111"/>
      <c r="U88" s="111"/>
      <c r="V88" s="111"/>
      <c r="W88" s="111"/>
      <c r="X88" s="111"/>
      <c r="Y88" s="111"/>
      <c r="Z88" s="111"/>
      <c r="AA88" s="111"/>
    </row>
    <row r="89" spans="1:27" s="114" customFormat="1" ht="21" customHeight="1">
      <c r="A89" s="108">
        <v>12</v>
      </c>
      <c r="B89" s="113" t="s">
        <v>236</v>
      </c>
      <c r="C89" s="110" t="s">
        <v>237</v>
      </c>
      <c r="D89" s="13">
        <f t="shared" si="16"/>
        <v>2631.1367270000005</v>
      </c>
      <c r="E89" s="13">
        <f t="shared" si="17"/>
        <v>2.5878842249340508</v>
      </c>
      <c r="F89" s="111"/>
      <c r="G89" s="13">
        <v>24.554029999999997</v>
      </c>
      <c r="H89" s="13">
        <v>78.242773</v>
      </c>
      <c r="I89" s="13">
        <v>105.50369999999958</v>
      </c>
      <c r="J89" s="13">
        <v>162.08886000000001</v>
      </c>
      <c r="K89" s="13">
        <v>201.17921000000001</v>
      </c>
      <c r="L89" s="13">
        <v>159.80700100000061</v>
      </c>
      <c r="M89" s="13">
        <v>61.070729999999998</v>
      </c>
      <c r="N89" s="13">
        <v>72.661019999999994</v>
      </c>
      <c r="O89" s="13">
        <v>123.33154699999999</v>
      </c>
      <c r="P89" s="13">
        <v>132.01117000000002</v>
      </c>
      <c r="Q89" s="13">
        <v>231.51315000000022</v>
      </c>
      <c r="R89" s="13">
        <v>167.80253000000027</v>
      </c>
      <c r="S89" s="13">
        <v>40.449400000000004</v>
      </c>
      <c r="T89" s="13">
        <v>275.84819999999996</v>
      </c>
      <c r="U89" s="13">
        <v>140.25781999999975</v>
      </c>
      <c r="V89" s="13">
        <v>176.48108299999998</v>
      </c>
      <c r="W89" s="13">
        <v>95.295110000000008</v>
      </c>
      <c r="X89" s="13">
        <v>59.700130000000001</v>
      </c>
      <c r="Y89" s="13">
        <v>166.05831000000001</v>
      </c>
      <c r="Z89" s="13">
        <v>122.71559299999998</v>
      </c>
      <c r="AA89" s="13">
        <v>34.565359999999998</v>
      </c>
    </row>
    <row r="90" spans="1:27" s="114" customFormat="1" ht="36" customHeight="1">
      <c r="A90" s="108">
        <v>13</v>
      </c>
      <c r="B90" s="113" t="s">
        <v>238</v>
      </c>
      <c r="C90" s="110" t="s">
        <v>239</v>
      </c>
      <c r="D90" s="13">
        <f t="shared" si="16"/>
        <v>657.63206000000025</v>
      </c>
      <c r="E90" s="13">
        <f t="shared" si="17"/>
        <v>0.64682143516933366</v>
      </c>
      <c r="F90" s="111"/>
      <c r="G90" s="111">
        <f t="shared" ref="G90:I90" si="21">G41+G42+G43+G65</f>
        <v>5.9490300000000005</v>
      </c>
      <c r="H90" s="111">
        <f t="shared" si="21"/>
        <v>42.559299000000003</v>
      </c>
      <c r="I90" s="111">
        <f t="shared" si="21"/>
        <v>41.731699999999577</v>
      </c>
      <c r="J90" s="111"/>
      <c r="K90" s="111">
        <f>K41+K42+K43+K65</f>
        <v>24.594729999999998</v>
      </c>
      <c r="L90" s="111">
        <f t="shared" ref="L90:AA90" si="22">L41+L42+L43+L65</f>
        <v>89.595931000000604</v>
      </c>
      <c r="M90" s="111">
        <f t="shared" si="22"/>
        <v>22.00573</v>
      </c>
      <c r="N90" s="111">
        <f t="shared" si="22"/>
        <v>12.96902</v>
      </c>
      <c r="O90" s="111">
        <f t="shared" si="22"/>
        <v>48.81154699999999</v>
      </c>
      <c r="P90" s="111">
        <f t="shared" si="22"/>
        <v>20.394169999999999</v>
      </c>
      <c r="Q90" s="111">
        <f t="shared" si="22"/>
        <v>35.879379999999998</v>
      </c>
      <c r="R90" s="111">
        <f t="shared" si="22"/>
        <v>35.828339999999997</v>
      </c>
      <c r="S90" s="111">
        <f t="shared" si="22"/>
        <v>6.4954000000000001</v>
      </c>
      <c r="T90" s="111">
        <f t="shared" si="22"/>
        <v>84.610499999999988</v>
      </c>
      <c r="U90" s="111">
        <f t="shared" si="22"/>
        <v>37.122109999999999</v>
      </c>
      <c r="V90" s="111">
        <f t="shared" si="22"/>
        <v>22.221070000000001</v>
      </c>
      <c r="W90" s="111">
        <f t="shared" si="22"/>
        <v>27.142709999999997</v>
      </c>
      <c r="X90" s="111">
        <f t="shared" si="22"/>
        <v>10.22113</v>
      </c>
      <c r="Y90" s="111">
        <f t="shared" si="22"/>
        <v>69.464309999999998</v>
      </c>
      <c r="Z90" s="111">
        <f t="shared" si="22"/>
        <v>14.849593</v>
      </c>
      <c r="AA90" s="111">
        <f t="shared" si="22"/>
        <v>5.1863600000000005</v>
      </c>
    </row>
    <row r="91" spans="1:27" ht="24" customHeight="1">
      <c r="B91" s="115" t="s">
        <v>240</v>
      </c>
    </row>
    <row r="92" spans="1:27" ht="18" customHeight="1"/>
    <row r="93" spans="1:27" ht="18" customHeight="1"/>
  </sheetData>
  <mergeCells count="10">
    <mergeCell ref="A2:AA2"/>
    <mergeCell ref="A4:AA4"/>
    <mergeCell ref="F5:AA5"/>
    <mergeCell ref="A1:B1"/>
    <mergeCell ref="A5:A6"/>
    <mergeCell ref="B5:B6"/>
    <mergeCell ref="C5:C6"/>
    <mergeCell ref="D5:D6"/>
    <mergeCell ref="E5:E6"/>
    <mergeCell ref="A3:AA3"/>
  </mergeCells>
  <pageMargins left="0.76145833333333302" right="0.43385416666666698" top="0.75" bottom="0.75" header="0.3" footer="0.3"/>
  <pageSetup paperSize="9" scale="4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sheetPr>
  <dimension ref="A1:K78"/>
  <sheetViews>
    <sheetView showZeros="0" workbookViewId="0">
      <pane ySplit="5" topLeftCell="A6" activePane="bottomLeft" state="frozen"/>
      <selection activeCell="G14" sqref="G14"/>
      <selection pane="bottomLeft" activeCell="G14" sqref="G14"/>
    </sheetView>
  </sheetViews>
  <sheetFormatPr defaultColWidth="6.88671875" defaultRowHeight="13.8"/>
  <cols>
    <col min="1" max="1" width="5.5546875" style="756" customWidth="1"/>
    <col min="2" max="2" width="39.6640625" style="763" customWidth="1"/>
    <col min="3" max="3" width="9" style="720" customWidth="1"/>
    <col min="4" max="4" width="11.5546875" style="720" hidden="1" customWidth="1"/>
    <col min="5" max="5" width="12.5546875" style="720" hidden="1" customWidth="1"/>
    <col min="6" max="7" width="12.33203125" style="720" customWidth="1"/>
    <col min="8" max="8" width="10.6640625" style="720" hidden="1" customWidth="1"/>
    <col min="9" max="9" width="12.33203125" style="720" hidden="1" customWidth="1"/>
    <col min="10" max="10" width="11" style="720" hidden="1" customWidth="1"/>
    <col min="11" max="11" width="12.44140625" style="720" customWidth="1"/>
    <col min="12" max="12" width="6.88671875" style="720"/>
    <col min="13" max="13" width="9" style="720" bestFit="1" customWidth="1"/>
    <col min="14" max="16384" width="6.88671875" style="720"/>
  </cols>
  <sheetData>
    <row r="1" spans="1:11" ht="18.75" customHeight="1">
      <c r="A1" s="719" t="s">
        <v>193</v>
      </c>
    </row>
    <row r="2" spans="1:11" ht="24" customHeight="1">
      <c r="A2" s="1003" t="s">
        <v>634</v>
      </c>
      <c r="B2" s="1003"/>
      <c r="C2" s="1003"/>
      <c r="D2" s="1003"/>
      <c r="E2" s="1003"/>
      <c r="F2" s="1003"/>
      <c r="G2" s="1003"/>
      <c r="H2" s="1003"/>
      <c r="I2" s="1003"/>
      <c r="J2" s="1003"/>
      <c r="K2" s="1003"/>
    </row>
    <row r="3" spans="1:11" ht="15.75" customHeight="1">
      <c r="A3" s="721"/>
      <c r="B3" s="759"/>
      <c r="C3" s="723"/>
      <c r="D3" s="722"/>
      <c r="E3" s="722"/>
      <c r="F3" s="722"/>
      <c r="G3" s="722"/>
    </row>
    <row r="4" spans="1:11" s="726" customFormat="1" ht="24" customHeight="1">
      <c r="A4" s="1004" t="s">
        <v>578</v>
      </c>
      <c r="B4" s="1005" t="s">
        <v>620</v>
      </c>
      <c r="C4" s="1005" t="s">
        <v>621</v>
      </c>
      <c r="D4" s="1005" t="s">
        <v>622</v>
      </c>
      <c r="E4" s="1005" t="s">
        <v>623</v>
      </c>
      <c r="F4" s="1005" t="s">
        <v>624</v>
      </c>
      <c r="G4" s="1006" t="s">
        <v>635</v>
      </c>
      <c r="H4" s="844"/>
      <c r="I4" s="845"/>
      <c r="J4" s="845"/>
      <c r="K4" s="1008" t="s">
        <v>672</v>
      </c>
    </row>
    <row r="5" spans="1:11" s="726" customFormat="1" ht="36" customHeight="1">
      <c r="A5" s="1004"/>
      <c r="B5" s="1005"/>
      <c r="C5" s="1005"/>
      <c r="D5" s="1005"/>
      <c r="E5" s="1005"/>
      <c r="F5" s="1005"/>
      <c r="G5" s="1007"/>
      <c r="H5" s="725" t="s">
        <v>625</v>
      </c>
      <c r="I5" s="725" t="s">
        <v>627</v>
      </c>
      <c r="J5" s="725" t="s">
        <v>626</v>
      </c>
      <c r="K5" s="1009"/>
    </row>
    <row r="6" spans="1:11" ht="18" customHeight="1">
      <c r="A6" s="8" t="s">
        <v>197</v>
      </c>
      <c r="B6" s="8">
        <v>-2</v>
      </c>
      <c r="C6" s="8" t="s">
        <v>208</v>
      </c>
      <c r="D6" s="8">
        <v>-4</v>
      </c>
      <c r="E6" s="8">
        <v>-5</v>
      </c>
      <c r="F6" s="8">
        <v>-6</v>
      </c>
      <c r="G6" s="8">
        <v>-7</v>
      </c>
      <c r="H6" s="731" t="s">
        <v>636</v>
      </c>
      <c r="I6" s="731" t="s">
        <v>628</v>
      </c>
      <c r="J6" s="731" t="s">
        <v>637</v>
      </c>
      <c r="K6" s="731" t="s">
        <v>638</v>
      </c>
    </row>
    <row r="7" spans="1:11" s="726" customFormat="1" ht="22.5" customHeight="1">
      <c r="A7" s="1001" t="s">
        <v>298</v>
      </c>
      <c r="B7" s="1002"/>
      <c r="C7" s="724"/>
      <c r="D7" s="728">
        <v>99968.21</v>
      </c>
      <c r="E7" s="728">
        <v>101671.32209999999</v>
      </c>
      <c r="F7" s="728">
        <v>101671.33237999998</v>
      </c>
      <c r="G7" s="728">
        <f>'01CH'!D7</f>
        <v>101671.34610000002</v>
      </c>
      <c r="H7" s="728">
        <f>E7-D7</f>
        <v>1703.1120999999839</v>
      </c>
      <c r="I7" s="728">
        <f>F7-D7</f>
        <v>1703.1223799999716</v>
      </c>
      <c r="J7" s="728">
        <f>F7-E7</f>
        <v>1.0279999987687916E-2</v>
      </c>
      <c r="K7" s="766">
        <f>G7-F7</f>
        <v>1.3720000046305358E-2</v>
      </c>
    </row>
    <row r="8" spans="1:11" s="726" customFormat="1" ht="22.5" customHeight="1">
      <c r="A8" s="727" t="s">
        <v>18</v>
      </c>
      <c r="B8" s="729" t="s">
        <v>629</v>
      </c>
      <c r="C8" s="725" t="s">
        <v>20</v>
      </c>
      <c r="D8" s="728">
        <v>95300.95</v>
      </c>
      <c r="E8" s="728">
        <v>94917.272700000001</v>
      </c>
      <c r="F8" s="728">
        <v>96826.535865999977</v>
      </c>
      <c r="G8" s="728">
        <f>'01CH'!D9</f>
        <v>96785.686800000025</v>
      </c>
      <c r="H8" s="728">
        <f>E8-D8</f>
        <v>-383.67729999999574</v>
      </c>
      <c r="I8" s="728">
        <f>F8-D8</f>
        <v>1525.5858659999794</v>
      </c>
      <c r="J8" s="728">
        <f>F8-E8</f>
        <v>1909.2631659999752</v>
      </c>
      <c r="K8" s="766">
        <f>G8-F8</f>
        <v>-40.849065999951563</v>
      </c>
    </row>
    <row r="9" spans="1:11" s="726" customFormat="1" ht="22.5" customHeight="1">
      <c r="A9" s="727"/>
      <c r="B9" s="730" t="s">
        <v>75</v>
      </c>
      <c r="C9" s="731"/>
      <c r="D9" s="728"/>
      <c r="E9" s="728"/>
      <c r="F9" s="728"/>
      <c r="G9" s="728"/>
      <c r="H9" s="728"/>
      <c r="I9" s="733"/>
      <c r="J9" s="733"/>
      <c r="K9" s="767">
        <f t="shared" ref="K9:K65" si="0">G9-F9</f>
        <v>0</v>
      </c>
    </row>
    <row r="10" spans="1:11" ht="22.5" customHeight="1">
      <c r="A10" s="732" t="s">
        <v>21</v>
      </c>
      <c r="B10" s="100" t="s">
        <v>22</v>
      </c>
      <c r="C10" s="731" t="s">
        <v>23</v>
      </c>
      <c r="D10" s="733">
        <v>3724.07</v>
      </c>
      <c r="E10" s="18">
        <v>4164.6918999999998</v>
      </c>
      <c r="F10" s="733">
        <v>4177.4054560000004</v>
      </c>
      <c r="G10" s="733">
        <f>'01CH'!D11</f>
        <v>4175.200249999999</v>
      </c>
      <c r="H10" s="733">
        <f t="shared" ref="H10:H23" si="1">E10-D10</f>
        <v>440.62189999999964</v>
      </c>
      <c r="I10" s="733">
        <f t="shared" ref="I10:I23" si="2">F10-D10</f>
        <v>453.33545600000025</v>
      </c>
      <c r="J10" s="733">
        <f t="shared" ref="J10:J23" si="3">F10-E10</f>
        <v>12.713556000000608</v>
      </c>
      <c r="K10" s="767">
        <f t="shared" si="0"/>
        <v>-2.2052060000014535</v>
      </c>
    </row>
    <row r="11" spans="1:11" s="738" customFormat="1">
      <c r="A11" s="734"/>
      <c r="B11" s="746" t="s">
        <v>24</v>
      </c>
      <c r="C11" s="735" t="s">
        <v>25</v>
      </c>
      <c r="D11" s="736">
        <v>1923.34</v>
      </c>
      <c r="E11" s="737">
        <v>2640.1429000000003</v>
      </c>
      <c r="F11" s="736">
        <v>2645.5090720000003</v>
      </c>
      <c r="G11" s="733">
        <f>'01CH'!D12</f>
        <v>2643.9357499999996</v>
      </c>
      <c r="H11" s="733">
        <f t="shared" si="1"/>
        <v>716.80290000000036</v>
      </c>
      <c r="I11" s="733">
        <f t="shared" si="2"/>
        <v>722.16907200000037</v>
      </c>
      <c r="J11" s="733">
        <f t="shared" si="3"/>
        <v>5.3661720000000059</v>
      </c>
      <c r="K11" s="767">
        <f t="shared" si="0"/>
        <v>-1.573322000000644</v>
      </c>
    </row>
    <row r="12" spans="1:11" s="738" customFormat="1" ht="27" hidden="1" customHeight="1">
      <c r="A12" s="734"/>
      <c r="B12" s="746" t="s">
        <v>26</v>
      </c>
      <c r="C12" s="735" t="s">
        <v>27</v>
      </c>
      <c r="D12" s="736">
        <v>1791.73</v>
      </c>
      <c r="E12" s="739">
        <v>1524.549</v>
      </c>
      <c r="F12" s="736">
        <f>'TK2020'!D12</f>
        <v>1530.7078670000003</v>
      </c>
      <c r="G12" s="733">
        <f>'01CH'!D13</f>
        <v>1530.0744999999999</v>
      </c>
      <c r="H12" s="733">
        <f t="shared" si="1"/>
        <v>-267.18100000000004</v>
      </c>
      <c r="I12" s="733">
        <f t="shared" si="2"/>
        <v>-261.02213299999971</v>
      </c>
      <c r="J12" s="733">
        <f t="shared" si="3"/>
        <v>6.1588670000003276</v>
      </c>
      <c r="K12" s="767">
        <f t="shared" si="0"/>
        <v>-0.63336700000036217</v>
      </c>
    </row>
    <row r="13" spans="1:11" s="738" customFormat="1" ht="47.25" hidden="1" customHeight="1">
      <c r="A13" s="734"/>
      <c r="B13" s="730" t="s">
        <v>28</v>
      </c>
      <c r="C13" s="735" t="s">
        <v>29</v>
      </c>
      <c r="D13" s="736">
        <v>9</v>
      </c>
      <c r="E13" s="739">
        <v>0</v>
      </c>
      <c r="F13" s="736">
        <f>'TK2020'!D13</f>
        <v>1.188517</v>
      </c>
      <c r="G13" s="733">
        <f>'01CH'!D14</f>
        <v>1.19</v>
      </c>
      <c r="H13" s="733">
        <f t="shared" si="1"/>
        <v>-9</v>
      </c>
      <c r="I13" s="733">
        <f t="shared" si="2"/>
        <v>-7.811483</v>
      </c>
      <c r="J13" s="733">
        <f t="shared" si="3"/>
        <v>1.188517</v>
      </c>
      <c r="K13" s="767">
        <f t="shared" si="0"/>
        <v>1.4829999999999011E-3</v>
      </c>
    </row>
    <row r="14" spans="1:11" ht="22.5" customHeight="1">
      <c r="A14" s="732" t="s">
        <v>30</v>
      </c>
      <c r="B14" s="764" t="s">
        <v>31</v>
      </c>
      <c r="C14" s="731" t="s">
        <v>32</v>
      </c>
      <c r="D14" s="733">
        <v>1128.01</v>
      </c>
      <c r="E14" s="739">
        <v>4244.0662000000002</v>
      </c>
      <c r="F14" s="733">
        <v>4927.8339000000005</v>
      </c>
      <c r="G14" s="733">
        <f>'01CH'!D15</f>
        <v>4918.6290099999997</v>
      </c>
      <c r="H14" s="733">
        <f t="shared" si="1"/>
        <v>3116.0562</v>
      </c>
      <c r="I14" s="733">
        <f t="shared" si="2"/>
        <v>3799.8239000000003</v>
      </c>
      <c r="J14" s="733">
        <f t="shared" si="3"/>
        <v>683.76770000000033</v>
      </c>
      <c r="K14" s="767">
        <f t="shared" si="0"/>
        <v>-9.2048900000008871</v>
      </c>
    </row>
    <row r="15" spans="1:11" ht="22.5" customHeight="1">
      <c r="A15" s="732" t="s">
        <v>33</v>
      </c>
      <c r="B15" s="764" t="s">
        <v>34</v>
      </c>
      <c r="C15" s="731" t="s">
        <v>35</v>
      </c>
      <c r="D15" s="733">
        <v>818.25</v>
      </c>
      <c r="E15" s="739">
        <v>1434.0272</v>
      </c>
      <c r="F15" s="733">
        <v>1427.6415939999999</v>
      </c>
      <c r="G15" s="733">
        <f>'01CH'!D16</f>
        <v>1424.7775599999998</v>
      </c>
      <c r="H15" s="733">
        <f t="shared" si="1"/>
        <v>615.77719999999999</v>
      </c>
      <c r="I15" s="733">
        <f t="shared" si="2"/>
        <v>609.39159399999994</v>
      </c>
      <c r="J15" s="733">
        <f t="shared" si="3"/>
        <v>-6.3856060000000525</v>
      </c>
      <c r="K15" s="767">
        <f t="shared" si="0"/>
        <v>-2.8640340000001743</v>
      </c>
    </row>
    <row r="16" spans="1:11" ht="22.5" customHeight="1">
      <c r="A16" s="732" t="s">
        <v>36</v>
      </c>
      <c r="B16" s="100" t="s">
        <v>37</v>
      </c>
      <c r="C16" s="731" t="s">
        <v>38</v>
      </c>
      <c r="D16" s="733">
        <v>17689.59</v>
      </c>
      <c r="E16" s="739">
        <v>18995.153700000003</v>
      </c>
      <c r="F16" s="733">
        <v>16147.783577</v>
      </c>
      <c r="G16" s="733">
        <f>'01CH'!D17</f>
        <v>16169.074800000002</v>
      </c>
      <c r="H16" s="733">
        <f t="shared" si="1"/>
        <v>1305.5637000000024</v>
      </c>
      <c r="I16" s="733">
        <f t="shared" si="2"/>
        <v>-1541.806423</v>
      </c>
      <c r="J16" s="733">
        <f t="shared" si="3"/>
        <v>-2847.3701230000024</v>
      </c>
      <c r="K16" s="767">
        <f t="shared" si="0"/>
        <v>21.291223000001992</v>
      </c>
    </row>
    <row r="17" spans="1:11" ht="22.5" customHeight="1">
      <c r="A17" s="732" t="s">
        <v>45</v>
      </c>
      <c r="B17" s="100" t="s">
        <v>46</v>
      </c>
      <c r="C17" s="731" t="s">
        <v>47</v>
      </c>
      <c r="D17" s="733"/>
      <c r="E17" s="739"/>
      <c r="F17" s="733"/>
      <c r="G17" s="733"/>
      <c r="H17" s="733">
        <f t="shared" si="1"/>
        <v>0</v>
      </c>
      <c r="I17" s="733">
        <f t="shared" si="2"/>
        <v>0</v>
      </c>
      <c r="J17" s="733">
        <f t="shared" si="3"/>
        <v>0</v>
      </c>
      <c r="K17" s="767">
        <f t="shared" si="0"/>
        <v>0</v>
      </c>
    </row>
    <row r="18" spans="1:11" ht="22.5" customHeight="1">
      <c r="A18" s="732" t="s">
        <v>54</v>
      </c>
      <c r="B18" s="100" t="s">
        <v>55</v>
      </c>
      <c r="C18" s="731" t="s">
        <v>56</v>
      </c>
      <c r="D18" s="733">
        <v>71862.73</v>
      </c>
      <c r="E18" s="739">
        <v>65736.164100000009</v>
      </c>
      <c r="F18" s="733">
        <v>69914.888357999982</v>
      </c>
      <c r="G18" s="733">
        <f>'01CH'!D25</f>
        <v>69867.284180000017</v>
      </c>
      <c r="H18" s="733">
        <f t="shared" si="1"/>
        <v>-6126.5658999999869</v>
      </c>
      <c r="I18" s="733">
        <f t="shared" si="2"/>
        <v>-1947.841642000014</v>
      </c>
      <c r="J18" s="733">
        <f t="shared" si="3"/>
        <v>4178.7242579999729</v>
      </c>
      <c r="K18" s="767">
        <f t="shared" si="0"/>
        <v>-47.604177999965032</v>
      </c>
    </row>
    <row r="19" spans="1:11" ht="27.6">
      <c r="A19" s="732"/>
      <c r="B19" s="29" t="s">
        <v>199</v>
      </c>
      <c r="C19" s="7" t="s">
        <v>58</v>
      </c>
      <c r="D19" s="7"/>
      <c r="E19" s="18"/>
      <c r="F19" s="51">
        <v>42439.761530000003</v>
      </c>
      <c r="G19" s="733">
        <f>'01CH'!D26</f>
        <v>42409.922000000006</v>
      </c>
      <c r="H19" s="733">
        <f t="shared" si="1"/>
        <v>0</v>
      </c>
      <c r="I19" s="733">
        <f t="shared" si="2"/>
        <v>42439.761530000003</v>
      </c>
      <c r="J19" s="733">
        <f t="shared" si="3"/>
        <v>42439.761530000003</v>
      </c>
      <c r="K19" s="767">
        <f t="shared" si="0"/>
        <v>-29.839529999997467</v>
      </c>
    </row>
    <row r="20" spans="1:11" ht="22.5" customHeight="1">
      <c r="A20" s="732" t="s">
        <v>63</v>
      </c>
      <c r="B20" s="764" t="s">
        <v>428</v>
      </c>
      <c r="C20" s="731" t="s">
        <v>65</v>
      </c>
      <c r="D20" s="733">
        <v>70.319999999999993</v>
      </c>
      <c r="E20" s="739">
        <v>215.91630000000004</v>
      </c>
      <c r="F20" s="733">
        <v>219.515525</v>
      </c>
      <c r="G20" s="733">
        <f>'01CH'!D29</f>
        <v>219.26299999999995</v>
      </c>
      <c r="H20" s="733">
        <f t="shared" si="1"/>
        <v>145.59630000000004</v>
      </c>
      <c r="I20" s="733">
        <f t="shared" si="2"/>
        <v>149.195525</v>
      </c>
      <c r="J20" s="733">
        <f t="shared" si="3"/>
        <v>3.5992249999999615</v>
      </c>
      <c r="K20" s="767">
        <f t="shared" si="0"/>
        <v>-0.25252500000004829</v>
      </c>
    </row>
    <row r="21" spans="1:11" ht="22.5" hidden="1" customHeight="1">
      <c r="A21" s="732" t="s">
        <v>66</v>
      </c>
      <c r="B21" s="764" t="s">
        <v>67</v>
      </c>
      <c r="C21" s="731" t="s">
        <v>68</v>
      </c>
      <c r="D21" s="733"/>
      <c r="E21" s="740"/>
      <c r="F21" s="733"/>
      <c r="G21" s="733"/>
      <c r="H21" s="733">
        <f t="shared" si="1"/>
        <v>0</v>
      </c>
      <c r="I21" s="733">
        <f t="shared" si="2"/>
        <v>0</v>
      </c>
      <c r="J21" s="733">
        <f t="shared" si="3"/>
        <v>0</v>
      </c>
      <c r="K21" s="767">
        <f t="shared" si="0"/>
        <v>0</v>
      </c>
    </row>
    <row r="22" spans="1:11" ht="22.5" customHeight="1">
      <c r="A22" s="732" t="s">
        <v>69</v>
      </c>
      <c r="B22" s="764" t="s">
        <v>70</v>
      </c>
      <c r="C22" s="731" t="s">
        <v>71</v>
      </c>
      <c r="D22" s="733">
        <v>7.98</v>
      </c>
      <c r="E22" s="739">
        <v>127.2533</v>
      </c>
      <c r="F22" s="733">
        <v>11.467455999999999</v>
      </c>
      <c r="G22" s="733">
        <f>'01CH'!D31</f>
        <v>11.458</v>
      </c>
      <c r="H22" s="733">
        <f t="shared" si="1"/>
        <v>119.27329999999999</v>
      </c>
      <c r="I22" s="733">
        <f t="shared" si="2"/>
        <v>3.4874559999999981</v>
      </c>
      <c r="J22" s="733">
        <f t="shared" si="3"/>
        <v>-115.785844</v>
      </c>
      <c r="K22" s="767">
        <f t="shared" si="0"/>
        <v>-9.4559999999983546E-3</v>
      </c>
    </row>
    <row r="23" spans="1:11" s="726" customFormat="1" ht="22.5" customHeight="1">
      <c r="A23" s="727" t="s">
        <v>72</v>
      </c>
      <c r="B23" s="729" t="s">
        <v>630</v>
      </c>
      <c r="C23" s="725" t="s">
        <v>74</v>
      </c>
      <c r="D23" s="741">
        <v>2682.2400000000002</v>
      </c>
      <c r="E23" s="741">
        <v>3887.8841000000002</v>
      </c>
      <c r="F23" s="728">
        <v>4112.3144700000003</v>
      </c>
      <c r="G23" s="728">
        <f>'01CH'!D32</f>
        <v>4153.2168000000001</v>
      </c>
      <c r="H23" s="728">
        <f t="shared" si="1"/>
        <v>1205.6441</v>
      </c>
      <c r="I23" s="728">
        <f t="shared" si="2"/>
        <v>1430.07447</v>
      </c>
      <c r="J23" s="728">
        <f t="shared" si="3"/>
        <v>224.43037000000004</v>
      </c>
      <c r="K23" s="766">
        <f t="shared" si="0"/>
        <v>40.902329999999893</v>
      </c>
    </row>
    <row r="24" spans="1:11" ht="22.5" customHeight="1">
      <c r="A24" s="732"/>
      <c r="B24" s="730" t="s">
        <v>75</v>
      </c>
      <c r="C24" s="731"/>
      <c r="D24" s="733"/>
      <c r="E24" s="733"/>
      <c r="F24" s="733"/>
      <c r="G24" s="733"/>
      <c r="H24" s="728"/>
      <c r="I24" s="733"/>
      <c r="J24" s="733"/>
      <c r="K24" s="767">
        <f t="shared" si="0"/>
        <v>0</v>
      </c>
    </row>
    <row r="25" spans="1:11" ht="22.5" customHeight="1">
      <c r="A25" s="732" t="s">
        <v>76</v>
      </c>
      <c r="B25" s="764" t="s">
        <v>77</v>
      </c>
      <c r="C25" s="731" t="s">
        <v>78</v>
      </c>
      <c r="D25" s="742">
        <v>134.26</v>
      </c>
      <c r="E25" s="739">
        <v>106.426</v>
      </c>
      <c r="F25" s="733">
        <v>121.902142</v>
      </c>
      <c r="G25" s="733">
        <f>'01CH'!D34</f>
        <v>123.97880000000005</v>
      </c>
      <c r="H25" s="733">
        <f t="shared" ref="H25:H34" si="4">E25-D25</f>
        <v>-27.833999999999989</v>
      </c>
      <c r="I25" s="733">
        <f t="shared" ref="I25:I34" si="5">F25-D25</f>
        <v>-12.357857999999993</v>
      </c>
      <c r="J25" s="733">
        <f t="shared" ref="J25:J68" si="6">F25-E25</f>
        <v>15.476141999999996</v>
      </c>
      <c r="K25" s="767">
        <f t="shared" si="0"/>
        <v>2.0766580000000516</v>
      </c>
    </row>
    <row r="26" spans="1:11" ht="22.5" customHeight="1">
      <c r="A26" s="732" t="s">
        <v>79</v>
      </c>
      <c r="B26" s="764" t="s">
        <v>80</v>
      </c>
      <c r="C26" s="731" t="s">
        <v>81</v>
      </c>
      <c r="D26" s="742">
        <v>0.39</v>
      </c>
      <c r="E26" s="739">
        <v>0.60460000000000003</v>
      </c>
      <c r="F26" s="733">
        <v>0.84590200000000004</v>
      </c>
      <c r="G26" s="733">
        <f>'01CH'!D35</f>
        <v>0.85000000000000009</v>
      </c>
      <c r="H26" s="733">
        <f t="shared" si="4"/>
        <v>0.21460000000000001</v>
      </c>
      <c r="I26" s="733">
        <f t="shared" si="5"/>
        <v>0.45590200000000003</v>
      </c>
      <c r="J26" s="733">
        <f t="shared" si="6"/>
        <v>0.24130200000000002</v>
      </c>
      <c r="K26" s="767">
        <f t="shared" si="0"/>
        <v>4.0980000000000461E-3</v>
      </c>
    </row>
    <row r="27" spans="1:11" ht="22.5" customHeight="1">
      <c r="A27" s="732" t="s">
        <v>82</v>
      </c>
      <c r="B27" s="764" t="s">
        <v>83</v>
      </c>
      <c r="C27" s="731" t="s">
        <v>84</v>
      </c>
      <c r="D27" s="742"/>
      <c r="E27" s="739">
        <v>0</v>
      </c>
      <c r="F27" s="733">
        <v>0</v>
      </c>
      <c r="G27" s="733">
        <f>'01CH'!D36</f>
        <v>0</v>
      </c>
      <c r="H27" s="733">
        <f t="shared" si="4"/>
        <v>0</v>
      </c>
      <c r="I27" s="733">
        <f t="shared" si="5"/>
        <v>0</v>
      </c>
      <c r="J27" s="733">
        <f t="shared" si="6"/>
        <v>0</v>
      </c>
      <c r="K27" s="767">
        <f t="shared" si="0"/>
        <v>0</v>
      </c>
    </row>
    <row r="28" spans="1:11" ht="22.5" hidden="1" customHeight="1">
      <c r="A28" s="732"/>
      <c r="B28" s="765" t="s">
        <v>86</v>
      </c>
      <c r="C28" s="731" t="s">
        <v>87</v>
      </c>
      <c r="D28" s="742"/>
      <c r="E28" s="739">
        <v>0</v>
      </c>
      <c r="F28" s="733"/>
      <c r="G28" s="733">
        <f>'01CH'!D37</f>
        <v>0</v>
      </c>
      <c r="H28" s="733">
        <f t="shared" si="4"/>
        <v>0</v>
      </c>
      <c r="I28" s="733">
        <f t="shared" si="5"/>
        <v>0</v>
      </c>
      <c r="J28" s="733">
        <f t="shared" si="6"/>
        <v>0</v>
      </c>
      <c r="K28" s="767">
        <f t="shared" si="0"/>
        <v>0</v>
      </c>
    </row>
    <row r="29" spans="1:11" ht="22.5" customHeight="1">
      <c r="A29" s="732" t="s">
        <v>85</v>
      </c>
      <c r="B29" s="764" t="s">
        <v>88</v>
      </c>
      <c r="C29" s="731" t="s">
        <v>89</v>
      </c>
      <c r="D29" s="742">
        <v>11.88</v>
      </c>
      <c r="E29" s="739">
        <v>0</v>
      </c>
      <c r="F29" s="733">
        <v>0</v>
      </c>
      <c r="G29" s="733">
        <f>'01CH'!D38</f>
        <v>0</v>
      </c>
      <c r="H29" s="733">
        <f t="shared" si="4"/>
        <v>-11.88</v>
      </c>
      <c r="I29" s="733">
        <f t="shared" si="5"/>
        <v>-11.88</v>
      </c>
      <c r="J29" s="733">
        <f t="shared" si="6"/>
        <v>0</v>
      </c>
      <c r="K29" s="767">
        <f t="shared" si="0"/>
        <v>0</v>
      </c>
    </row>
    <row r="30" spans="1:11" ht="22.5" customHeight="1">
      <c r="A30" s="732" t="s">
        <v>90</v>
      </c>
      <c r="B30" s="764" t="s">
        <v>91</v>
      </c>
      <c r="C30" s="731" t="s">
        <v>92</v>
      </c>
      <c r="D30" s="742"/>
      <c r="E30" s="739">
        <v>1.5372999999999999</v>
      </c>
      <c r="F30" s="733">
        <v>19.166245000000004</v>
      </c>
      <c r="G30" s="733">
        <f>'01CH'!D39</f>
        <v>19.175999999999995</v>
      </c>
      <c r="H30" s="733">
        <f t="shared" si="4"/>
        <v>1.5372999999999999</v>
      </c>
      <c r="I30" s="733">
        <f t="shared" si="5"/>
        <v>19.166245000000004</v>
      </c>
      <c r="J30" s="733">
        <f t="shared" si="6"/>
        <v>17.628945000000005</v>
      </c>
      <c r="K30" s="767">
        <f t="shared" si="0"/>
        <v>9.7549999999912984E-3</v>
      </c>
    </row>
    <row r="31" spans="1:11" ht="22.5" customHeight="1">
      <c r="A31" s="732" t="s">
        <v>93</v>
      </c>
      <c r="B31" s="764" t="s">
        <v>631</v>
      </c>
      <c r="C31" s="731" t="s">
        <v>95</v>
      </c>
      <c r="D31" s="742">
        <v>0.9</v>
      </c>
      <c r="E31" s="739">
        <v>10.818300000000001</v>
      </c>
      <c r="F31" s="733">
        <v>16.060659000000001</v>
      </c>
      <c r="G31" s="733">
        <f>'01CH'!D40</f>
        <v>16.620699999999999</v>
      </c>
      <c r="H31" s="733">
        <f t="shared" si="4"/>
        <v>9.9183000000000003</v>
      </c>
      <c r="I31" s="733">
        <f t="shared" si="5"/>
        <v>15.160659000000001</v>
      </c>
      <c r="J31" s="733">
        <f t="shared" si="6"/>
        <v>5.2423590000000004</v>
      </c>
      <c r="K31" s="767">
        <f t="shared" si="0"/>
        <v>0.56004099999999823</v>
      </c>
    </row>
    <row r="32" spans="1:11">
      <c r="A32" s="732" t="s">
        <v>96</v>
      </c>
      <c r="B32" s="764" t="s">
        <v>97</v>
      </c>
      <c r="C32" s="731" t="s">
        <v>98</v>
      </c>
      <c r="D32" s="742">
        <v>1</v>
      </c>
      <c r="E32" s="739">
        <v>0</v>
      </c>
      <c r="F32" s="733">
        <v>3.2216000000000002E-2</v>
      </c>
      <c r="G32" s="733">
        <f>'01CH'!D41</f>
        <v>0.03</v>
      </c>
      <c r="H32" s="733">
        <f t="shared" si="4"/>
        <v>-1</v>
      </c>
      <c r="I32" s="733">
        <f t="shared" si="5"/>
        <v>-0.96778399999999998</v>
      </c>
      <c r="J32" s="733">
        <f t="shared" si="6"/>
        <v>3.2216000000000002E-2</v>
      </c>
      <c r="K32" s="767">
        <f t="shared" si="0"/>
        <v>-2.2160000000000027E-3</v>
      </c>
    </row>
    <row r="33" spans="1:11">
      <c r="A33" s="732" t="s">
        <v>99</v>
      </c>
      <c r="B33" s="764" t="s">
        <v>632</v>
      </c>
      <c r="C33" s="731" t="s">
        <v>101</v>
      </c>
      <c r="D33" s="742">
        <v>17.98</v>
      </c>
      <c r="E33" s="739">
        <v>4.9183000000000003</v>
      </c>
      <c r="F33" s="733">
        <v>1.565572</v>
      </c>
      <c r="G33" s="733">
        <f>'01CH'!D42</f>
        <v>11.955999999999573</v>
      </c>
      <c r="H33" s="733">
        <f t="shared" si="4"/>
        <v>-13.0617</v>
      </c>
      <c r="I33" s="733">
        <f t="shared" si="5"/>
        <v>-16.414428000000001</v>
      </c>
      <c r="J33" s="733">
        <f t="shared" si="6"/>
        <v>-3.3527280000000004</v>
      </c>
      <c r="K33" s="767">
        <f t="shared" si="0"/>
        <v>10.390427999999574</v>
      </c>
    </row>
    <row r="34" spans="1:11" ht="22.5" customHeight="1">
      <c r="A34" s="732" t="s">
        <v>102</v>
      </c>
      <c r="B34" s="743" t="s">
        <v>633</v>
      </c>
      <c r="C34" s="731" t="s">
        <v>104</v>
      </c>
      <c r="D34" s="742">
        <v>749.49</v>
      </c>
      <c r="E34" s="739">
        <v>1643.2073999999998</v>
      </c>
      <c r="F34" s="733">
        <v>1715.216175</v>
      </c>
      <c r="G34" s="733">
        <f>'01CH'!D43</f>
        <v>1747.5630000000003</v>
      </c>
      <c r="H34" s="733">
        <f t="shared" si="4"/>
        <v>893.71739999999977</v>
      </c>
      <c r="I34" s="733">
        <f t="shared" si="5"/>
        <v>965.72617500000001</v>
      </c>
      <c r="J34" s="733">
        <f t="shared" si="6"/>
        <v>72.008775000000242</v>
      </c>
      <c r="K34" s="767">
        <f t="shared" si="0"/>
        <v>32.346825000000308</v>
      </c>
    </row>
    <row r="35" spans="1:11" ht="22.5" customHeight="1">
      <c r="A35" s="732"/>
      <c r="B35" s="743" t="s">
        <v>75</v>
      </c>
      <c r="C35" s="731"/>
      <c r="D35" s="742"/>
      <c r="E35" s="739"/>
      <c r="F35" s="733"/>
      <c r="G35" s="733"/>
      <c r="H35" s="733"/>
      <c r="I35" s="733"/>
      <c r="J35" s="733">
        <f t="shared" si="6"/>
        <v>0</v>
      </c>
      <c r="K35" s="767">
        <f t="shared" si="0"/>
        <v>0</v>
      </c>
    </row>
    <row r="36" spans="1:11" s="738" customFormat="1" ht="22.5" customHeight="1">
      <c r="A36" s="744"/>
      <c r="B36" s="744" t="s">
        <v>106</v>
      </c>
      <c r="C36" s="735" t="s">
        <v>107</v>
      </c>
      <c r="D36" s="745">
        <v>499.69</v>
      </c>
      <c r="E36" s="739">
        <v>1266.3228000000001</v>
      </c>
      <c r="F36" s="736">
        <v>1346.3146919999999</v>
      </c>
      <c r="G36" s="736">
        <f>'01CH'!D45</f>
        <v>1376.9730000000002</v>
      </c>
      <c r="H36" s="733">
        <f t="shared" ref="H36:H43" si="7">E36-D36</f>
        <v>766.63280000000009</v>
      </c>
      <c r="I36" s="733">
        <f t="shared" ref="I36:I43" si="8">F36-D36</f>
        <v>846.62469199999987</v>
      </c>
      <c r="J36" s="733">
        <f t="shared" si="6"/>
        <v>79.99189199999978</v>
      </c>
      <c r="K36" s="767">
        <f t="shared" si="0"/>
        <v>30.658308000000261</v>
      </c>
    </row>
    <row r="37" spans="1:11" s="738" customFormat="1" ht="22.5" customHeight="1">
      <c r="A37" s="744"/>
      <c r="B37" s="744" t="s">
        <v>108</v>
      </c>
      <c r="C37" s="735" t="s">
        <v>109</v>
      </c>
      <c r="D37" s="745">
        <v>67.92</v>
      </c>
      <c r="E37" s="739">
        <v>96.106999999999971</v>
      </c>
      <c r="F37" s="736">
        <v>79.010449999999977</v>
      </c>
      <c r="G37" s="736">
        <f>'01CH'!D46</f>
        <v>79.580000000000013</v>
      </c>
      <c r="H37" s="733">
        <f t="shared" si="7"/>
        <v>28.186999999999969</v>
      </c>
      <c r="I37" s="733">
        <f t="shared" si="8"/>
        <v>11.090449999999976</v>
      </c>
      <c r="J37" s="733">
        <f t="shared" si="6"/>
        <v>-17.096549999999993</v>
      </c>
      <c r="K37" s="767">
        <f t="shared" si="0"/>
        <v>0.56955000000003508</v>
      </c>
    </row>
    <row r="38" spans="1:11" s="738" customFormat="1" ht="22.5" customHeight="1">
      <c r="A38" s="744"/>
      <c r="B38" s="744" t="s">
        <v>110</v>
      </c>
      <c r="C38" s="735" t="s">
        <v>111</v>
      </c>
      <c r="D38" s="745">
        <v>2.59</v>
      </c>
      <c r="E38" s="739">
        <v>0.55710000000000004</v>
      </c>
      <c r="F38" s="736">
        <v>0.95383600000000002</v>
      </c>
      <c r="G38" s="736">
        <f>'01CH'!D47</f>
        <v>0.9710000000000002</v>
      </c>
      <c r="H38" s="733">
        <f t="shared" si="7"/>
        <v>-2.0328999999999997</v>
      </c>
      <c r="I38" s="733">
        <f t="shared" si="8"/>
        <v>-1.636164</v>
      </c>
      <c r="J38" s="733">
        <f t="shared" si="6"/>
        <v>0.39673599999999998</v>
      </c>
      <c r="K38" s="767">
        <f t="shared" si="0"/>
        <v>1.7164000000000179E-2</v>
      </c>
    </row>
    <row r="39" spans="1:11" s="738" customFormat="1" ht="22.5" customHeight="1">
      <c r="A39" s="744"/>
      <c r="B39" s="744" t="s">
        <v>112</v>
      </c>
      <c r="C39" s="735" t="s">
        <v>113</v>
      </c>
      <c r="D39" s="745">
        <v>3.19</v>
      </c>
      <c r="E39" s="739">
        <v>3.2682999999999995</v>
      </c>
      <c r="F39" s="736">
        <v>3.501182</v>
      </c>
      <c r="G39" s="736">
        <f>'01CH'!D48</f>
        <v>3.5000000000000009</v>
      </c>
      <c r="H39" s="733">
        <f t="shared" si="7"/>
        <v>7.8299999999999592E-2</v>
      </c>
      <c r="I39" s="733">
        <f t="shared" si="8"/>
        <v>0.31118200000000007</v>
      </c>
      <c r="J39" s="733">
        <f t="shared" si="6"/>
        <v>0.23288200000000048</v>
      </c>
      <c r="K39" s="767">
        <f t="shared" si="0"/>
        <v>-1.1819999999991282E-3</v>
      </c>
    </row>
    <row r="40" spans="1:11" s="738" customFormat="1">
      <c r="A40" s="744"/>
      <c r="B40" s="744" t="s">
        <v>114</v>
      </c>
      <c r="C40" s="735" t="s">
        <v>115</v>
      </c>
      <c r="D40" s="745">
        <v>32.39</v>
      </c>
      <c r="E40" s="739">
        <v>28.901799999999994</v>
      </c>
      <c r="F40" s="736">
        <v>34.908344</v>
      </c>
      <c r="G40" s="736">
        <f>'01CH'!D49</f>
        <v>34.896000000000001</v>
      </c>
      <c r="H40" s="733">
        <f t="shared" si="7"/>
        <v>-3.4882000000000062</v>
      </c>
      <c r="I40" s="733">
        <f t="shared" si="8"/>
        <v>2.518343999999999</v>
      </c>
      <c r="J40" s="733">
        <f t="shared" si="6"/>
        <v>6.0065440000000052</v>
      </c>
      <c r="K40" s="767">
        <f t="shared" si="0"/>
        <v>-1.23439999999988E-2</v>
      </c>
    </row>
    <row r="41" spans="1:11" s="738" customFormat="1">
      <c r="A41" s="744"/>
      <c r="B41" s="744" t="s">
        <v>116</v>
      </c>
      <c r="C41" s="735" t="s">
        <v>117</v>
      </c>
      <c r="D41" s="745">
        <v>14.12</v>
      </c>
      <c r="E41" s="739">
        <v>10.033499999999998</v>
      </c>
      <c r="F41" s="736">
        <v>7.1888570000000005</v>
      </c>
      <c r="G41" s="736">
        <f>'01CH'!D50</f>
        <v>7.1870000000000003</v>
      </c>
      <c r="H41" s="733">
        <f t="shared" si="7"/>
        <v>-4.0865000000000009</v>
      </c>
      <c r="I41" s="733">
        <f t="shared" si="8"/>
        <v>-6.9311429999999987</v>
      </c>
      <c r="J41" s="733">
        <f t="shared" si="6"/>
        <v>-2.8446429999999978</v>
      </c>
      <c r="K41" s="767">
        <f t="shared" si="0"/>
        <v>-1.8570000000002196E-3</v>
      </c>
    </row>
    <row r="42" spans="1:11" s="738" customFormat="1" ht="22.5" customHeight="1">
      <c r="A42" s="744"/>
      <c r="B42" s="744" t="s">
        <v>118</v>
      </c>
      <c r="C42" s="735" t="s">
        <v>119</v>
      </c>
      <c r="D42" s="745">
        <v>8.17</v>
      </c>
      <c r="E42" s="739">
        <v>112.28189999999999</v>
      </c>
      <c r="F42" s="736">
        <v>113.212458</v>
      </c>
      <c r="G42" s="736">
        <f>'01CH'!D51</f>
        <v>114.333</v>
      </c>
      <c r="H42" s="733">
        <f t="shared" si="7"/>
        <v>104.11189999999999</v>
      </c>
      <c r="I42" s="733">
        <f t="shared" si="8"/>
        <v>105.042458</v>
      </c>
      <c r="J42" s="733">
        <f t="shared" si="6"/>
        <v>0.93055800000000488</v>
      </c>
      <c r="K42" s="767">
        <f t="shared" si="0"/>
        <v>1.1205420000000004</v>
      </c>
    </row>
    <row r="43" spans="1:11" s="738" customFormat="1">
      <c r="A43" s="744"/>
      <c r="B43" s="744" t="s">
        <v>120</v>
      </c>
      <c r="C43" s="735" t="s">
        <v>121</v>
      </c>
      <c r="D43" s="745">
        <v>0.55000000000000004</v>
      </c>
      <c r="E43" s="739">
        <v>0.31640000000000001</v>
      </c>
      <c r="F43" s="736">
        <v>0.341422</v>
      </c>
      <c r="G43" s="736">
        <f>'01CH'!D52</f>
        <v>0.35399999999999998</v>
      </c>
      <c r="H43" s="733">
        <f t="shared" si="7"/>
        <v>-0.23360000000000003</v>
      </c>
      <c r="I43" s="733">
        <f t="shared" si="8"/>
        <v>-0.20857800000000004</v>
      </c>
      <c r="J43" s="733">
        <f t="shared" si="6"/>
        <v>2.5021999999999989E-2</v>
      </c>
      <c r="K43" s="767">
        <f t="shared" si="0"/>
        <v>1.2577999999999978E-2</v>
      </c>
    </row>
    <row r="44" spans="1:11" s="738" customFormat="1">
      <c r="A44" s="744"/>
      <c r="B44" s="744" t="s">
        <v>122</v>
      </c>
      <c r="C44" s="735" t="s">
        <v>123</v>
      </c>
      <c r="D44" s="745"/>
      <c r="E44" s="739"/>
      <c r="F44" s="736"/>
      <c r="G44" s="736"/>
      <c r="H44" s="733"/>
      <c r="I44" s="733"/>
      <c r="J44" s="733">
        <f t="shared" si="6"/>
        <v>0</v>
      </c>
      <c r="K44" s="767">
        <f t="shared" si="0"/>
        <v>0</v>
      </c>
    </row>
    <row r="45" spans="1:11" ht="22.5" customHeight="1">
      <c r="A45" s="732"/>
      <c r="B45" s="730" t="s">
        <v>124</v>
      </c>
      <c r="C45" s="735" t="s">
        <v>125</v>
      </c>
      <c r="D45" s="742">
        <v>20.62</v>
      </c>
      <c r="E45" s="739">
        <v>6.5099999999999991E-2</v>
      </c>
      <c r="F45" s="733">
        <v>0.288526</v>
      </c>
      <c r="G45" s="733">
        <f>'01CH'!D54</f>
        <v>0.28600000000000003</v>
      </c>
      <c r="H45" s="733">
        <f t="shared" ref="H45:H68" si="9">E45-D45</f>
        <v>-20.5549</v>
      </c>
      <c r="I45" s="733">
        <f t="shared" ref="I45:I68" si="10">F45-D45</f>
        <v>-20.331474</v>
      </c>
      <c r="J45" s="733">
        <f t="shared" si="6"/>
        <v>0.22342600000000001</v>
      </c>
      <c r="K45" s="767">
        <f t="shared" si="0"/>
        <v>-2.5259999999999727E-3</v>
      </c>
    </row>
    <row r="46" spans="1:11" ht="22.5" customHeight="1">
      <c r="A46" s="732"/>
      <c r="B46" s="746" t="s">
        <v>126</v>
      </c>
      <c r="C46" s="735" t="s">
        <v>127</v>
      </c>
      <c r="D46" s="742">
        <v>47.89</v>
      </c>
      <c r="E46" s="739">
        <v>50.551100000000005</v>
      </c>
      <c r="F46" s="733">
        <v>50.581441000000005</v>
      </c>
      <c r="G46" s="733">
        <f>'01CH'!D55</f>
        <v>50.579000000000001</v>
      </c>
      <c r="H46" s="733">
        <f t="shared" si="9"/>
        <v>2.6611000000000047</v>
      </c>
      <c r="I46" s="733">
        <f t="shared" si="10"/>
        <v>2.6914410000000046</v>
      </c>
      <c r="J46" s="733">
        <f t="shared" si="6"/>
        <v>3.0340999999999951E-2</v>
      </c>
      <c r="K46" s="767">
        <f t="shared" si="0"/>
        <v>-2.4410000000045784E-3</v>
      </c>
    </row>
    <row r="47" spans="1:11" ht="22.5" customHeight="1">
      <c r="A47" s="732"/>
      <c r="B47" s="744" t="s">
        <v>128</v>
      </c>
      <c r="C47" s="735" t="s">
        <v>129</v>
      </c>
      <c r="D47" s="742">
        <v>0.71</v>
      </c>
      <c r="E47" s="739">
        <v>0.54920000000000002</v>
      </c>
      <c r="F47" s="733">
        <v>0.68459199999999998</v>
      </c>
      <c r="G47" s="733">
        <f>'01CH'!D56</f>
        <v>0.68400000000000005</v>
      </c>
      <c r="H47" s="733">
        <f t="shared" si="9"/>
        <v>-0.16079999999999994</v>
      </c>
      <c r="I47" s="733">
        <f t="shared" si="10"/>
        <v>-2.5407999999999986E-2</v>
      </c>
      <c r="J47" s="733">
        <f t="shared" si="6"/>
        <v>0.13539199999999996</v>
      </c>
      <c r="K47" s="767">
        <f t="shared" si="0"/>
        <v>-5.9199999999992592E-4</v>
      </c>
    </row>
    <row r="48" spans="1:11" ht="27.6">
      <c r="A48" s="732"/>
      <c r="B48" s="744" t="s">
        <v>201</v>
      </c>
      <c r="C48" s="735" t="s">
        <v>131</v>
      </c>
      <c r="D48" s="742">
        <v>48.12</v>
      </c>
      <c r="E48" s="739">
        <v>72.269300000000001</v>
      </c>
      <c r="F48" s="733">
        <v>76.249656000000002</v>
      </c>
      <c r="G48" s="733">
        <f>'01CH'!D57</f>
        <v>76.237999999999985</v>
      </c>
      <c r="H48" s="733">
        <f t="shared" si="9"/>
        <v>24.149300000000004</v>
      </c>
      <c r="I48" s="733">
        <f t="shared" si="10"/>
        <v>28.129656000000004</v>
      </c>
      <c r="J48" s="733">
        <f t="shared" si="6"/>
        <v>3.9803560000000004</v>
      </c>
      <c r="K48" s="767">
        <f t="shared" si="0"/>
        <v>-1.165600000001632E-2</v>
      </c>
    </row>
    <row r="49" spans="1:11" s="738" customFormat="1">
      <c r="A49" s="744"/>
      <c r="B49" s="744" t="s">
        <v>134</v>
      </c>
      <c r="C49" s="735" t="s">
        <v>135</v>
      </c>
      <c r="D49" s="745"/>
      <c r="E49" s="739">
        <v>0.13869999999999999</v>
      </c>
      <c r="F49" s="736">
        <v>0.14613200000000001</v>
      </c>
      <c r="G49" s="733">
        <f>'01CH'!D59</f>
        <v>0.15</v>
      </c>
      <c r="H49" s="733">
        <f t="shared" si="9"/>
        <v>0.13869999999999999</v>
      </c>
      <c r="I49" s="733">
        <f t="shared" si="10"/>
        <v>0.14613200000000001</v>
      </c>
      <c r="J49" s="733">
        <f t="shared" si="6"/>
        <v>7.4320000000000219E-3</v>
      </c>
      <c r="K49" s="767">
        <f t="shared" si="0"/>
        <v>3.8679999999999826E-3</v>
      </c>
    </row>
    <row r="50" spans="1:11" s="738" customFormat="1">
      <c r="A50" s="744"/>
      <c r="B50" s="744" t="s">
        <v>305</v>
      </c>
      <c r="C50" s="735" t="s">
        <v>133</v>
      </c>
      <c r="D50" s="745">
        <v>0.12</v>
      </c>
      <c r="E50" s="739">
        <v>0</v>
      </c>
      <c r="F50" s="736">
        <v>0</v>
      </c>
      <c r="G50" s="733"/>
      <c r="H50" s="733">
        <f t="shared" si="9"/>
        <v>-0.12</v>
      </c>
      <c r="I50" s="733">
        <f t="shared" si="10"/>
        <v>-0.12</v>
      </c>
      <c r="J50" s="733">
        <f t="shared" si="6"/>
        <v>0</v>
      </c>
      <c r="K50" s="767">
        <f t="shared" si="0"/>
        <v>0</v>
      </c>
    </row>
    <row r="51" spans="1:11" s="738" customFormat="1" ht="22.5" customHeight="1">
      <c r="A51" s="744"/>
      <c r="B51" s="744" t="s">
        <v>136</v>
      </c>
      <c r="C51" s="735" t="s">
        <v>137</v>
      </c>
      <c r="D51" s="745">
        <v>3.41</v>
      </c>
      <c r="E51" s="739">
        <v>1.8452000000000002</v>
      </c>
      <c r="F51" s="736">
        <v>1.834587</v>
      </c>
      <c r="G51" s="733">
        <f>'01CH'!D60</f>
        <v>1.8320000000000001</v>
      </c>
      <c r="H51" s="733">
        <f t="shared" si="9"/>
        <v>-1.5648</v>
      </c>
      <c r="I51" s="733">
        <f t="shared" si="10"/>
        <v>-1.5754130000000002</v>
      </c>
      <c r="J51" s="733">
        <f t="shared" si="6"/>
        <v>-1.0613000000000206E-2</v>
      </c>
      <c r="K51" s="767">
        <f t="shared" si="0"/>
        <v>-2.5869999999998949E-3</v>
      </c>
    </row>
    <row r="52" spans="1:11" ht="22.5" customHeight="1">
      <c r="A52" s="732" t="s">
        <v>138</v>
      </c>
      <c r="B52" s="764" t="s">
        <v>139</v>
      </c>
      <c r="C52" s="731" t="s">
        <v>140</v>
      </c>
      <c r="D52" s="742"/>
      <c r="E52" s="739">
        <v>0</v>
      </c>
      <c r="F52" s="733"/>
      <c r="G52" s="733">
        <f>'01CH'!D61</f>
        <v>0</v>
      </c>
      <c r="H52" s="733">
        <f t="shared" si="9"/>
        <v>0</v>
      </c>
      <c r="I52" s="733">
        <f t="shared" si="10"/>
        <v>0</v>
      </c>
      <c r="J52" s="733">
        <f t="shared" si="6"/>
        <v>0</v>
      </c>
      <c r="K52" s="767">
        <f t="shared" si="0"/>
        <v>0</v>
      </c>
    </row>
    <row r="53" spans="1:11" ht="22.5" customHeight="1">
      <c r="A53" s="732" t="s">
        <v>141</v>
      </c>
      <c r="B53" s="743" t="s">
        <v>142</v>
      </c>
      <c r="C53" s="731" t="s">
        <v>143</v>
      </c>
      <c r="D53" s="733"/>
      <c r="E53" s="739">
        <v>8.5361999999999991</v>
      </c>
      <c r="F53" s="733">
        <v>9.9698369999999983</v>
      </c>
      <c r="G53" s="733">
        <f>'01CH'!D62</f>
        <v>10.440000000000001</v>
      </c>
      <c r="H53" s="733">
        <f t="shared" si="9"/>
        <v>8.5361999999999991</v>
      </c>
      <c r="I53" s="733">
        <f t="shared" si="10"/>
        <v>9.9698369999999983</v>
      </c>
      <c r="J53" s="733">
        <f t="shared" si="6"/>
        <v>1.4336369999999992</v>
      </c>
      <c r="K53" s="767">
        <f t="shared" si="0"/>
        <v>0.470163000000003</v>
      </c>
    </row>
    <row r="54" spans="1:11" ht="22.5" customHeight="1">
      <c r="A54" s="732" t="s">
        <v>144</v>
      </c>
      <c r="B54" s="743" t="s">
        <v>145</v>
      </c>
      <c r="C54" s="731" t="s">
        <v>146</v>
      </c>
      <c r="D54" s="733"/>
      <c r="E54" s="739">
        <v>0.12089999999999999</v>
      </c>
      <c r="F54" s="733">
        <v>0.122986</v>
      </c>
      <c r="G54" s="733">
        <f>'01CH'!D63</f>
        <v>0.12</v>
      </c>
      <c r="H54" s="733">
        <f t="shared" si="9"/>
        <v>0.12089999999999999</v>
      </c>
      <c r="I54" s="733">
        <f t="shared" si="10"/>
        <v>0.122986</v>
      </c>
      <c r="J54" s="733">
        <f t="shared" si="6"/>
        <v>2.0860000000000045E-3</v>
      </c>
      <c r="K54" s="767">
        <f t="shared" si="0"/>
        <v>-2.9860000000000025E-3</v>
      </c>
    </row>
    <row r="55" spans="1:11" ht="22.5" customHeight="1">
      <c r="A55" s="732" t="s">
        <v>147</v>
      </c>
      <c r="B55" s="100" t="s">
        <v>148</v>
      </c>
      <c r="C55" s="731" t="s">
        <v>149</v>
      </c>
      <c r="D55" s="733">
        <v>673.91</v>
      </c>
      <c r="E55" s="739">
        <v>613.41880000000003</v>
      </c>
      <c r="F55" s="733">
        <v>656.37433499999997</v>
      </c>
      <c r="G55" s="733">
        <f>'01CH'!D64</f>
        <v>657.21830000000011</v>
      </c>
      <c r="H55" s="733">
        <f t="shared" si="9"/>
        <v>-60.491199999999935</v>
      </c>
      <c r="I55" s="733">
        <f t="shared" si="10"/>
        <v>-17.535664999999995</v>
      </c>
      <c r="J55" s="733">
        <f t="shared" si="6"/>
        <v>42.955534999999941</v>
      </c>
      <c r="K55" s="767">
        <f t="shared" si="0"/>
        <v>0.8439650000001393</v>
      </c>
    </row>
    <row r="56" spans="1:11" ht="22.5" customHeight="1">
      <c r="A56" s="732" t="s">
        <v>150</v>
      </c>
      <c r="B56" s="743" t="s">
        <v>151</v>
      </c>
      <c r="C56" s="731" t="s">
        <v>152</v>
      </c>
      <c r="D56" s="733">
        <v>20.62</v>
      </c>
      <c r="E56" s="739">
        <v>21.7121</v>
      </c>
      <c r="F56" s="733">
        <v>21.995642</v>
      </c>
      <c r="G56" s="733">
        <f>'01CH'!D65</f>
        <v>22.03</v>
      </c>
      <c r="H56" s="733">
        <f t="shared" si="9"/>
        <v>1.0920999999999985</v>
      </c>
      <c r="I56" s="733">
        <f t="shared" si="10"/>
        <v>1.3756419999999991</v>
      </c>
      <c r="J56" s="733">
        <f t="shared" si="6"/>
        <v>0.28354200000000063</v>
      </c>
      <c r="K56" s="767">
        <f t="shared" si="0"/>
        <v>3.4358000000000999E-2</v>
      </c>
    </row>
    <row r="57" spans="1:11" ht="22.5" customHeight="1">
      <c r="A57" s="732" t="s">
        <v>153</v>
      </c>
      <c r="B57" s="743" t="s">
        <v>154</v>
      </c>
      <c r="C57" s="731" t="s">
        <v>155</v>
      </c>
      <c r="D57" s="742">
        <v>11.59</v>
      </c>
      <c r="E57" s="739">
        <v>10.562799999999999</v>
      </c>
      <c r="F57" s="733">
        <v>11.057441000000001</v>
      </c>
      <c r="G57" s="733">
        <f>'01CH'!D66</f>
        <v>11.047000000000001</v>
      </c>
      <c r="H57" s="733">
        <f t="shared" si="9"/>
        <v>-1.0272000000000006</v>
      </c>
      <c r="I57" s="733">
        <f t="shared" si="10"/>
        <v>-0.53255899999999912</v>
      </c>
      <c r="J57" s="733">
        <f t="shared" si="6"/>
        <v>0.49464100000000144</v>
      </c>
      <c r="K57" s="767">
        <f t="shared" si="0"/>
        <v>-1.0441000000000145E-2</v>
      </c>
    </row>
    <row r="58" spans="1:11">
      <c r="A58" s="732" t="s">
        <v>156</v>
      </c>
      <c r="B58" s="743" t="s">
        <v>157</v>
      </c>
      <c r="C58" s="731" t="s">
        <v>158</v>
      </c>
      <c r="D58" s="742">
        <v>15.37</v>
      </c>
      <c r="E58" s="739">
        <v>0.60860000000000003</v>
      </c>
      <c r="F58" s="733">
        <v>1.2964529999999999</v>
      </c>
      <c r="G58" s="733">
        <f>'01CH'!D67</f>
        <v>1.2989999999999999</v>
      </c>
      <c r="H58" s="733">
        <f t="shared" si="9"/>
        <v>-14.761399999999998</v>
      </c>
      <c r="I58" s="733">
        <f t="shared" si="10"/>
        <v>-14.073547</v>
      </c>
      <c r="J58" s="733">
        <f t="shared" si="6"/>
        <v>0.68785299999999983</v>
      </c>
      <c r="K58" s="767">
        <f t="shared" si="0"/>
        <v>2.547000000000077E-3</v>
      </c>
    </row>
    <row r="59" spans="1:11" ht="22.5" customHeight="1">
      <c r="A59" s="732" t="s">
        <v>159</v>
      </c>
      <c r="B59" s="743" t="s">
        <v>160</v>
      </c>
      <c r="C59" s="731" t="s">
        <v>496</v>
      </c>
      <c r="D59" s="742"/>
      <c r="E59" s="739">
        <v>0</v>
      </c>
      <c r="F59" s="733"/>
      <c r="G59" s="733"/>
      <c r="H59" s="733">
        <f t="shared" si="9"/>
        <v>0</v>
      </c>
      <c r="I59" s="733">
        <f t="shared" si="10"/>
        <v>0</v>
      </c>
      <c r="J59" s="733">
        <f t="shared" si="6"/>
        <v>0</v>
      </c>
      <c r="K59" s="767">
        <f t="shared" si="0"/>
        <v>0</v>
      </c>
    </row>
    <row r="60" spans="1:11" ht="22.5" customHeight="1">
      <c r="A60" s="732" t="s">
        <v>161</v>
      </c>
      <c r="B60" s="743" t="s">
        <v>429</v>
      </c>
      <c r="C60" s="731" t="s">
        <v>163</v>
      </c>
      <c r="D60" s="733">
        <v>0.71</v>
      </c>
      <c r="E60" s="739">
        <v>6.174599999999999</v>
      </c>
      <c r="F60" s="733">
        <v>6.393686999999999</v>
      </c>
      <c r="G60" s="733">
        <f>'01CH'!D69</f>
        <v>6.4375</v>
      </c>
      <c r="H60" s="733">
        <f t="shared" si="9"/>
        <v>5.464599999999999</v>
      </c>
      <c r="I60" s="733">
        <f t="shared" si="10"/>
        <v>5.683686999999999</v>
      </c>
      <c r="J60" s="733">
        <f t="shared" si="6"/>
        <v>0.21908700000000003</v>
      </c>
      <c r="K60" s="767">
        <f t="shared" si="0"/>
        <v>4.381300000000099E-2</v>
      </c>
    </row>
    <row r="61" spans="1:11" ht="22.5" customHeight="1">
      <c r="A61" s="732" t="s">
        <v>164</v>
      </c>
      <c r="B61" s="743" t="s">
        <v>165</v>
      </c>
      <c r="C61" s="731" t="s">
        <v>166</v>
      </c>
      <c r="D61" s="742">
        <v>863.7</v>
      </c>
      <c r="E61" s="739">
        <v>1359.1470999999999</v>
      </c>
      <c r="F61" s="733">
        <v>1431.492131</v>
      </c>
      <c r="G61" s="733">
        <f>'01CH'!D70</f>
        <v>1425.6425000000002</v>
      </c>
      <c r="H61" s="733">
        <f t="shared" si="9"/>
        <v>495.44709999999986</v>
      </c>
      <c r="I61" s="733">
        <f t="shared" si="10"/>
        <v>567.79213099999993</v>
      </c>
      <c r="J61" s="733">
        <f t="shared" si="6"/>
        <v>72.345031000000063</v>
      </c>
      <c r="K61" s="767">
        <f t="shared" si="0"/>
        <v>-5.8496309999998175</v>
      </c>
    </row>
    <row r="62" spans="1:11" ht="22.5" customHeight="1">
      <c r="A62" s="732" t="s">
        <v>167</v>
      </c>
      <c r="B62" s="743" t="s">
        <v>168</v>
      </c>
      <c r="C62" s="731" t="s">
        <v>169</v>
      </c>
      <c r="D62" s="733">
        <v>169.71</v>
      </c>
      <c r="E62" s="739">
        <v>78.276499999999999</v>
      </c>
      <c r="F62" s="733">
        <v>79.337339999999998</v>
      </c>
      <c r="G62" s="733">
        <f>'01CH'!D71</f>
        <v>79.317999999999998</v>
      </c>
      <c r="H62" s="733">
        <f t="shared" si="9"/>
        <v>-91.433500000000009</v>
      </c>
      <c r="I62" s="733">
        <f t="shared" si="10"/>
        <v>-90.37266000000001</v>
      </c>
      <c r="J62" s="733">
        <f t="shared" si="6"/>
        <v>1.0608399999999989</v>
      </c>
      <c r="K62" s="767">
        <f t="shared" si="0"/>
        <v>-1.9339999999999691E-2</v>
      </c>
    </row>
    <row r="63" spans="1:11" ht="22.5" customHeight="1">
      <c r="A63" s="732" t="s">
        <v>170</v>
      </c>
      <c r="B63" s="100" t="s">
        <v>171</v>
      </c>
      <c r="C63" s="731" t="s">
        <v>172</v>
      </c>
      <c r="D63" s="733">
        <v>10.73</v>
      </c>
      <c r="E63" s="739">
        <v>21.4467</v>
      </c>
      <c r="F63" s="733">
        <v>19.225707</v>
      </c>
      <c r="G63" s="733">
        <f>'01CH'!D72</f>
        <v>19.23</v>
      </c>
      <c r="H63" s="733">
        <f t="shared" si="9"/>
        <v>10.716699999999999</v>
      </c>
      <c r="I63" s="733">
        <f t="shared" si="10"/>
        <v>8.4957069999999995</v>
      </c>
      <c r="J63" s="733">
        <f t="shared" si="6"/>
        <v>-2.220993</v>
      </c>
      <c r="K63" s="767">
        <f t="shared" si="0"/>
        <v>4.2930000000005464E-3</v>
      </c>
    </row>
    <row r="64" spans="1:11">
      <c r="A64" s="732" t="s">
        <v>173</v>
      </c>
      <c r="B64" s="100" t="s">
        <v>174</v>
      </c>
      <c r="C64" s="731" t="s">
        <v>175</v>
      </c>
      <c r="D64" s="733"/>
      <c r="E64" s="739">
        <v>0.36789999999999995</v>
      </c>
      <c r="F64" s="733">
        <v>0.26</v>
      </c>
      <c r="G64" s="733">
        <f>'01CH'!D73</f>
        <v>0.26</v>
      </c>
      <c r="H64" s="733">
        <f t="shared" si="9"/>
        <v>0.36789999999999995</v>
      </c>
      <c r="I64" s="733">
        <f t="shared" si="10"/>
        <v>0.26</v>
      </c>
      <c r="J64" s="733">
        <f t="shared" si="6"/>
        <v>-0.10789999999999994</v>
      </c>
      <c r="K64" s="767">
        <f t="shared" si="0"/>
        <v>0</v>
      </c>
    </row>
    <row r="65" spans="1:11" s="726" customFormat="1" ht="22.5" customHeight="1">
      <c r="A65" s="747">
        <v>3</v>
      </c>
      <c r="B65" s="729" t="s">
        <v>179</v>
      </c>
      <c r="C65" s="725" t="s">
        <v>180</v>
      </c>
      <c r="D65" s="728">
        <v>1985.02</v>
      </c>
      <c r="E65" s="748">
        <v>2866.1652999999997</v>
      </c>
      <c r="F65" s="728">
        <v>732.48519700000008</v>
      </c>
      <c r="G65" s="728">
        <f>'01CH'!D75</f>
        <v>732.44250000000011</v>
      </c>
      <c r="H65" s="728">
        <f t="shared" si="9"/>
        <v>881.14529999999968</v>
      </c>
      <c r="I65" s="728">
        <f t="shared" si="10"/>
        <v>-1252.534803</v>
      </c>
      <c r="J65" s="728">
        <f t="shared" si="6"/>
        <v>-2133.6801029999997</v>
      </c>
      <c r="K65" s="766">
        <f t="shared" si="0"/>
        <v>-4.269699999997556E-2</v>
      </c>
    </row>
    <row r="66" spans="1:11" s="726" customFormat="1" ht="22.5" hidden="1" customHeight="1">
      <c r="A66" s="747">
        <v>4</v>
      </c>
      <c r="B66" s="729" t="s">
        <v>310</v>
      </c>
      <c r="C66" s="725" t="s">
        <v>215</v>
      </c>
      <c r="D66" s="728"/>
      <c r="E66" s="748">
        <v>0</v>
      </c>
      <c r="F66" s="728"/>
      <c r="G66" s="728"/>
      <c r="H66" s="728">
        <f t="shared" si="9"/>
        <v>0</v>
      </c>
      <c r="I66" s="728">
        <f t="shared" si="10"/>
        <v>0</v>
      </c>
      <c r="J66" s="728">
        <f t="shared" si="6"/>
        <v>0</v>
      </c>
    </row>
    <row r="67" spans="1:11" s="726" customFormat="1" ht="22.5" hidden="1" customHeight="1">
      <c r="A67" s="747">
        <v>5</v>
      </c>
      <c r="B67" s="729" t="s">
        <v>216</v>
      </c>
      <c r="C67" s="725" t="s">
        <v>217</v>
      </c>
      <c r="D67" s="728"/>
      <c r="E67" s="748">
        <v>0</v>
      </c>
      <c r="F67" s="728"/>
      <c r="G67" s="728"/>
      <c r="H67" s="728">
        <f t="shared" si="9"/>
        <v>0</v>
      </c>
      <c r="I67" s="728">
        <f t="shared" si="10"/>
        <v>0</v>
      </c>
      <c r="J67" s="728">
        <f t="shared" si="6"/>
        <v>0</v>
      </c>
    </row>
    <row r="68" spans="1:11" s="726" customFormat="1" ht="22.5" hidden="1" customHeight="1">
      <c r="A68" s="747">
        <v>6</v>
      </c>
      <c r="B68" s="729" t="s">
        <v>218</v>
      </c>
      <c r="C68" s="725" t="s">
        <v>219</v>
      </c>
      <c r="D68" s="728">
        <v>86</v>
      </c>
      <c r="E68" s="748">
        <v>86.551199999999994</v>
      </c>
      <c r="F68" s="728">
        <v>86.545237999999983</v>
      </c>
      <c r="G68" s="728"/>
      <c r="H68" s="728">
        <f t="shared" si="9"/>
        <v>0.55119999999999436</v>
      </c>
      <c r="I68" s="728">
        <f t="shared" si="10"/>
        <v>0.54523799999998346</v>
      </c>
      <c r="J68" s="728">
        <f t="shared" si="6"/>
        <v>-5.962000000010903E-3</v>
      </c>
    </row>
    <row r="69" spans="1:11" ht="12.75" customHeight="1">
      <c r="A69" s="749"/>
      <c r="C69" s="750"/>
      <c r="E69" s="751"/>
    </row>
    <row r="70" spans="1:11" ht="16.8">
      <c r="A70" s="752"/>
      <c r="C70" s="750"/>
      <c r="E70" s="753"/>
      <c r="F70" s="754"/>
      <c r="G70" s="754"/>
    </row>
    <row r="71" spans="1:11">
      <c r="A71" s="749"/>
      <c r="C71" s="750"/>
      <c r="E71" s="753"/>
    </row>
    <row r="72" spans="1:11">
      <c r="A72" s="749"/>
      <c r="E72" s="755"/>
    </row>
    <row r="73" spans="1:11">
      <c r="E73" s="751"/>
    </row>
    <row r="74" spans="1:11">
      <c r="E74" s="751"/>
    </row>
    <row r="75" spans="1:11">
      <c r="E75" s="757"/>
    </row>
    <row r="76" spans="1:11">
      <c r="E76" s="757"/>
    </row>
    <row r="77" spans="1:11">
      <c r="E77" s="753"/>
    </row>
    <row r="78" spans="1:11">
      <c r="E78" s="755"/>
    </row>
  </sheetData>
  <mergeCells count="10">
    <mergeCell ref="A7:B7"/>
    <mergeCell ref="A2:K2"/>
    <mergeCell ref="A4:A5"/>
    <mergeCell ref="B4:B5"/>
    <mergeCell ref="C4:C5"/>
    <mergeCell ref="D4:D5"/>
    <mergeCell ref="E4:E5"/>
    <mergeCell ref="F4:F5"/>
    <mergeCell ref="G4:G5"/>
    <mergeCell ref="K4:K5"/>
  </mergeCells>
  <pageMargins left="0.7" right="0.7" top="0.75" bottom="0.75" header="0.3" footer="0.3"/>
  <ignoredErrors>
    <ignoredError sqref="C6 A6 A8"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N32"/>
  <sheetViews>
    <sheetView topLeftCell="A6" workbookViewId="0">
      <selection activeCell="G14" sqref="G14"/>
    </sheetView>
  </sheetViews>
  <sheetFormatPr defaultColWidth="10.109375" defaultRowHeight="13.8"/>
  <cols>
    <col min="1" max="1" width="3" style="297" bestFit="1" customWidth="1"/>
    <col min="2" max="2" width="40.5546875" style="297" customWidth="1"/>
    <col min="3" max="3" width="10.109375" style="297"/>
    <col min="4" max="4" width="14" style="297" bestFit="1" customWidth="1"/>
    <col min="5" max="5" width="13.6640625" style="639" bestFit="1" customWidth="1"/>
    <col min="6" max="6" width="20.109375" style="639" customWidth="1"/>
    <col min="7" max="7" width="16.44140625" style="640" customWidth="1"/>
    <col min="8" max="8" width="16.88671875" style="297" customWidth="1"/>
    <col min="9" max="9" width="10.109375" style="297"/>
    <col min="10" max="10" width="3.33203125" style="297" customWidth="1"/>
    <col min="11" max="11" width="39" style="297" customWidth="1"/>
    <col min="12" max="12" width="14.6640625" style="297" customWidth="1"/>
    <col min="13" max="13" width="14.44140625" style="297" customWidth="1"/>
    <col min="14" max="14" width="16.33203125" style="297" customWidth="1"/>
    <col min="15" max="256" width="10.109375" style="297"/>
    <col min="257" max="257" width="3" style="297" bestFit="1" customWidth="1"/>
    <col min="258" max="258" width="40.5546875" style="297" customWidth="1"/>
    <col min="259" max="259" width="10.109375" style="297"/>
    <col min="260" max="260" width="14" style="297" bestFit="1" customWidth="1"/>
    <col min="261" max="261" width="12.6640625" style="297" bestFit="1" customWidth="1"/>
    <col min="262" max="262" width="16" style="297" bestFit="1" customWidth="1"/>
    <col min="263" max="512" width="10.109375" style="297"/>
    <col min="513" max="513" width="3" style="297" bestFit="1" customWidth="1"/>
    <col min="514" max="514" width="40.5546875" style="297" customWidth="1"/>
    <col min="515" max="515" width="10.109375" style="297"/>
    <col min="516" max="516" width="14" style="297" bestFit="1" customWidth="1"/>
    <col min="517" max="517" width="12.6640625" style="297" bestFit="1" customWidth="1"/>
    <col min="518" max="518" width="16" style="297" bestFit="1" customWidth="1"/>
    <col min="519" max="768" width="10.109375" style="297"/>
    <col min="769" max="769" width="3" style="297" bestFit="1" customWidth="1"/>
    <col min="770" max="770" width="40.5546875" style="297" customWidth="1"/>
    <col min="771" max="771" width="10.109375" style="297"/>
    <col min="772" max="772" width="14" style="297" bestFit="1" customWidth="1"/>
    <col min="773" max="773" width="12.6640625" style="297" bestFit="1" customWidth="1"/>
    <col min="774" max="774" width="16" style="297" bestFit="1" customWidth="1"/>
    <col min="775" max="1024" width="10.109375" style="297"/>
    <col min="1025" max="1025" width="3" style="297" bestFit="1" customWidth="1"/>
    <col min="1026" max="1026" width="40.5546875" style="297" customWidth="1"/>
    <col min="1027" max="1027" width="10.109375" style="297"/>
    <col min="1028" max="1028" width="14" style="297" bestFit="1" customWidth="1"/>
    <col min="1029" max="1029" width="12.6640625" style="297" bestFit="1" customWidth="1"/>
    <col min="1030" max="1030" width="16" style="297" bestFit="1" customWidth="1"/>
    <col min="1031" max="1280" width="10.109375" style="297"/>
    <col min="1281" max="1281" width="3" style="297" bestFit="1" customWidth="1"/>
    <col min="1282" max="1282" width="40.5546875" style="297" customWidth="1"/>
    <col min="1283" max="1283" width="10.109375" style="297"/>
    <col min="1284" max="1284" width="14" style="297" bestFit="1" customWidth="1"/>
    <col min="1285" max="1285" width="12.6640625" style="297" bestFit="1" customWidth="1"/>
    <col min="1286" max="1286" width="16" style="297" bestFit="1" customWidth="1"/>
    <col min="1287" max="1536" width="10.109375" style="297"/>
    <col min="1537" max="1537" width="3" style="297" bestFit="1" customWidth="1"/>
    <col min="1538" max="1538" width="40.5546875" style="297" customWidth="1"/>
    <col min="1539" max="1539" width="10.109375" style="297"/>
    <col min="1540" max="1540" width="14" style="297" bestFit="1" customWidth="1"/>
    <col min="1541" max="1541" width="12.6640625" style="297" bestFit="1" customWidth="1"/>
    <col min="1542" max="1542" width="16" style="297" bestFit="1" customWidth="1"/>
    <col min="1543" max="1792" width="10.109375" style="297"/>
    <col min="1793" max="1793" width="3" style="297" bestFit="1" customWidth="1"/>
    <col min="1794" max="1794" width="40.5546875" style="297" customWidth="1"/>
    <col min="1795" max="1795" width="10.109375" style="297"/>
    <col min="1796" max="1796" width="14" style="297" bestFit="1" customWidth="1"/>
    <col min="1797" max="1797" width="12.6640625" style="297" bestFit="1" customWidth="1"/>
    <col min="1798" max="1798" width="16" style="297" bestFit="1" customWidth="1"/>
    <col min="1799" max="2048" width="10.109375" style="297"/>
    <col min="2049" max="2049" width="3" style="297" bestFit="1" customWidth="1"/>
    <col min="2050" max="2050" width="40.5546875" style="297" customWidth="1"/>
    <col min="2051" max="2051" width="10.109375" style="297"/>
    <col min="2052" max="2052" width="14" style="297" bestFit="1" customWidth="1"/>
    <col min="2053" max="2053" width="12.6640625" style="297" bestFit="1" customWidth="1"/>
    <col min="2054" max="2054" width="16" style="297" bestFit="1" customWidth="1"/>
    <col min="2055" max="2304" width="10.109375" style="297"/>
    <col min="2305" max="2305" width="3" style="297" bestFit="1" customWidth="1"/>
    <col min="2306" max="2306" width="40.5546875" style="297" customWidth="1"/>
    <col min="2307" max="2307" width="10.109375" style="297"/>
    <col min="2308" max="2308" width="14" style="297" bestFit="1" customWidth="1"/>
    <col min="2309" max="2309" width="12.6640625" style="297" bestFit="1" customWidth="1"/>
    <col min="2310" max="2310" width="16" style="297" bestFit="1" customWidth="1"/>
    <col min="2311" max="2560" width="10.109375" style="297"/>
    <col min="2561" max="2561" width="3" style="297" bestFit="1" customWidth="1"/>
    <col min="2562" max="2562" width="40.5546875" style="297" customWidth="1"/>
    <col min="2563" max="2563" width="10.109375" style="297"/>
    <col min="2564" max="2564" width="14" style="297" bestFit="1" customWidth="1"/>
    <col min="2565" max="2565" width="12.6640625" style="297" bestFit="1" customWidth="1"/>
    <col min="2566" max="2566" width="16" style="297" bestFit="1" customWidth="1"/>
    <col min="2567" max="2816" width="10.109375" style="297"/>
    <col min="2817" max="2817" width="3" style="297" bestFit="1" customWidth="1"/>
    <col min="2818" max="2818" width="40.5546875" style="297" customWidth="1"/>
    <col min="2819" max="2819" width="10.109375" style="297"/>
    <col min="2820" max="2820" width="14" style="297" bestFit="1" customWidth="1"/>
    <col min="2821" max="2821" width="12.6640625" style="297" bestFit="1" customWidth="1"/>
    <col min="2822" max="2822" width="16" style="297" bestFit="1" customWidth="1"/>
    <col min="2823" max="3072" width="10.109375" style="297"/>
    <col min="3073" max="3073" width="3" style="297" bestFit="1" customWidth="1"/>
    <col min="3074" max="3074" width="40.5546875" style="297" customWidth="1"/>
    <col min="3075" max="3075" width="10.109375" style="297"/>
    <col min="3076" max="3076" width="14" style="297" bestFit="1" customWidth="1"/>
    <col min="3077" max="3077" width="12.6640625" style="297" bestFit="1" customWidth="1"/>
    <col min="3078" max="3078" width="16" style="297" bestFit="1" customWidth="1"/>
    <col min="3079" max="3328" width="10.109375" style="297"/>
    <col min="3329" max="3329" width="3" style="297" bestFit="1" customWidth="1"/>
    <col min="3330" max="3330" width="40.5546875" style="297" customWidth="1"/>
    <col min="3331" max="3331" width="10.109375" style="297"/>
    <col min="3332" max="3332" width="14" style="297" bestFit="1" customWidth="1"/>
    <col min="3333" max="3333" width="12.6640625" style="297" bestFit="1" customWidth="1"/>
    <col min="3334" max="3334" width="16" style="297" bestFit="1" customWidth="1"/>
    <col min="3335" max="3584" width="10.109375" style="297"/>
    <col min="3585" max="3585" width="3" style="297" bestFit="1" customWidth="1"/>
    <col min="3586" max="3586" width="40.5546875" style="297" customWidth="1"/>
    <col min="3587" max="3587" width="10.109375" style="297"/>
    <col min="3588" max="3588" width="14" style="297" bestFit="1" customWidth="1"/>
    <col min="3589" max="3589" width="12.6640625" style="297" bestFit="1" customWidth="1"/>
    <col min="3590" max="3590" width="16" style="297" bestFit="1" customWidth="1"/>
    <col min="3591" max="3840" width="10.109375" style="297"/>
    <col min="3841" max="3841" width="3" style="297" bestFit="1" customWidth="1"/>
    <col min="3842" max="3842" width="40.5546875" style="297" customWidth="1"/>
    <col min="3843" max="3843" width="10.109375" style="297"/>
    <col min="3844" max="3844" width="14" style="297" bestFit="1" customWidth="1"/>
    <col min="3845" max="3845" width="12.6640625" style="297" bestFit="1" customWidth="1"/>
    <col min="3846" max="3846" width="16" style="297" bestFit="1" customWidth="1"/>
    <col min="3847" max="4096" width="10.109375" style="297"/>
    <col min="4097" max="4097" width="3" style="297" bestFit="1" customWidth="1"/>
    <col min="4098" max="4098" width="40.5546875" style="297" customWidth="1"/>
    <col min="4099" max="4099" width="10.109375" style="297"/>
    <col min="4100" max="4100" width="14" style="297" bestFit="1" customWidth="1"/>
    <col min="4101" max="4101" width="12.6640625" style="297" bestFit="1" customWidth="1"/>
    <col min="4102" max="4102" width="16" style="297" bestFit="1" customWidth="1"/>
    <col min="4103" max="4352" width="10.109375" style="297"/>
    <col min="4353" max="4353" width="3" style="297" bestFit="1" customWidth="1"/>
    <col min="4354" max="4354" width="40.5546875" style="297" customWidth="1"/>
    <col min="4355" max="4355" width="10.109375" style="297"/>
    <col min="4356" max="4356" width="14" style="297" bestFit="1" customWidth="1"/>
    <col min="4357" max="4357" width="12.6640625" style="297" bestFit="1" customWidth="1"/>
    <col min="4358" max="4358" width="16" style="297" bestFit="1" customWidth="1"/>
    <col min="4359" max="4608" width="10.109375" style="297"/>
    <col min="4609" max="4609" width="3" style="297" bestFit="1" customWidth="1"/>
    <col min="4610" max="4610" width="40.5546875" style="297" customWidth="1"/>
    <col min="4611" max="4611" width="10.109375" style="297"/>
    <col min="4612" max="4612" width="14" style="297" bestFit="1" customWidth="1"/>
    <col min="4613" max="4613" width="12.6640625" style="297" bestFit="1" customWidth="1"/>
    <col min="4614" max="4614" width="16" style="297" bestFit="1" customWidth="1"/>
    <col min="4615" max="4864" width="10.109375" style="297"/>
    <col min="4865" max="4865" width="3" style="297" bestFit="1" customWidth="1"/>
    <col min="4866" max="4866" width="40.5546875" style="297" customWidth="1"/>
    <col min="4867" max="4867" width="10.109375" style="297"/>
    <col min="4868" max="4868" width="14" style="297" bestFit="1" customWidth="1"/>
    <col min="4869" max="4869" width="12.6640625" style="297" bestFit="1" customWidth="1"/>
    <col min="4870" max="4870" width="16" style="297" bestFit="1" customWidth="1"/>
    <col min="4871" max="5120" width="10.109375" style="297"/>
    <col min="5121" max="5121" width="3" style="297" bestFit="1" customWidth="1"/>
    <col min="5122" max="5122" width="40.5546875" style="297" customWidth="1"/>
    <col min="5123" max="5123" width="10.109375" style="297"/>
    <col min="5124" max="5124" width="14" style="297" bestFit="1" customWidth="1"/>
    <col min="5125" max="5125" width="12.6640625" style="297" bestFit="1" customWidth="1"/>
    <col min="5126" max="5126" width="16" style="297" bestFit="1" customWidth="1"/>
    <col min="5127" max="5376" width="10.109375" style="297"/>
    <col min="5377" max="5377" width="3" style="297" bestFit="1" customWidth="1"/>
    <col min="5378" max="5378" width="40.5546875" style="297" customWidth="1"/>
    <col min="5379" max="5379" width="10.109375" style="297"/>
    <col min="5380" max="5380" width="14" style="297" bestFit="1" customWidth="1"/>
    <col min="5381" max="5381" width="12.6640625" style="297" bestFit="1" customWidth="1"/>
    <col min="5382" max="5382" width="16" style="297" bestFit="1" customWidth="1"/>
    <col min="5383" max="5632" width="10.109375" style="297"/>
    <col min="5633" max="5633" width="3" style="297" bestFit="1" customWidth="1"/>
    <col min="5634" max="5634" width="40.5546875" style="297" customWidth="1"/>
    <col min="5635" max="5635" width="10.109375" style="297"/>
    <col min="5636" max="5636" width="14" style="297" bestFit="1" customWidth="1"/>
    <col min="5637" max="5637" width="12.6640625" style="297" bestFit="1" customWidth="1"/>
    <col min="5638" max="5638" width="16" style="297" bestFit="1" customWidth="1"/>
    <col min="5639" max="5888" width="10.109375" style="297"/>
    <col min="5889" max="5889" width="3" style="297" bestFit="1" customWidth="1"/>
    <col min="5890" max="5890" width="40.5546875" style="297" customWidth="1"/>
    <col min="5891" max="5891" width="10.109375" style="297"/>
    <col min="5892" max="5892" width="14" style="297" bestFit="1" customWidth="1"/>
    <col min="5893" max="5893" width="12.6640625" style="297" bestFit="1" customWidth="1"/>
    <col min="5894" max="5894" width="16" style="297" bestFit="1" customWidth="1"/>
    <col min="5895" max="6144" width="10.109375" style="297"/>
    <col min="6145" max="6145" width="3" style="297" bestFit="1" customWidth="1"/>
    <col min="6146" max="6146" width="40.5546875" style="297" customWidth="1"/>
    <col min="6147" max="6147" width="10.109375" style="297"/>
    <col min="6148" max="6148" width="14" style="297" bestFit="1" customWidth="1"/>
    <col min="6149" max="6149" width="12.6640625" style="297" bestFit="1" customWidth="1"/>
    <col min="6150" max="6150" width="16" style="297" bestFit="1" customWidth="1"/>
    <col min="6151" max="6400" width="10.109375" style="297"/>
    <col min="6401" max="6401" width="3" style="297" bestFit="1" customWidth="1"/>
    <col min="6402" max="6402" width="40.5546875" style="297" customWidth="1"/>
    <col min="6403" max="6403" width="10.109375" style="297"/>
    <col min="6404" max="6404" width="14" style="297" bestFit="1" customWidth="1"/>
    <col min="6405" max="6405" width="12.6640625" style="297" bestFit="1" customWidth="1"/>
    <col min="6406" max="6406" width="16" style="297" bestFit="1" customWidth="1"/>
    <col min="6407" max="6656" width="10.109375" style="297"/>
    <col min="6657" max="6657" width="3" style="297" bestFit="1" customWidth="1"/>
    <col min="6658" max="6658" width="40.5546875" style="297" customWidth="1"/>
    <col min="6659" max="6659" width="10.109375" style="297"/>
    <col min="6660" max="6660" width="14" style="297" bestFit="1" customWidth="1"/>
    <col min="6661" max="6661" width="12.6640625" style="297" bestFit="1" customWidth="1"/>
    <col min="6662" max="6662" width="16" style="297" bestFit="1" customWidth="1"/>
    <col min="6663" max="6912" width="10.109375" style="297"/>
    <col min="6913" max="6913" width="3" style="297" bestFit="1" customWidth="1"/>
    <col min="6914" max="6914" width="40.5546875" style="297" customWidth="1"/>
    <col min="6915" max="6915" width="10.109375" style="297"/>
    <col min="6916" max="6916" width="14" style="297" bestFit="1" customWidth="1"/>
    <col min="6917" max="6917" width="12.6640625" style="297" bestFit="1" customWidth="1"/>
    <col min="6918" max="6918" width="16" style="297" bestFit="1" customWidth="1"/>
    <col min="6919" max="7168" width="10.109375" style="297"/>
    <col min="7169" max="7169" width="3" style="297" bestFit="1" customWidth="1"/>
    <col min="7170" max="7170" width="40.5546875" style="297" customWidth="1"/>
    <col min="7171" max="7171" width="10.109375" style="297"/>
    <col min="7172" max="7172" width="14" style="297" bestFit="1" customWidth="1"/>
    <col min="7173" max="7173" width="12.6640625" style="297" bestFit="1" customWidth="1"/>
    <col min="7174" max="7174" width="16" style="297" bestFit="1" customWidth="1"/>
    <col min="7175" max="7424" width="10.109375" style="297"/>
    <col min="7425" max="7425" width="3" style="297" bestFit="1" customWidth="1"/>
    <col min="7426" max="7426" width="40.5546875" style="297" customWidth="1"/>
    <col min="7427" max="7427" width="10.109375" style="297"/>
    <col min="7428" max="7428" width="14" style="297" bestFit="1" customWidth="1"/>
    <col min="7429" max="7429" width="12.6640625" style="297" bestFit="1" customWidth="1"/>
    <col min="7430" max="7430" width="16" style="297" bestFit="1" customWidth="1"/>
    <col min="7431" max="7680" width="10.109375" style="297"/>
    <col min="7681" max="7681" width="3" style="297" bestFit="1" customWidth="1"/>
    <col min="7682" max="7682" width="40.5546875" style="297" customWidth="1"/>
    <col min="7683" max="7683" width="10.109375" style="297"/>
    <col min="7684" max="7684" width="14" style="297" bestFit="1" customWidth="1"/>
    <col min="7685" max="7685" width="12.6640625" style="297" bestFit="1" customWidth="1"/>
    <col min="7686" max="7686" width="16" style="297" bestFit="1" customWidth="1"/>
    <col min="7687" max="7936" width="10.109375" style="297"/>
    <col min="7937" max="7937" width="3" style="297" bestFit="1" customWidth="1"/>
    <col min="7938" max="7938" width="40.5546875" style="297" customWidth="1"/>
    <col min="7939" max="7939" width="10.109375" style="297"/>
    <col min="7940" max="7940" width="14" style="297" bestFit="1" customWidth="1"/>
    <col min="7941" max="7941" width="12.6640625" style="297" bestFit="1" customWidth="1"/>
    <col min="7942" max="7942" width="16" style="297" bestFit="1" customWidth="1"/>
    <col min="7943" max="8192" width="10.109375" style="297"/>
    <col min="8193" max="8193" width="3" style="297" bestFit="1" customWidth="1"/>
    <col min="8194" max="8194" width="40.5546875" style="297" customWidth="1"/>
    <col min="8195" max="8195" width="10.109375" style="297"/>
    <col min="8196" max="8196" width="14" style="297" bestFit="1" customWidth="1"/>
    <col min="8197" max="8197" width="12.6640625" style="297" bestFit="1" customWidth="1"/>
    <col min="8198" max="8198" width="16" style="297" bestFit="1" customWidth="1"/>
    <col min="8199" max="8448" width="10.109375" style="297"/>
    <col min="8449" max="8449" width="3" style="297" bestFit="1" customWidth="1"/>
    <col min="8450" max="8450" width="40.5546875" style="297" customWidth="1"/>
    <col min="8451" max="8451" width="10.109375" style="297"/>
    <col min="8452" max="8452" width="14" style="297" bestFit="1" customWidth="1"/>
    <col min="8453" max="8453" width="12.6640625" style="297" bestFit="1" customWidth="1"/>
    <col min="8454" max="8454" width="16" style="297" bestFit="1" customWidth="1"/>
    <col min="8455" max="8704" width="10.109375" style="297"/>
    <col min="8705" max="8705" width="3" style="297" bestFit="1" customWidth="1"/>
    <col min="8706" max="8706" width="40.5546875" style="297" customWidth="1"/>
    <col min="8707" max="8707" width="10.109375" style="297"/>
    <col min="8708" max="8708" width="14" style="297" bestFit="1" customWidth="1"/>
    <col min="8709" max="8709" width="12.6640625" style="297" bestFit="1" customWidth="1"/>
    <col min="8710" max="8710" width="16" style="297" bestFit="1" customWidth="1"/>
    <col min="8711" max="8960" width="10.109375" style="297"/>
    <col min="8961" max="8961" width="3" style="297" bestFit="1" customWidth="1"/>
    <col min="8962" max="8962" width="40.5546875" style="297" customWidth="1"/>
    <col min="8963" max="8963" width="10.109375" style="297"/>
    <col min="8964" max="8964" width="14" style="297" bestFit="1" customWidth="1"/>
    <col min="8965" max="8965" width="12.6640625" style="297" bestFit="1" customWidth="1"/>
    <col min="8966" max="8966" width="16" style="297" bestFit="1" customWidth="1"/>
    <col min="8967" max="9216" width="10.109375" style="297"/>
    <col min="9217" max="9217" width="3" style="297" bestFit="1" customWidth="1"/>
    <col min="9218" max="9218" width="40.5546875" style="297" customWidth="1"/>
    <col min="9219" max="9219" width="10.109375" style="297"/>
    <col min="9220" max="9220" width="14" style="297" bestFit="1" customWidth="1"/>
    <col min="9221" max="9221" width="12.6640625" style="297" bestFit="1" customWidth="1"/>
    <col min="9222" max="9222" width="16" style="297" bestFit="1" customWidth="1"/>
    <col min="9223" max="9472" width="10.109375" style="297"/>
    <col min="9473" max="9473" width="3" style="297" bestFit="1" customWidth="1"/>
    <col min="9474" max="9474" width="40.5546875" style="297" customWidth="1"/>
    <col min="9475" max="9475" width="10.109375" style="297"/>
    <col min="9476" max="9476" width="14" style="297" bestFit="1" customWidth="1"/>
    <col min="9477" max="9477" width="12.6640625" style="297" bestFit="1" customWidth="1"/>
    <col min="9478" max="9478" width="16" style="297" bestFit="1" customWidth="1"/>
    <col min="9479" max="9728" width="10.109375" style="297"/>
    <col min="9729" max="9729" width="3" style="297" bestFit="1" customWidth="1"/>
    <col min="9730" max="9730" width="40.5546875" style="297" customWidth="1"/>
    <col min="9731" max="9731" width="10.109375" style="297"/>
    <col min="9732" max="9732" width="14" style="297" bestFit="1" customWidth="1"/>
    <col min="9733" max="9733" width="12.6640625" style="297" bestFit="1" customWidth="1"/>
    <col min="9734" max="9734" width="16" style="297" bestFit="1" customWidth="1"/>
    <col min="9735" max="9984" width="10.109375" style="297"/>
    <col min="9985" max="9985" width="3" style="297" bestFit="1" customWidth="1"/>
    <col min="9986" max="9986" width="40.5546875" style="297" customWidth="1"/>
    <col min="9987" max="9987" width="10.109375" style="297"/>
    <col min="9988" max="9988" width="14" style="297" bestFit="1" customWidth="1"/>
    <col min="9989" max="9989" width="12.6640625" style="297" bestFit="1" customWidth="1"/>
    <col min="9990" max="9990" width="16" style="297" bestFit="1" customWidth="1"/>
    <col min="9991" max="10240" width="10.109375" style="297"/>
    <col min="10241" max="10241" width="3" style="297" bestFit="1" customWidth="1"/>
    <col min="10242" max="10242" width="40.5546875" style="297" customWidth="1"/>
    <col min="10243" max="10243" width="10.109375" style="297"/>
    <col min="10244" max="10244" width="14" style="297" bestFit="1" customWidth="1"/>
    <col min="10245" max="10245" width="12.6640625" style="297" bestFit="1" customWidth="1"/>
    <col min="10246" max="10246" width="16" style="297" bestFit="1" customWidth="1"/>
    <col min="10247" max="10496" width="10.109375" style="297"/>
    <col min="10497" max="10497" width="3" style="297" bestFit="1" customWidth="1"/>
    <col min="10498" max="10498" width="40.5546875" style="297" customWidth="1"/>
    <col min="10499" max="10499" width="10.109375" style="297"/>
    <col min="10500" max="10500" width="14" style="297" bestFit="1" customWidth="1"/>
    <col min="10501" max="10501" width="12.6640625" style="297" bestFit="1" customWidth="1"/>
    <col min="10502" max="10502" width="16" style="297" bestFit="1" customWidth="1"/>
    <col min="10503" max="10752" width="10.109375" style="297"/>
    <col min="10753" max="10753" width="3" style="297" bestFit="1" customWidth="1"/>
    <col min="10754" max="10754" width="40.5546875" style="297" customWidth="1"/>
    <col min="10755" max="10755" width="10.109375" style="297"/>
    <col min="10756" max="10756" width="14" style="297" bestFit="1" customWidth="1"/>
    <col min="10757" max="10757" width="12.6640625" style="297" bestFit="1" customWidth="1"/>
    <col min="10758" max="10758" width="16" style="297" bestFit="1" customWidth="1"/>
    <col min="10759" max="11008" width="10.109375" style="297"/>
    <col min="11009" max="11009" width="3" style="297" bestFit="1" customWidth="1"/>
    <col min="11010" max="11010" width="40.5546875" style="297" customWidth="1"/>
    <col min="11011" max="11011" width="10.109375" style="297"/>
    <col min="11012" max="11012" width="14" style="297" bestFit="1" customWidth="1"/>
    <col min="11013" max="11013" width="12.6640625" style="297" bestFit="1" customWidth="1"/>
    <col min="11014" max="11014" width="16" style="297" bestFit="1" customWidth="1"/>
    <col min="11015" max="11264" width="10.109375" style="297"/>
    <col min="11265" max="11265" width="3" style="297" bestFit="1" customWidth="1"/>
    <col min="11266" max="11266" width="40.5546875" style="297" customWidth="1"/>
    <col min="11267" max="11267" width="10.109375" style="297"/>
    <col min="11268" max="11268" width="14" style="297" bestFit="1" customWidth="1"/>
    <col min="11269" max="11269" width="12.6640625" style="297" bestFit="1" customWidth="1"/>
    <col min="11270" max="11270" width="16" style="297" bestFit="1" customWidth="1"/>
    <col min="11271" max="11520" width="10.109375" style="297"/>
    <col min="11521" max="11521" width="3" style="297" bestFit="1" customWidth="1"/>
    <col min="11522" max="11522" width="40.5546875" style="297" customWidth="1"/>
    <col min="11523" max="11523" width="10.109375" style="297"/>
    <col min="11524" max="11524" width="14" style="297" bestFit="1" customWidth="1"/>
    <col min="11525" max="11525" width="12.6640625" style="297" bestFit="1" customWidth="1"/>
    <col min="11526" max="11526" width="16" style="297" bestFit="1" customWidth="1"/>
    <col min="11527" max="11776" width="10.109375" style="297"/>
    <col min="11777" max="11777" width="3" style="297" bestFit="1" customWidth="1"/>
    <col min="11778" max="11778" width="40.5546875" style="297" customWidth="1"/>
    <col min="11779" max="11779" width="10.109375" style="297"/>
    <col min="11780" max="11780" width="14" style="297" bestFit="1" customWidth="1"/>
    <col min="11781" max="11781" width="12.6640625" style="297" bestFit="1" customWidth="1"/>
    <col min="11782" max="11782" width="16" style="297" bestFit="1" customWidth="1"/>
    <col min="11783" max="12032" width="10.109375" style="297"/>
    <col min="12033" max="12033" width="3" style="297" bestFit="1" customWidth="1"/>
    <col min="12034" max="12034" width="40.5546875" style="297" customWidth="1"/>
    <col min="12035" max="12035" width="10.109375" style="297"/>
    <col min="12036" max="12036" width="14" style="297" bestFit="1" customWidth="1"/>
    <col min="12037" max="12037" width="12.6640625" style="297" bestFit="1" customWidth="1"/>
    <col min="12038" max="12038" width="16" style="297" bestFit="1" customWidth="1"/>
    <col min="12039" max="12288" width="10.109375" style="297"/>
    <col min="12289" max="12289" width="3" style="297" bestFit="1" customWidth="1"/>
    <col min="12290" max="12290" width="40.5546875" style="297" customWidth="1"/>
    <col min="12291" max="12291" width="10.109375" style="297"/>
    <col min="12292" max="12292" width="14" style="297" bestFit="1" customWidth="1"/>
    <col min="12293" max="12293" width="12.6640625" style="297" bestFit="1" customWidth="1"/>
    <col min="12294" max="12294" width="16" style="297" bestFit="1" customWidth="1"/>
    <col min="12295" max="12544" width="10.109375" style="297"/>
    <col min="12545" max="12545" width="3" style="297" bestFit="1" customWidth="1"/>
    <col min="12546" max="12546" width="40.5546875" style="297" customWidth="1"/>
    <col min="12547" max="12547" width="10.109375" style="297"/>
    <col min="12548" max="12548" width="14" style="297" bestFit="1" customWidth="1"/>
    <col min="12549" max="12549" width="12.6640625" style="297" bestFit="1" customWidth="1"/>
    <col min="12550" max="12550" width="16" style="297" bestFit="1" customWidth="1"/>
    <col min="12551" max="12800" width="10.109375" style="297"/>
    <col min="12801" max="12801" width="3" style="297" bestFit="1" customWidth="1"/>
    <col min="12802" max="12802" width="40.5546875" style="297" customWidth="1"/>
    <col min="12803" max="12803" width="10.109375" style="297"/>
    <col min="12804" max="12804" width="14" style="297" bestFit="1" customWidth="1"/>
    <col min="12805" max="12805" width="12.6640625" style="297" bestFit="1" customWidth="1"/>
    <col min="12806" max="12806" width="16" style="297" bestFit="1" customWidth="1"/>
    <col min="12807" max="13056" width="10.109375" style="297"/>
    <col min="13057" max="13057" width="3" style="297" bestFit="1" customWidth="1"/>
    <col min="13058" max="13058" width="40.5546875" style="297" customWidth="1"/>
    <col min="13059" max="13059" width="10.109375" style="297"/>
    <col min="13060" max="13060" width="14" style="297" bestFit="1" customWidth="1"/>
    <col min="13061" max="13061" width="12.6640625" style="297" bestFit="1" customWidth="1"/>
    <col min="13062" max="13062" width="16" style="297" bestFit="1" customWidth="1"/>
    <col min="13063" max="13312" width="10.109375" style="297"/>
    <col min="13313" max="13313" width="3" style="297" bestFit="1" customWidth="1"/>
    <col min="13314" max="13314" width="40.5546875" style="297" customWidth="1"/>
    <col min="13315" max="13315" width="10.109375" style="297"/>
    <col min="13316" max="13316" width="14" style="297" bestFit="1" customWidth="1"/>
    <col min="13317" max="13317" width="12.6640625" style="297" bestFit="1" customWidth="1"/>
    <col min="13318" max="13318" width="16" style="297" bestFit="1" customWidth="1"/>
    <col min="13319" max="13568" width="10.109375" style="297"/>
    <col min="13569" max="13569" width="3" style="297" bestFit="1" customWidth="1"/>
    <col min="13570" max="13570" width="40.5546875" style="297" customWidth="1"/>
    <col min="13571" max="13571" width="10.109375" style="297"/>
    <col min="13572" max="13572" width="14" style="297" bestFit="1" customWidth="1"/>
    <col min="13573" max="13573" width="12.6640625" style="297" bestFit="1" customWidth="1"/>
    <col min="13574" max="13574" width="16" style="297" bestFit="1" customWidth="1"/>
    <col min="13575" max="13824" width="10.109375" style="297"/>
    <col min="13825" max="13825" width="3" style="297" bestFit="1" customWidth="1"/>
    <col min="13826" max="13826" width="40.5546875" style="297" customWidth="1"/>
    <col min="13827" max="13827" width="10.109375" style="297"/>
    <col min="13828" max="13828" width="14" style="297" bestFit="1" customWidth="1"/>
    <col min="13829" max="13829" width="12.6640625" style="297" bestFit="1" customWidth="1"/>
    <col min="13830" max="13830" width="16" style="297" bestFit="1" customWidth="1"/>
    <col min="13831" max="14080" width="10.109375" style="297"/>
    <col min="14081" max="14081" width="3" style="297" bestFit="1" customWidth="1"/>
    <col min="14082" max="14082" width="40.5546875" style="297" customWidth="1"/>
    <col min="14083" max="14083" width="10.109375" style="297"/>
    <col min="14084" max="14084" width="14" style="297" bestFit="1" customWidth="1"/>
    <col min="14085" max="14085" width="12.6640625" style="297" bestFit="1" customWidth="1"/>
    <col min="14086" max="14086" width="16" style="297" bestFit="1" customWidth="1"/>
    <col min="14087" max="14336" width="10.109375" style="297"/>
    <col min="14337" max="14337" width="3" style="297" bestFit="1" customWidth="1"/>
    <col min="14338" max="14338" width="40.5546875" style="297" customWidth="1"/>
    <col min="14339" max="14339" width="10.109375" style="297"/>
    <col min="14340" max="14340" width="14" style="297" bestFit="1" customWidth="1"/>
    <col min="14341" max="14341" width="12.6640625" style="297" bestFit="1" customWidth="1"/>
    <col min="14342" max="14342" width="16" style="297" bestFit="1" customWidth="1"/>
    <col min="14343" max="14592" width="10.109375" style="297"/>
    <col min="14593" max="14593" width="3" style="297" bestFit="1" customWidth="1"/>
    <col min="14594" max="14594" width="40.5546875" style="297" customWidth="1"/>
    <col min="14595" max="14595" width="10.109375" style="297"/>
    <col min="14596" max="14596" width="14" style="297" bestFit="1" customWidth="1"/>
    <col min="14597" max="14597" width="12.6640625" style="297" bestFit="1" customWidth="1"/>
    <col min="14598" max="14598" width="16" style="297" bestFit="1" customWidth="1"/>
    <col min="14599" max="14848" width="10.109375" style="297"/>
    <col min="14849" max="14849" width="3" style="297" bestFit="1" customWidth="1"/>
    <col min="14850" max="14850" width="40.5546875" style="297" customWidth="1"/>
    <col min="14851" max="14851" width="10.109375" style="297"/>
    <col min="14852" max="14852" width="14" style="297" bestFit="1" customWidth="1"/>
    <col min="14853" max="14853" width="12.6640625" style="297" bestFit="1" customWidth="1"/>
    <col min="14854" max="14854" width="16" style="297" bestFit="1" customWidth="1"/>
    <col min="14855" max="15104" width="10.109375" style="297"/>
    <col min="15105" max="15105" width="3" style="297" bestFit="1" customWidth="1"/>
    <col min="15106" max="15106" width="40.5546875" style="297" customWidth="1"/>
    <col min="15107" max="15107" width="10.109375" style="297"/>
    <col min="15108" max="15108" width="14" style="297" bestFit="1" customWidth="1"/>
    <col min="15109" max="15109" width="12.6640625" style="297" bestFit="1" customWidth="1"/>
    <col min="15110" max="15110" width="16" style="297" bestFit="1" customWidth="1"/>
    <col min="15111" max="15360" width="10.109375" style="297"/>
    <col min="15361" max="15361" width="3" style="297" bestFit="1" customWidth="1"/>
    <col min="15362" max="15362" width="40.5546875" style="297" customWidth="1"/>
    <col min="15363" max="15363" width="10.109375" style="297"/>
    <col min="15364" max="15364" width="14" style="297" bestFit="1" customWidth="1"/>
    <col min="15365" max="15365" width="12.6640625" style="297" bestFit="1" customWidth="1"/>
    <col min="15366" max="15366" width="16" style="297" bestFit="1" customWidth="1"/>
    <col min="15367" max="15616" width="10.109375" style="297"/>
    <col min="15617" max="15617" width="3" style="297" bestFit="1" customWidth="1"/>
    <col min="15618" max="15618" width="40.5546875" style="297" customWidth="1"/>
    <col min="15619" max="15619" width="10.109375" style="297"/>
    <col min="15620" max="15620" width="14" style="297" bestFit="1" customWidth="1"/>
    <col min="15621" max="15621" width="12.6640625" style="297" bestFit="1" customWidth="1"/>
    <col min="15622" max="15622" width="16" style="297" bestFit="1" customWidth="1"/>
    <col min="15623" max="15872" width="10.109375" style="297"/>
    <col min="15873" max="15873" width="3" style="297" bestFit="1" customWidth="1"/>
    <col min="15874" max="15874" width="40.5546875" style="297" customWidth="1"/>
    <col min="15875" max="15875" width="10.109375" style="297"/>
    <col min="15876" max="15876" width="14" style="297" bestFit="1" customWidth="1"/>
    <col min="15877" max="15877" width="12.6640625" style="297" bestFit="1" customWidth="1"/>
    <col min="15878" max="15878" width="16" style="297" bestFit="1" customWidth="1"/>
    <col min="15879" max="16128" width="10.109375" style="297"/>
    <col min="16129" max="16129" width="3" style="297" bestFit="1" customWidth="1"/>
    <col min="16130" max="16130" width="40.5546875" style="297" customWidth="1"/>
    <col min="16131" max="16131" width="10.109375" style="297"/>
    <col min="16132" max="16132" width="14" style="297" bestFit="1" customWidth="1"/>
    <col min="16133" max="16133" width="12.6640625" style="297" bestFit="1" customWidth="1"/>
    <col min="16134" max="16134" width="16" style="297" bestFit="1" customWidth="1"/>
    <col min="16135" max="16384" width="10.109375" style="297"/>
  </cols>
  <sheetData>
    <row r="1" spans="1:14" ht="38.25" customHeight="1"/>
    <row r="2" spans="1:14">
      <c r="B2" s="641" t="s">
        <v>577</v>
      </c>
    </row>
    <row r="3" spans="1:14" ht="37.799999999999997">
      <c r="A3" s="275" t="s">
        <v>578</v>
      </c>
      <c r="B3" s="275" t="s">
        <v>579</v>
      </c>
      <c r="C3" s="275" t="s">
        <v>326</v>
      </c>
      <c r="D3" s="275" t="s">
        <v>580</v>
      </c>
      <c r="E3" s="642" t="s">
        <v>581</v>
      </c>
      <c r="F3" s="642" t="s">
        <v>582</v>
      </c>
      <c r="K3" s="760" t="s">
        <v>325</v>
      </c>
      <c r="L3" s="760" t="s">
        <v>326</v>
      </c>
      <c r="M3" s="760" t="s">
        <v>583</v>
      </c>
      <c r="N3" s="760" t="s">
        <v>327</v>
      </c>
    </row>
    <row r="4" spans="1:14" ht="29.25" customHeight="1">
      <c r="A4" s="124">
        <v>1</v>
      </c>
      <c r="B4" s="268" t="s">
        <v>584</v>
      </c>
      <c r="C4" s="643">
        <v>134.02400500000002</v>
      </c>
      <c r="D4" s="644">
        <v>1000000</v>
      </c>
      <c r="E4" s="645"/>
      <c r="F4" s="645">
        <f>C4*10000*D4</f>
        <v>1340240050000.0002</v>
      </c>
      <c r="G4" s="640">
        <f>F4/1000000000</f>
        <v>1340.2400500000003</v>
      </c>
      <c r="K4" s="646" t="s">
        <v>328</v>
      </c>
      <c r="L4" s="647"/>
      <c r="M4" s="647"/>
      <c r="N4" s="648">
        <f>SUM(N5:N7)</f>
        <v>5.8</v>
      </c>
    </row>
    <row r="5" spans="1:14" ht="90">
      <c r="A5" s="124">
        <v>2</v>
      </c>
      <c r="B5" s="268" t="s">
        <v>585</v>
      </c>
      <c r="C5" s="643">
        <v>443.00994699999995</v>
      </c>
      <c r="D5" s="644">
        <v>454000</v>
      </c>
      <c r="E5" s="645"/>
      <c r="F5" s="645">
        <f>C5*10000*D5</f>
        <v>2011265159380</v>
      </c>
      <c r="G5" s="640">
        <f t="shared" ref="G5:G32" si="0">F5/1000000000</f>
        <v>2011.2651593799999</v>
      </c>
      <c r="K5" s="649" t="s">
        <v>329</v>
      </c>
      <c r="L5" s="650"/>
      <c r="M5" s="651">
        <v>728000</v>
      </c>
      <c r="N5" s="652">
        <f>L5*M5*10000/1000000000</f>
        <v>0</v>
      </c>
    </row>
    <row r="6" spans="1:14" ht="90">
      <c r="A6" s="124">
        <v>3</v>
      </c>
      <c r="B6" s="268" t="s">
        <v>94</v>
      </c>
      <c r="C6" s="643">
        <f>'13CH_2023'!AH75</f>
        <v>10.581910000000001</v>
      </c>
      <c r="D6" s="644">
        <v>728000</v>
      </c>
      <c r="E6" s="645">
        <f>C6*10000*D6*1%</f>
        <v>770363048</v>
      </c>
      <c r="F6" s="645">
        <f>E6</f>
        <v>770363048</v>
      </c>
      <c r="G6" s="640">
        <f>F6/1000000000</f>
        <v>0.77036304799999999</v>
      </c>
      <c r="K6" s="649" t="s">
        <v>330</v>
      </c>
      <c r="L6" s="650">
        <v>0.35299999999999998</v>
      </c>
      <c r="M6" s="651">
        <v>1000000</v>
      </c>
      <c r="N6" s="652">
        <f t="shared" ref="N6:N15" si="1">L6*M6*10000/1000000000</f>
        <v>3.53</v>
      </c>
    </row>
    <row r="7" spans="1:14" ht="90">
      <c r="A7" s="124">
        <v>4</v>
      </c>
      <c r="B7" s="268" t="s">
        <v>91</v>
      </c>
      <c r="C7" s="886">
        <f>'13CH_2023'!AG75</f>
        <v>0.1696</v>
      </c>
      <c r="D7" s="644">
        <v>728000</v>
      </c>
      <c r="E7" s="645">
        <f>C7*10000*D7*1%</f>
        <v>12346880</v>
      </c>
      <c r="F7" s="645">
        <f>E7</f>
        <v>12346880</v>
      </c>
      <c r="G7" s="640">
        <f t="shared" si="0"/>
        <v>1.2346879999999999E-2</v>
      </c>
      <c r="H7" s="297">
        <f>D7*C7*10000*1%</f>
        <v>12346880</v>
      </c>
      <c r="K7" s="649" t="s">
        <v>331</v>
      </c>
      <c r="L7" s="650">
        <v>0.5</v>
      </c>
      <c r="M7" s="651">
        <v>454000</v>
      </c>
      <c r="N7" s="652">
        <f t="shared" si="1"/>
        <v>2.27</v>
      </c>
    </row>
    <row r="8" spans="1:14" ht="24" customHeight="1">
      <c r="A8" s="124">
        <v>5</v>
      </c>
      <c r="B8" s="268" t="s">
        <v>70</v>
      </c>
      <c r="C8" s="643">
        <v>654.78999999999769</v>
      </c>
      <c r="D8" s="645">
        <v>22000</v>
      </c>
      <c r="E8" s="645">
        <f>C8*10000*D8*1%</f>
        <v>1440537999.9999948</v>
      </c>
      <c r="F8" s="645">
        <f>E8</f>
        <v>1440537999.9999948</v>
      </c>
      <c r="G8" s="640">
        <f t="shared" si="0"/>
        <v>1.4405379999999948</v>
      </c>
      <c r="K8" s="646" t="s">
        <v>332</v>
      </c>
      <c r="L8" s="648"/>
      <c r="M8" s="653"/>
      <c r="N8" s="648">
        <f>SUM(N9:N16)</f>
        <v>1.6220201943999983</v>
      </c>
    </row>
    <row r="9" spans="1:14" ht="36">
      <c r="A9" s="124">
        <v>6</v>
      </c>
      <c r="B9" s="268" t="s">
        <v>34</v>
      </c>
      <c r="C9" s="643">
        <v>650.40768499998148</v>
      </c>
      <c r="D9" s="644">
        <v>37000</v>
      </c>
      <c r="E9" s="645">
        <f>C9*10000*D9*1%</f>
        <v>2406508434.4999318</v>
      </c>
      <c r="F9" s="645">
        <f>E9</f>
        <v>2406508434.4999318</v>
      </c>
      <c r="G9" s="640">
        <f t="shared" si="0"/>
        <v>2.4065084344999317</v>
      </c>
      <c r="K9" s="649" t="s">
        <v>333</v>
      </c>
      <c r="L9" s="650">
        <f>'13CH_2023'!BQ10*2%</f>
        <v>0.33236220000000005</v>
      </c>
      <c r="M9" s="651">
        <v>48000</v>
      </c>
      <c r="N9" s="652">
        <f t="shared" si="1"/>
        <v>0.15953385600000003</v>
      </c>
    </row>
    <row r="10" spans="1:14" ht="36">
      <c r="A10" s="124">
        <v>7</v>
      </c>
      <c r="B10" s="268" t="s">
        <v>586</v>
      </c>
      <c r="C10" s="643">
        <v>0</v>
      </c>
      <c r="D10" s="644">
        <v>33000</v>
      </c>
      <c r="E10" s="645">
        <f>C10*10000*D10*1%</f>
        <v>0</v>
      </c>
      <c r="F10" s="645">
        <f>E10</f>
        <v>0</v>
      </c>
      <c r="G10" s="640">
        <f t="shared" si="0"/>
        <v>0</v>
      </c>
      <c r="K10" s="649" t="s">
        <v>587</v>
      </c>
      <c r="L10" s="650">
        <f>'13CH_2023'!BQ14*2%</f>
        <v>1.0739805599999488</v>
      </c>
      <c r="M10" s="651">
        <v>42000</v>
      </c>
      <c r="N10" s="652">
        <f t="shared" si="1"/>
        <v>0.45107183519997851</v>
      </c>
    </row>
    <row r="11" spans="1:14" ht="36">
      <c r="A11" s="275"/>
      <c r="B11" s="654" t="s">
        <v>588</v>
      </c>
      <c r="C11" s="655"/>
      <c r="D11" s="655"/>
      <c r="E11" s="656"/>
      <c r="F11" s="657">
        <f>SUM(F4:F10)</f>
        <v>3356134965742.5</v>
      </c>
      <c r="G11" s="640">
        <f t="shared" si="0"/>
        <v>3356.1349657424998</v>
      </c>
      <c r="K11" s="649" t="s">
        <v>589</v>
      </c>
      <c r="L11" s="650">
        <f>'13CH_2023'!BQ15*2%</f>
        <v>0.39849040000005054</v>
      </c>
      <c r="M11" s="651">
        <v>37000</v>
      </c>
      <c r="N11" s="652">
        <f t="shared" si="1"/>
        <v>0.14744144800001868</v>
      </c>
    </row>
    <row r="12" spans="1:14" ht="36">
      <c r="C12" s="640"/>
      <c r="D12" s="640"/>
      <c r="G12" s="640">
        <f t="shared" si="0"/>
        <v>0</v>
      </c>
      <c r="K12" s="649" t="s">
        <v>590</v>
      </c>
      <c r="L12" s="650">
        <f>'13CH_2023'!BQ28*2%</f>
        <v>3.9028860000000186E-2</v>
      </c>
      <c r="M12" s="651">
        <v>33000</v>
      </c>
      <c r="N12" s="652">
        <f t="shared" si="1"/>
        <v>1.287952380000006E-2</v>
      </c>
    </row>
    <row r="13" spans="1:14" ht="36">
      <c r="C13" s="640"/>
      <c r="D13" s="640"/>
      <c r="G13" s="640">
        <f t="shared" si="0"/>
        <v>0</v>
      </c>
      <c r="K13" s="649" t="s">
        <v>591</v>
      </c>
      <c r="L13" s="650">
        <f>'13CH_2023'!BQ16*2%+'13CH_2023'!BQ24*2%</f>
        <v>5.4529845800000167</v>
      </c>
      <c r="M13" s="651">
        <v>7000</v>
      </c>
      <c r="N13" s="652">
        <f t="shared" si="1"/>
        <v>0.38170892060000117</v>
      </c>
    </row>
    <row r="14" spans="1:14" ht="36">
      <c r="B14" s="641" t="s">
        <v>592</v>
      </c>
      <c r="C14" s="640"/>
      <c r="D14" s="640"/>
      <c r="G14" s="640">
        <f t="shared" si="0"/>
        <v>0</v>
      </c>
      <c r="K14" s="649" t="s">
        <v>593</v>
      </c>
      <c r="L14" s="650"/>
      <c r="M14" s="651">
        <v>1000000</v>
      </c>
      <c r="N14" s="652">
        <f t="shared" si="1"/>
        <v>0</v>
      </c>
    </row>
    <row r="15" spans="1:14" ht="36">
      <c r="A15" s="275" t="s">
        <v>578</v>
      </c>
      <c r="B15" s="275" t="s">
        <v>579</v>
      </c>
      <c r="C15" s="275" t="s">
        <v>326</v>
      </c>
      <c r="D15" s="275" t="s">
        <v>580</v>
      </c>
      <c r="E15" s="642" t="s">
        <v>594</v>
      </c>
      <c r="F15" s="642" t="s">
        <v>582</v>
      </c>
      <c r="G15" s="640" t="e">
        <f t="shared" si="0"/>
        <v>#VALUE!</v>
      </c>
      <c r="K15" s="649" t="s">
        <v>595</v>
      </c>
      <c r="L15" s="658">
        <f>'13CH_2023'!BQ63*2%</f>
        <v>7.7838019999999994E-2</v>
      </c>
      <c r="M15" s="651">
        <v>454000</v>
      </c>
      <c r="N15" s="652">
        <f t="shared" si="1"/>
        <v>0.35338461079999994</v>
      </c>
    </row>
    <row r="16" spans="1:14" ht="18">
      <c r="A16" s="275"/>
      <c r="B16" s="275"/>
      <c r="C16" s="275"/>
      <c r="D16" s="275"/>
      <c r="E16" s="642"/>
      <c r="F16" s="642"/>
      <c r="K16" s="649" t="s">
        <v>596</v>
      </c>
      <c r="L16" s="659"/>
      <c r="M16" s="651"/>
      <c r="N16" s="652">
        <f>N4*2%</f>
        <v>0.11599999999999999</v>
      </c>
    </row>
    <row r="17" spans="1:14" ht="17.399999999999999">
      <c r="A17" s="124">
        <v>1</v>
      </c>
      <c r="B17" s="268" t="s">
        <v>22</v>
      </c>
      <c r="C17" s="659">
        <v>637.03376000000003</v>
      </c>
      <c r="D17" s="644">
        <v>48000</v>
      </c>
      <c r="E17" s="645">
        <v>1</v>
      </c>
      <c r="F17" s="645">
        <f>D17*C17*10000</f>
        <v>305776204800</v>
      </c>
      <c r="G17" s="640">
        <f t="shared" si="0"/>
        <v>305.77620480000002</v>
      </c>
      <c r="H17" s="297">
        <f>D17*C17</f>
        <v>30577620.48</v>
      </c>
      <c r="K17" s="646" t="s">
        <v>334</v>
      </c>
      <c r="L17" s="648"/>
      <c r="M17" s="653"/>
      <c r="N17" s="648">
        <f>N4-N8</f>
        <v>4.1779798056000015</v>
      </c>
    </row>
    <row r="18" spans="1:14">
      <c r="A18" s="124">
        <v>2</v>
      </c>
      <c r="B18" s="268" t="s">
        <v>31</v>
      </c>
      <c r="C18" s="659">
        <v>731.27886700000022</v>
      </c>
      <c r="D18" s="644">
        <v>42000</v>
      </c>
      <c r="E18" s="645">
        <v>1</v>
      </c>
      <c r="F18" s="645">
        <f t="shared" ref="F18:F24" si="2">D18*C18*10000</f>
        <v>307137124140.00006</v>
      </c>
      <c r="G18" s="640">
        <f t="shared" si="0"/>
        <v>307.13712414000008</v>
      </c>
    </row>
    <row r="19" spans="1:14">
      <c r="A19" s="124">
        <v>3</v>
      </c>
      <c r="B19" s="268" t="s">
        <v>34</v>
      </c>
      <c r="C19" s="659">
        <v>245.02222399999982</v>
      </c>
      <c r="D19" s="644">
        <v>37000</v>
      </c>
      <c r="E19" s="645">
        <v>1</v>
      </c>
      <c r="F19" s="645">
        <f t="shared" si="2"/>
        <v>90658222879.999939</v>
      </c>
      <c r="G19" s="640">
        <f t="shared" si="0"/>
        <v>90.65822287999994</v>
      </c>
    </row>
    <row r="20" spans="1:14">
      <c r="A20" s="124">
        <v>4</v>
      </c>
      <c r="B20" s="33" t="s">
        <v>55</v>
      </c>
      <c r="C20" s="659">
        <v>4131.6718139999803</v>
      </c>
      <c r="D20" s="644">
        <v>7000</v>
      </c>
      <c r="E20" s="645">
        <v>1</v>
      </c>
      <c r="F20" s="645">
        <f t="shared" si="2"/>
        <v>289217026979.9986</v>
      </c>
      <c r="G20" s="640">
        <f t="shared" si="0"/>
        <v>289.21702697999859</v>
      </c>
    </row>
    <row r="21" spans="1:14">
      <c r="A21" s="124">
        <v>5</v>
      </c>
      <c r="B21" s="268" t="s">
        <v>586</v>
      </c>
      <c r="C21" s="659">
        <v>27.66498</v>
      </c>
      <c r="D21" s="644">
        <v>33000</v>
      </c>
      <c r="E21" s="645">
        <v>1</v>
      </c>
      <c r="F21" s="645">
        <f t="shared" si="2"/>
        <v>9129443400</v>
      </c>
      <c r="G21" s="640">
        <f t="shared" si="0"/>
        <v>9.1294433999999995</v>
      </c>
    </row>
    <row r="22" spans="1:14">
      <c r="A22" s="124">
        <v>6</v>
      </c>
      <c r="B22" s="31" t="s">
        <v>70</v>
      </c>
      <c r="C22" s="659">
        <v>0.05</v>
      </c>
      <c r="D22" s="660">
        <v>22000</v>
      </c>
      <c r="E22" s="645">
        <v>1</v>
      </c>
      <c r="F22" s="645">
        <f t="shared" si="2"/>
        <v>11000000</v>
      </c>
      <c r="G22" s="640">
        <f t="shared" si="0"/>
        <v>1.0999999999999999E-2</v>
      </c>
    </row>
    <row r="23" spans="1:14">
      <c r="A23" s="124">
        <v>7</v>
      </c>
      <c r="B23" s="31" t="s">
        <v>94</v>
      </c>
      <c r="C23" s="659">
        <v>0.5</v>
      </c>
      <c r="D23" s="644">
        <v>728000</v>
      </c>
      <c r="E23" s="645">
        <v>1</v>
      </c>
      <c r="F23" s="645">
        <f t="shared" si="2"/>
        <v>3640000000</v>
      </c>
      <c r="G23" s="640">
        <f t="shared" si="0"/>
        <v>3.64</v>
      </c>
    </row>
    <row r="24" spans="1:14">
      <c r="A24" s="124">
        <v>8</v>
      </c>
      <c r="B24" s="268" t="s">
        <v>148</v>
      </c>
      <c r="C24" s="659">
        <v>97.305805000000007</v>
      </c>
      <c r="D24" s="644">
        <v>454000</v>
      </c>
      <c r="E24" s="645">
        <v>1</v>
      </c>
      <c r="F24" s="645">
        <f t="shared" si="2"/>
        <v>441768354700.00006</v>
      </c>
      <c r="G24" s="640">
        <f t="shared" si="0"/>
        <v>441.76835470000009</v>
      </c>
    </row>
    <row r="25" spans="1:14" ht="41.4">
      <c r="A25" s="124">
        <v>9</v>
      </c>
      <c r="B25" s="268" t="s">
        <v>597</v>
      </c>
      <c r="C25" s="659"/>
      <c r="D25" s="645"/>
      <c r="E25" s="645">
        <v>1.5</v>
      </c>
      <c r="F25" s="645">
        <f>1.5*H25</f>
        <v>0</v>
      </c>
      <c r="G25" s="640">
        <f t="shared" si="0"/>
        <v>0</v>
      </c>
    </row>
    <row r="26" spans="1:14">
      <c r="A26" s="124">
        <v>10</v>
      </c>
      <c r="B26" s="268" t="s">
        <v>598</v>
      </c>
      <c r="C26" s="659"/>
      <c r="D26" s="660">
        <v>20000</v>
      </c>
      <c r="E26" s="645">
        <v>1</v>
      </c>
      <c r="F26" s="645">
        <f>C26*10000*D26</f>
        <v>0</v>
      </c>
      <c r="G26" s="640">
        <f t="shared" si="0"/>
        <v>0</v>
      </c>
    </row>
    <row r="27" spans="1:14">
      <c r="A27" s="124">
        <v>11</v>
      </c>
      <c r="B27" s="268" t="s">
        <v>599</v>
      </c>
      <c r="C27" s="659"/>
      <c r="D27" s="660">
        <v>4364</v>
      </c>
      <c r="E27" s="645"/>
      <c r="F27" s="645">
        <f>C27*10000*D27</f>
        <v>0</v>
      </c>
      <c r="G27" s="640">
        <f t="shared" si="0"/>
        <v>0</v>
      </c>
    </row>
    <row r="28" spans="1:14" ht="27.6">
      <c r="A28" s="124">
        <v>12</v>
      </c>
      <c r="B28" s="268" t="s">
        <v>600</v>
      </c>
      <c r="C28" s="659"/>
      <c r="D28" s="645"/>
      <c r="E28" s="645"/>
      <c r="F28" s="645"/>
      <c r="G28" s="640">
        <f t="shared" si="0"/>
        <v>0</v>
      </c>
    </row>
    <row r="29" spans="1:14">
      <c r="A29" s="124"/>
      <c r="B29" s="661" t="s">
        <v>601</v>
      </c>
      <c r="C29" s="662"/>
      <c r="D29" s="662"/>
      <c r="E29" s="657"/>
      <c r="F29" s="657">
        <f>SUM(F17:F28)</f>
        <v>1447337376899.9985</v>
      </c>
      <c r="G29" s="640">
        <f t="shared" si="0"/>
        <v>1447.3373768999986</v>
      </c>
    </row>
    <row r="30" spans="1:14">
      <c r="G30" s="640">
        <f t="shared" si="0"/>
        <v>0</v>
      </c>
    </row>
    <row r="31" spans="1:14">
      <c r="F31" s="663" t="s">
        <v>602</v>
      </c>
      <c r="G31" s="640" t="e">
        <f t="shared" si="0"/>
        <v>#VALUE!</v>
      </c>
    </row>
    <row r="32" spans="1:14">
      <c r="A32" s="664"/>
      <c r="B32" s="665" t="s">
        <v>603</v>
      </c>
      <c r="C32" s="665"/>
      <c r="D32" s="665"/>
      <c r="E32" s="666"/>
      <c r="F32" s="666">
        <f>(F11-F29)/1000000000</f>
        <v>1908.7975888425015</v>
      </c>
      <c r="G32" s="640">
        <f t="shared" si="0"/>
        <v>1.9087975888425013E-6</v>
      </c>
    </row>
  </sheetData>
  <pageMargins left="0.7" right="0.7" top="0.75" bottom="0.75" header="0.3" footer="0.3"/>
  <pageSetup paperSize="9" orientation="portrait" verticalDpi="1200" r:id="rId1"/>
  <ignoredErrors>
    <ignoredError sqref="N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AA76"/>
  <sheetViews>
    <sheetView showZeros="0" zoomScale="90" zoomScaleNormal="90" workbookViewId="0">
      <pane ySplit="5" topLeftCell="A6" activePane="bottomLeft" state="frozen"/>
      <selection activeCell="A4" sqref="A1:XFD1048576"/>
      <selection pane="bottomLeft" activeCell="A4" sqref="A1:XFD1048576"/>
    </sheetView>
  </sheetViews>
  <sheetFormatPr defaultColWidth="6.88671875" defaultRowHeight="13.8"/>
  <cols>
    <col min="1" max="1" width="5.5546875" style="34" customWidth="1"/>
    <col min="2" max="2" width="40.5546875" style="2" customWidth="1"/>
    <col min="3" max="3" width="6.44140625" style="2" customWidth="1"/>
    <col min="4" max="4" width="13.88671875" style="2" customWidth="1"/>
    <col min="5" max="5" width="10.5546875" style="2" bestFit="1" customWidth="1"/>
    <col min="6" max="10" width="9" style="3" customWidth="1"/>
    <col min="11" max="11" width="10.44140625" style="3" customWidth="1"/>
    <col min="12" max="12" width="10.109375" style="3" customWidth="1"/>
    <col min="13" max="13" width="9" style="3" customWidth="1"/>
    <col min="14" max="18" width="9.5546875" style="2" bestFit="1" customWidth="1"/>
    <col min="19" max="19" width="10.5546875" style="2" customWidth="1"/>
    <col min="20" max="27" width="9.5546875" style="2" bestFit="1" customWidth="1"/>
    <col min="28" max="225" width="6.88671875" style="2"/>
    <col min="226" max="226" width="4.88671875" style="2" customWidth="1"/>
    <col min="227" max="227" width="37.44140625" style="2" bestFit="1" customWidth="1"/>
    <col min="228" max="228" width="5.44140625" style="2" customWidth="1"/>
    <col min="229" max="229" width="7.5546875" style="2" customWidth="1"/>
    <col min="230" max="230" width="0" style="2" hidden="1" customWidth="1"/>
    <col min="231" max="231" width="8.109375" style="2" customWidth="1"/>
    <col min="232" max="242" width="7.44140625" style="2" customWidth="1"/>
    <col min="243" max="243" width="8.5546875" style="2" customWidth="1"/>
    <col min="244" max="264" width="7.44140625" style="2" customWidth="1"/>
    <col min="265" max="481" width="6.88671875" style="2"/>
    <col min="482" max="482" width="4.88671875" style="2" customWidth="1"/>
    <col min="483" max="483" width="37.44140625" style="2" bestFit="1" customWidth="1"/>
    <col min="484" max="484" width="5.44140625" style="2" customWidth="1"/>
    <col min="485" max="485" width="7.5546875" style="2" customWidth="1"/>
    <col min="486" max="486" width="0" style="2" hidden="1" customWidth="1"/>
    <col min="487" max="487" width="8.109375" style="2" customWidth="1"/>
    <col min="488" max="498" width="7.44140625" style="2" customWidth="1"/>
    <col min="499" max="499" width="8.5546875" style="2" customWidth="1"/>
    <col min="500" max="520" width="7.44140625" style="2" customWidth="1"/>
    <col min="521" max="737" width="6.88671875" style="2"/>
    <col min="738" max="738" width="4.88671875" style="2" customWidth="1"/>
    <col min="739" max="739" width="37.44140625" style="2" bestFit="1" customWidth="1"/>
    <col min="740" max="740" width="5.44140625" style="2" customWidth="1"/>
    <col min="741" max="741" width="7.5546875" style="2" customWidth="1"/>
    <col min="742" max="742" width="0" style="2" hidden="1" customWidth="1"/>
    <col min="743" max="743" width="8.109375" style="2" customWidth="1"/>
    <col min="744" max="754" width="7.44140625" style="2" customWidth="1"/>
    <col min="755" max="755" width="8.5546875" style="2" customWidth="1"/>
    <col min="756" max="776" width="7.44140625" style="2" customWidth="1"/>
    <col min="777" max="993" width="6.88671875" style="2"/>
    <col min="994" max="994" width="4.88671875" style="2" customWidth="1"/>
    <col min="995" max="995" width="37.44140625" style="2" bestFit="1" customWidth="1"/>
    <col min="996" max="996" width="5.44140625" style="2" customWidth="1"/>
    <col min="997" max="997" width="7.5546875" style="2" customWidth="1"/>
    <col min="998" max="998" width="0" style="2" hidden="1" customWidth="1"/>
    <col min="999" max="999" width="8.109375" style="2" customWidth="1"/>
    <col min="1000" max="1010" width="7.44140625" style="2" customWidth="1"/>
    <col min="1011" max="1011" width="8.5546875" style="2" customWidth="1"/>
    <col min="1012" max="1032" width="7.44140625" style="2" customWidth="1"/>
    <col min="1033" max="1249" width="6.88671875" style="2"/>
    <col min="1250" max="1250" width="4.88671875" style="2" customWidth="1"/>
    <col min="1251" max="1251" width="37.44140625" style="2" bestFit="1" customWidth="1"/>
    <col min="1252" max="1252" width="5.44140625" style="2" customWidth="1"/>
    <col min="1253" max="1253" width="7.5546875" style="2" customWidth="1"/>
    <col min="1254" max="1254" width="0" style="2" hidden="1" customWidth="1"/>
    <col min="1255" max="1255" width="8.109375" style="2" customWidth="1"/>
    <col min="1256" max="1266" width="7.44140625" style="2" customWidth="1"/>
    <col min="1267" max="1267" width="8.5546875" style="2" customWidth="1"/>
    <col min="1268" max="1288" width="7.44140625" style="2" customWidth="1"/>
    <col min="1289" max="1505" width="6.88671875" style="2"/>
    <col min="1506" max="1506" width="4.88671875" style="2" customWidth="1"/>
    <col min="1507" max="1507" width="37.44140625" style="2" bestFit="1" customWidth="1"/>
    <col min="1508" max="1508" width="5.44140625" style="2" customWidth="1"/>
    <col min="1509" max="1509" width="7.5546875" style="2" customWidth="1"/>
    <col min="1510" max="1510" width="0" style="2" hidden="1" customWidth="1"/>
    <col min="1511" max="1511" width="8.109375" style="2" customWidth="1"/>
    <col min="1512" max="1522" width="7.44140625" style="2" customWidth="1"/>
    <col min="1523" max="1523" width="8.5546875" style="2" customWidth="1"/>
    <col min="1524" max="1544" width="7.44140625" style="2" customWidth="1"/>
    <col min="1545" max="1761" width="6.88671875" style="2"/>
    <col min="1762" max="1762" width="4.88671875" style="2" customWidth="1"/>
    <col min="1763" max="1763" width="37.44140625" style="2" bestFit="1" customWidth="1"/>
    <col min="1764" max="1764" width="5.44140625" style="2" customWidth="1"/>
    <col min="1765" max="1765" width="7.5546875" style="2" customWidth="1"/>
    <col min="1766" max="1766" width="0" style="2" hidden="1" customWidth="1"/>
    <col min="1767" max="1767" width="8.109375" style="2" customWidth="1"/>
    <col min="1768" max="1778" width="7.44140625" style="2" customWidth="1"/>
    <col min="1779" max="1779" width="8.5546875" style="2" customWidth="1"/>
    <col min="1780" max="1800" width="7.44140625" style="2" customWidth="1"/>
    <col min="1801" max="2017" width="6.88671875" style="2"/>
    <col min="2018" max="2018" width="4.88671875" style="2" customWidth="1"/>
    <col min="2019" max="2019" width="37.44140625" style="2" bestFit="1" customWidth="1"/>
    <col min="2020" max="2020" width="5.44140625" style="2" customWidth="1"/>
    <col min="2021" max="2021" width="7.5546875" style="2" customWidth="1"/>
    <col min="2022" max="2022" width="0" style="2" hidden="1" customWidth="1"/>
    <col min="2023" max="2023" width="8.109375" style="2" customWidth="1"/>
    <col min="2024" max="2034" width="7.44140625" style="2" customWidth="1"/>
    <col min="2035" max="2035" width="8.5546875" style="2" customWidth="1"/>
    <col min="2036" max="2056" width="7.44140625" style="2" customWidth="1"/>
    <col min="2057" max="2273" width="6.88671875" style="2"/>
    <col min="2274" max="2274" width="4.88671875" style="2" customWidth="1"/>
    <col min="2275" max="2275" width="37.44140625" style="2" bestFit="1" customWidth="1"/>
    <col min="2276" max="2276" width="5.44140625" style="2" customWidth="1"/>
    <col min="2277" max="2277" width="7.5546875" style="2" customWidth="1"/>
    <col min="2278" max="2278" width="0" style="2" hidden="1" customWidth="1"/>
    <col min="2279" max="2279" width="8.109375" style="2" customWidth="1"/>
    <col min="2280" max="2290" width="7.44140625" style="2" customWidth="1"/>
    <col min="2291" max="2291" width="8.5546875" style="2" customWidth="1"/>
    <col min="2292" max="2312" width="7.44140625" style="2" customWidth="1"/>
    <col min="2313" max="2529" width="6.88671875" style="2"/>
    <col min="2530" max="2530" width="4.88671875" style="2" customWidth="1"/>
    <col min="2531" max="2531" width="37.44140625" style="2" bestFit="1" customWidth="1"/>
    <col min="2532" max="2532" width="5.44140625" style="2" customWidth="1"/>
    <col min="2533" max="2533" width="7.5546875" style="2" customWidth="1"/>
    <col min="2534" max="2534" width="0" style="2" hidden="1" customWidth="1"/>
    <col min="2535" max="2535" width="8.109375" style="2" customWidth="1"/>
    <col min="2536" max="2546" width="7.44140625" style="2" customWidth="1"/>
    <col min="2547" max="2547" width="8.5546875" style="2" customWidth="1"/>
    <col min="2548" max="2568" width="7.44140625" style="2" customWidth="1"/>
    <col min="2569" max="2785" width="6.88671875" style="2"/>
    <col min="2786" max="2786" width="4.88671875" style="2" customWidth="1"/>
    <col min="2787" max="2787" width="37.44140625" style="2" bestFit="1" customWidth="1"/>
    <col min="2788" max="2788" width="5.44140625" style="2" customWidth="1"/>
    <col min="2789" max="2789" width="7.5546875" style="2" customWidth="1"/>
    <col min="2790" max="2790" width="0" style="2" hidden="1" customWidth="1"/>
    <col min="2791" max="2791" width="8.109375" style="2" customWidth="1"/>
    <col min="2792" max="2802" width="7.44140625" style="2" customWidth="1"/>
    <col min="2803" max="2803" width="8.5546875" style="2" customWidth="1"/>
    <col min="2804" max="2824" width="7.44140625" style="2" customWidth="1"/>
    <col min="2825" max="3041" width="6.88671875" style="2"/>
    <col min="3042" max="3042" width="4.88671875" style="2" customWidth="1"/>
    <col min="3043" max="3043" width="37.44140625" style="2" bestFit="1" customWidth="1"/>
    <col min="3044" max="3044" width="5.44140625" style="2" customWidth="1"/>
    <col min="3045" max="3045" width="7.5546875" style="2" customWidth="1"/>
    <col min="3046" max="3046" width="0" style="2" hidden="1" customWidth="1"/>
    <col min="3047" max="3047" width="8.109375" style="2" customWidth="1"/>
    <col min="3048" max="3058" width="7.44140625" style="2" customWidth="1"/>
    <col min="3059" max="3059" width="8.5546875" style="2" customWidth="1"/>
    <col min="3060" max="3080" width="7.44140625" style="2" customWidth="1"/>
    <col min="3081" max="3297" width="6.88671875" style="2"/>
    <col min="3298" max="3298" width="4.88671875" style="2" customWidth="1"/>
    <col min="3299" max="3299" width="37.44140625" style="2" bestFit="1" customWidth="1"/>
    <col min="3300" max="3300" width="5.44140625" style="2" customWidth="1"/>
    <col min="3301" max="3301" width="7.5546875" style="2" customWidth="1"/>
    <col min="3302" max="3302" width="0" style="2" hidden="1" customWidth="1"/>
    <col min="3303" max="3303" width="8.109375" style="2" customWidth="1"/>
    <col min="3304" max="3314" width="7.44140625" style="2" customWidth="1"/>
    <col min="3315" max="3315" width="8.5546875" style="2" customWidth="1"/>
    <col min="3316" max="3336" width="7.44140625" style="2" customWidth="1"/>
    <col min="3337" max="3553" width="6.88671875" style="2"/>
    <col min="3554" max="3554" width="4.88671875" style="2" customWidth="1"/>
    <col min="3555" max="3555" width="37.44140625" style="2" bestFit="1" customWidth="1"/>
    <col min="3556" max="3556" width="5.44140625" style="2" customWidth="1"/>
    <col min="3557" max="3557" width="7.5546875" style="2" customWidth="1"/>
    <col min="3558" max="3558" width="0" style="2" hidden="1" customWidth="1"/>
    <col min="3559" max="3559" width="8.109375" style="2" customWidth="1"/>
    <col min="3560" max="3570" width="7.44140625" style="2" customWidth="1"/>
    <col min="3571" max="3571" width="8.5546875" style="2" customWidth="1"/>
    <col min="3572" max="3592" width="7.44140625" style="2" customWidth="1"/>
    <col min="3593" max="3809" width="6.88671875" style="2"/>
    <col min="3810" max="3810" width="4.88671875" style="2" customWidth="1"/>
    <col min="3811" max="3811" width="37.44140625" style="2" bestFit="1" customWidth="1"/>
    <col min="3812" max="3812" width="5.44140625" style="2" customWidth="1"/>
    <col min="3813" max="3813" width="7.5546875" style="2" customWidth="1"/>
    <col min="3814" max="3814" width="0" style="2" hidden="1" customWidth="1"/>
    <col min="3815" max="3815" width="8.109375" style="2" customWidth="1"/>
    <col min="3816" max="3826" width="7.44140625" style="2" customWidth="1"/>
    <col min="3827" max="3827" width="8.5546875" style="2" customWidth="1"/>
    <col min="3828" max="3848" width="7.44140625" style="2" customWidth="1"/>
    <col min="3849" max="4065" width="6.88671875" style="2"/>
    <col min="4066" max="4066" width="4.88671875" style="2" customWidth="1"/>
    <col min="4067" max="4067" width="37.44140625" style="2" bestFit="1" customWidth="1"/>
    <col min="4068" max="4068" width="5.44140625" style="2" customWidth="1"/>
    <col min="4069" max="4069" width="7.5546875" style="2" customWidth="1"/>
    <col min="4070" max="4070" width="0" style="2" hidden="1" customWidth="1"/>
    <col min="4071" max="4071" width="8.109375" style="2" customWidth="1"/>
    <col min="4072" max="4082" width="7.44140625" style="2" customWidth="1"/>
    <col min="4083" max="4083" width="8.5546875" style="2" customWidth="1"/>
    <col min="4084" max="4104" width="7.44140625" style="2" customWidth="1"/>
    <col min="4105" max="4321" width="6.88671875" style="2"/>
    <col min="4322" max="4322" width="4.88671875" style="2" customWidth="1"/>
    <col min="4323" max="4323" width="37.44140625" style="2" bestFit="1" customWidth="1"/>
    <col min="4324" max="4324" width="5.44140625" style="2" customWidth="1"/>
    <col min="4325" max="4325" width="7.5546875" style="2" customWidth="1"/>
    <col min="4326" max="4326" width="0" style="2" hidden="1" customWidth="1"/>
    <col min="4327" max="4327" width="8.109375" style="2" customWidth="1"/>
    <col min="4328" max="4338" width="7.44140625" style="2" customWidth="1"/>
    <col min="4339" max="4339" width="8.5546875" style="2" customWidth="1"/>
    <col min="4340" max="4360" width="7.44140625" style="2" customWidth="1"/>
    <col min="4361" max="4577" width="6.88671875" style="2"/>
    <col min="4578" max="4578" width="4.88671875" style="2" customWidth="1"/>
    <col min="4579" max="4579" width="37.44140625" style="2" bestFit="1" customWidth="1"/>
    <col min="4580" max="4580" width="5.44140625" style="2" customWidth="1"/>
    <col min="4581" max="4581" width="7.5546875" style="2" customWidth="1"/>
    <col min="4582" max="4582" width="0" style="2" hidden="1" customWidth="1"/>
    <col min="4583" max="4583" width="8.109375" style="2" customWidth="1"/>
    <col min="4584" max="4594" width="7.44140625" style="2" customWidth="1"/>
    <col min="4595" max="4595" width="8.5546875" style="2" customWidth="1"/>
    <col min="4596" max="4616" width="7.44140625" style="2" customWidth="1"/>
    <col min="4617" max="4833" width="6.88671875" style="2"/>
    <col min="4834" max="4834" width="4.88671875" style="2" customWidth="1"/>
    <col min="4835" max="4835" width="37.44140625" style="2" bestFit="1" customWidth="1"/>
    <col min="4836" max="4836" width="5.44140625" style="2" customWidth="1"/>
    <col min="4837" max="4837" width="7.5546875" style="2" customWidth="1"/>
    <col min="4838" max="4838" width="0" style="2" hidden="1" customWidth="1"/>
    <col min="4839" max="4839" width="8.109375" style="2" customWidth="1"/>
    <col min="4840" max="4850" width="7.44140625" style="2" customWidth="1"/>
    <col min="4851" max="4851" width="8.5546875" style="2" customWidth="1"/>
    <col min="4852" max="4872" width="7.44140625" style="2" customWidth="1"/>
    <col min="4873" max="5089" width="6.88671875" style="2"/>
    <col min="5090" max="5090" width="4.88671875" style="2" customWidth="1"/>
    <col min="5091" max="5091" width="37.44140625" style="2" bestFit="1" customWidth="1"/>
    <col min="5092" max="5092" width="5.44140625" style="2" customWidth="1"/>
    <col min="5093" max="5093" width="7.5546875" style="2" customWidth="1"/>
    <col min="5094" max="5094" width="0" style="2" hidden="1" customWidth="1"/>
    <col min="5095" max="5095" width="8.109375" style="2" customWidth="1"/>
    <col min="5096" max="5106" width="7.44140625" style="2" customWidth="1"/>
    <col min="5107" max="5107" width="8.5546875" style="2" customWidth="1"/>
    <col min="5108" max="5128" width="7.44140625" style="2" customWidth="1"/>
    <col min="5129" max="5345" width="6.88671875" style="2"/>
    <col min="5346" max="5346" width="4.88671875" style="2" customWidth="1"/>
    <col min="5347" max="5347" width="37.44140625" style="2" bestFit="1" customWidth="1"/>
    <col min="5348" max="5348" width="5.44140625" style="2" customWidth="1"/>
    <col min="5349" max="5349" width="7.5546875" style="2" customWidth="1"/>
    <col min="5350" max="5350" width="0" style="2" hidden="1" customWidth="1"/>
    <col min="5351" max="5351" width="8.109375" style="2" customWidth="1"/>
    <col min="5352" max="5362" width="7.44140625" style="2" customWidth="1"/>
    <col min="5363" max="5363" width="8.5546875" style="2" customWidth="1"/>
    <col min="5364" max="5384" width="7.44140625" style="2" customWidth="1"/>
    <col min="5385" max="5601" width="6.88671875" style="2"/>
    <col min="5602" max="5602" width="4.88671875" style="2" customWidth="1"/>
    <col min="5603" max="5603" width="37.44140625" style="2" bestFit="1" customWidth="1"/>
    <col min="5604" max="5604" width="5.44140625" style="2" customWidth="1"/>
    <col min="5605" max="5605" width="7.5546875" style="2" customWidth="1"/>
    <col min="5606" max="5606" width="0" style="2" hidden="1" customWidth="1"/>
    <col min="5607" max="5607" width="8.109375" style="2" customWidth="1"/>
    <col min="5608" max="5618" width="7.44140625" style="2" customWidth="1"/>
    <col min="5619" max="5619" width="8.5546875" style="2" customWidth="1"/>
    <col min="5620" max="5640" width="7.44140625" style="2" customWidth="1"/>
    <col min="5641" max="5857" width="6.88671875" style="2"/>
    <col min="5858" max="5858" width="4.88671875" style="2" customWidth="1"/>
    <col min="5859" max="5859" width="37.44140625" style="2" bestFit="1" customWidth="1"/>
    <col min="5860" max="5860" width="5.44140625" style="2" customWidth="1"/>
    <col min="5861" max="5861" width="7.5546875" style="2" customWidth="1"/>
    <col min="5862" max="5862" width="0" style="2" hidden="1" customWidth="1"/>
    <col min="5863" max="5863" width="8.109375" style="2" customWidth="1"/>
    <col min="5864" max="5874" width="7.44140625" style="2" customWidth="1"/>
    <col min="5875" max="5875" width="8.5546875" style="2" customWidth="1"/>
    <col min="5876" max="5896" width="7.44140625" style="2" customWidth="1"/>
    <col min="5897" max="6113" width="6.88671875" style="2"/>
    <col min="6114" max="6114" width="4.88671875" style="2" customWidth="1"/>
    <col min="6115" max="6115" width="37.44140625" style="2" bestFit="1" customWidth="1"/>
    <col min="6116" max="6116" width="5.44140625" style="2" customWidth="1"/>
    <col min="6117" max="6117" width="7.5546875" style="2" customWidth="1"/>
    <col min="6118" max="6118" width="0" style="2" hidden="1" customWidth="1"/>
    <col min="6119" max="6119" width="8.109375" style="2" customWidth="1"/>
    <col min="6120" max="6130" width="7.44140625" style="2" customWidth="1"/>
    <col min="6131" max="6131" width="8.5546875" style="2" customWidth="1"/>
    <col min="6132" max="6152" width="7.44140625" style="2" customWidth="1"/>
    <col min="6153" max="6369" width="6.88671875" style="2"/>
    <col min="6370" max="6370" width="4.88671875" style="2" customWidth="1"/>
    <col min="6371" max="6371" width="37.44140625" style="2" bestFit="1" customWidth="1"/>
    <col min="6372" max="6372" width="5.44140625" style="2" customWidth="1"/>
    <col min="6373" max="6373" width="7.5546875" style="2" customWidth="1"/>
    <col min="6374" max="6374" width="0" style="2" hidden="1" customWidth="1"/>
    <col min="6375" max="6375" width="8.109375" style="2" customWidth="1"/>
    <col min="6376" max="6386" width="7.44140625" style="2" customWidth="1"/>
    <col min="6387" max="6387" width="8.5546875" style="2" customWidth="1"/>
    <col min="6388" max="6408" width="7.44140625" style="2" customWidth="1"/>
    <col min="6409" max="6625" width="6.88671875" style="2"/>
    <col min="6626" max="6626" width="4.88671875" style="2" customWidth="1"/>
    <col min="6627" max="6627" width="37.44140625" style="2" bestFit="1" customWidth="1"/>
    <col min="6628" max="6628" width="5.44140625" style="2" customWidth="1"/>
    <col min="6629" max="6629" width="7.5546875" style="2" customWidth="1"/>
    <col min="6630" max="6630" width="0" style="2" hidden="1" customWidth="1"/>
    <col min="6631" max="6631" width="8.109375" style="2" customWidth="1"/>
    <col min="6632" max="6642" width="7.44140625" style="2" customWidth="1"/>
    <col min="6643" max="6643" width="8.5546875" style="2" customWidth="1"/>
    <col min="6644" max="6664" width="7.44140625" style="2" customWidth="1"/>
    <col min="6665" max="6881" width="6.88671875" style="2"/>
    <col min="6882" max="6882" width="4.88671875" style="2" customWidth="1"/>
    <col min="6883" max="6883" width="37.44140625" style="2" bestFit="1" customWidth="1"/>
    <col min="6884" max="6884" width="5.44140625" style="2" customWidth="1"/>
    <col min="6885" max="6885" width="7.5546875" style="2" customWidth="1"/>
    <col min="6886" max="6886" width="0" style="2" hidden="1" customWidth="1"/>
    <col min="6887" max="6887" width="8.109375" style="2" customWidth="1"/>
    <col min="6888" max="6898" width="7.44140625" style="2" customWidth="1"/>
    <col min="6899" max="6899" width="8.5546875" style="2" customWidth="1"/>
    <col min="6900" max="6920" width="7.44140625" style="2" customWidth="1"/>
    <col min="6921" max="7137" width="6.88671875" style="2"/>
    <col min="7138" max="7138" width="4.88671875" style="2" customWidth="1"/>
    <col min="7139" max="7139" width="37.44140625" style="2" bestFit="1" customWidth="1"/>
    <col min="7140" max="7140" width="5.44140625" style="2" customWidth="1"/>
    <col min="7141" max="7141" width="7.5546875" style="2" customWidth="1"/>
    <col min="7142" max="7142" width="0" style="2" hidden="1" customWidth="1"/>
    <col min="7143" max="7143" width="8.109375" style="2" customWidth="1"/>
    <col min="7144" max="7154" width="7.44140625" style="2" customWidth="1"/>
    <col min="7155" max="7155" width="8.5546875" style="2" customWidth="1"/>
    <col min="7156" max="7176" width="7.44140625" style="2" customWidth="1"/>
    <col min="7177" max="7393" width="6.88671875" style="2"/>
    <col min="7394" max="7394" width="4.88671875" style="2" customWidth="1"/>
    <col min="7395" max="7395" width="37.44140625" style="2" bestFit="1" customWidth="1"/>
    <col min="7396" max="7396" width="5.44140625" style="2" customWidth="1"/>
    <col min="7397" max="7397" width="7.5546875" style="2" customWidth="1"/>
    <col min="7398" max="7398" width="0" style="2" hidden="1" customWidth="1"/>
    <col min="7399" max="7399" width="8.109375" style="2" customWidth="1"/>
    <col min="7400" max="7410" width="7.44140625" style="2" customWidth="1"/>
    <col min="7411" max="7411" width="8.5546875" style="2" customWidth="1"/>
    <col min="7412" max="7432" width="7.44140625" style="2" customWidth="1"/>
    <col min="7433" max="7649" width="6.88671875" style="2"/>
    <col min="7650" max="7650" width="4.88671875" style="2" customWidth="1"/>
    <col min="7651" max="7651" width="37.44140625" style="2" bestFit="1" customWidth="1"/>
    <col min="7652" max="7652" width="5.44140625" style="2" customWidth="1"/>
    <col min="7653" max="7653" width="7.5546875" style="2" customWidth="1"/>
    <col min="7654" max="7654" width="0" style="2" hidden="1" customWidth="1"/>
    <col min="7655" max="7655" width="8.109375" style="2" customWidth="1"/>
    <col min="7656" max="7666" width="7.44140625" style="2" customWidth="1"/>
    <col min="7667" max="7667" width="8.5546875" style="2" customWidth="1"/>
    <col min="7668" max="7688" width="7.44140625" style="2" customWidth="1"/>
    <col min="7689" max="7905" width="6.88671875" style="2"/>
    <col min="7906" max="7906" width="4.88671875" style="2" customWidth="1"/>
    <col min="7907" max="7907" width="37.44140625" style="2" bestFit="1" customWidth="1"/>
    <col min="7908" max="7908" width="5.44140625" style="2" customWidth="1"/>
    <col min="7909" max="7909" width="7.5546875" style="2" customWidth="1"/>
    <col min="7910" max="7910" width="0" style="2" hidden="1" customWidth="1"/>
    <col min="7911" max="7911" width="8.109375" style="2" customWidth="1"/>
    <col min="7912" max="7922" width="7.44140625" style="2" customWidth="1"/>
    <col min="7923" max="7923" width="8.5546875" style="2" customWidth="1"/>
    <col min="7924" max="7944" width="7.44140625" style="2" customWidth="1"/>
    <col min="7945" max="8161" width="6.88671875" style="2"/>
    <col min="8162" max="8162" width="4.88671875" style="2" customWidth="1"/>
    <col min="8163" max="8163" width="37.44140625" style="2" bestFit="1" customWidth="1"/>
    <col min="8164" max="8164" width="5.44140625" style="2" customWidth="1"/>
    <col min="8165" max="8165" width="7.5546875" style="2" customWidth="1"/>
    <col min="8166" max="8166" width="0" style="2" hidden="1" customWidth="1"/>
    <col min="8167" max="8167" width="8.109375" style="2" customWidth="1"/>
    <col min="8168" max="8178" width="7.44140625" style="2" customWidth="1"/>
    <col min="8179" max="8179" width="8.5546875" style="2" customWidth="1"/>
    <col min="8180" max="8200" width="7.44140625" style="2" customWidth="1"/>
    <col min="8201" max="8417" width="6.88671875" style="2"/>
    <col min="8418" max="8418" width="4.88671875" style="2" customWidth="1"/>
    <col min="8419" max="8419" width="37.44140625" style="2" bestFit="1" customWidth="1"/>
    <col min="8420" max="8420" width="5.44140625" style="2" customWidth="1"/>
    <col min="8421" max="8421" width="7.5546875" style="2" customWidth="1"/>
    <col min="8422" max="8422" width="0" style="2" hidden="1" customWidth="1"/>
    <col min="8423" max="8423" width="8.109375" style="2" customWidth="1"/>
    <col min="8424" max="8434" width="7.44140625" style="2" customWidth="1"/>
    <col min="8435" max="8435" width="8.5546875" style="2" customWidth="1"/>
    <col min="8436" max="8456" width="7.44140625" style="2" customWidth="1"/>
    <col min="8457" max="8673" width="6.88671875" style="2"/>
    <col min="8674" max="8674" width="4.88671875" style="2" customWidth="1"/>
    <col min="8675" max="8675" width="37.44140625" style="2" bestFit="1" customWidth="1"/>
    <col min="8676" max="8676" width="5.44140625" style="2" customWidth="1"/>
    <col min="8677" max="8677" width="7.5546875" style="2" customWidth="1"/>
    <col min="8678" max="8678" width="0" style="2" hidden="1" customWidth="1"/>
    <col min="8679" max="8679" width="8.109375" style="2" customWidth="1"/>
    <col min="8680" max="8690" width="7.44140625" style="2" customWidth="1"/>
    <col min="8691" max="8691" width="8.5546875" style="2" customWidth="1"/>
    <col min="8692" max="8712" width="7.44140625" style="2" customWidth="1"/>
    <col min="8713" max="8929" width="6.88671875" style="2"/>
    <col min="8930" max="8930" width="4.88671875" style="2" customWidth="1"/>
    <col min="8931" max="8931" width="37.44140625" style="2" bestFit="1" customWidth="1"/>
    <col min="8932" max="8932" width="5.44140625" style="2" customWidth="1"/>
    <col min="8933" max="8933" width="7.5546875" style="2" customWidth="1"/>
    <col min="8934" max="8934" width="0" style="2" hidden="1" customWidth="1"/>
    <col min="8935" max="8935" width="8.109375" style="2" customWidth="1"/>
    <col min="8936" max="8946" width="7.44140625" style="2" customWidth="1"/>
    <col min="8947" max="8947" width="8.5546875" style="2" customWidth="1"/>
    <col min="8948" max="8968" width="7.44140625" style="2" customWidth="1"/>
    <col min="8969" max="9185" width="6.88671875" style="2"/>
    <col min="9186" max="9186" width="4.88671875" style="2" customWidth="1"/>
    <col min="9187" max="9187" width="37.44140625" style="2" bestFit="1" customWidth="1"/>
    <col min="9188" max="9188" width="5.44140625" style="2" customWidth="1"/>
    <col min="9189" max="9189" width="7.5546875" style="2" customWidth="1"/>
    <col min="9190" max="9190" width="0" style="2" hidden="1" customWidth="1"/>
    <col min="9191" max="9191" width="8.109375" style="2" customWidth="1"/>
    <col min="9192" max="9202" width="7.44140625" style="2" customWidth="1"/>
    <col min="9203" max="9203" width="8.5546875" style="2" customWidth="1"/>
    <col min="9204" max="9224" width="7.44140625" style="2" customWidth="1"/>
    <col min="9225" max="9441" width="6.88671875" style="2"/>
    <col min="9442" max="9442" width="4.88671875" style="2" customWidth="1"/>
    <col min="9443" max="9443" width="37.44140625" style="2" bestFit="1" customWidth="1"/>
    <col min="9444" max="9444" width="5.44140625" style="2" customWidth="1"/>
    <col min="9445" max="9445" width="7.5546875" style="2" customWidth="1"/>
    <col min="9446" max="9446" width="0" style="2" hidden="1" customWidth="1"/>
    <col min="9447" max="9447" width="8.109375" style="2" customWidth="1"/>
    <col min="9448" max="9458" width="7.44140625" style="2" customWidth="1"/>
    <col min="9459" max="9459" width="8.5546875" style="2" customWidth="1"/>
    <col min="9460" max="9480" width="7.44140625" style="2" customWidth="1"/>
    <col min="9481" max="9697" width="6.88671875" style="2"/>
    <col min="9698" max="9698" width="4.88671875" style="2" customWidth="1"/>
    <col min="9699" max="9699" width="37.44140625" style="2" bestFit="1" customWidth="1"/>
    <col min="9700" max="9700" width="5.44140625" style="2" customWidth="1"/>
    <col min="9701" max="9701" width="7.5546875" style="2" customWidth="1"/>
    <col min="9702" max="9702" width="0" style="2" hidden="1" customWidth="1"/>
    <col min="9703" max="9703" width="8.109375" style="2" customWidth="1"/>
    <col min="9704" max="9714" width="7.44140625" style="2" customWidth="1"/>
    <col min="9715" max="9715" width="8.5546875" style="2" customWidth="1"/>
    <col min="9716" max="9736" width="7.44140625" style="2" customWidth="1"/>
    <col min="9737" max="9953" width="6.88671875" style="2"/>
    <col min="9954" max="9954" width="4.88671875" style="2" customWidth="1"/>
    <col min="9955" max="9955" width="37.44140625" style="2" bestFit="1" customWidth="1"/>
    <col min="9956" max="9956" width="5.44140625" style="2" customWidth="1"/>
    <col min="9957" max="9957" width="7.5546875" style="2" customWidth="1"/>
    <col min="9958" max="9958" width="0" style="2" hidden="1" customWidth="1"/>
    <col min="9959" max="9959" width="8.109375" style="2" customWidth="1"/>
    <col min="9960" max="9970" width="7.44140625" style="2" customWidth="1"/>
    <col min="9971" max="9971" width="8.5546875" style="2" customWidth="1"/>
    <col min="9972" max="9992" width="7.44140625" style="2" customWidth="1"/>
    <col min="9993" max="10209" width="6.88671875" style="2"/>
    <col min="10210" max="10210" width="4.88671875" style="2" customWidth="1"/>
    <col min="10211" max="10211" width="37.44140625" style="2" bestFit="1" customWidth="1"/>
    <col min="10212" max="10212" width="5.44140625" style="2" customWidth="1"/>
    <col min="10213" max="10213" width="7.5546875" style="2" customWidth="1"/>
    <col min="10214" max="10214" width="0" style="2" hidden="1" customWidth="1"/>
    <col min="10215" max="10215" width="8.109375" style="2" customWidth="1"/>
    <col min="10216" max="10226" width="7.44140625" style="2" customWidth="1"/>
    <col min="10227" max="10227" width="8.5546875" style="2" customWidth="1"/>
    <col min="10228" max="10248" width="7.44140625" style="2" customWidth="1"/>
    <col min="10249" max="10465" width="6.88671875" style="2"/>
    <col min="10466" max="10466" width="4.88671875" style="2" customWidth="1"/>
    <col min="10467" max="10467" width="37.44140625" style="2" bestFit="1" customWidth="1"/>
    <col min="10468" max="10468" width="5.44140625" style="2" customWidth="1"/>
    <col min="10469" max="10469" width="7.5546875" style="2" customWidth="1"/>
    <col min="10470" max="10470" width="0" style="2" hidden="1" customWidth="1"/>
    <col min="10471" max="10471" width="8.109375" style="2" customWidth="1"/>
    <col min="10472" max="10482" width="7.44140625" style="2" customWidth="1"/>
    <col min="10483" max="10483" width="8.5546875" style="2" customWidth="1"/>
    <col min="10484" max="10504" width="7.44140625" style="2" customWidth="1"/>
    <col min="10505" max="10721" width="6.88671875" style="2"/>
    <col min="10722" max="10722" width="4.88671875" style="2" customWidth="1"/>
    <col min="10723" max="10723" width="37.44140625" style="2" bestFit="1" customWidth="1"/>
    <col min="10724" max="10724" width="5.44140625" style="2" customWidth="1"/>
    <col min="10725" max="10725" width="7.5546875" style="2" customWidth="1"/>
    <col min="10726" max="10726" width="0" style="2" hidden="1" customWidth="1"/>
    <col min="10727" max="10727" width="8.109375" style="2" customWidth="1"/>
    <col min="10728" max="10738" width="7.44140625" style="2" customWidth="1"/>
    <col min="10739" max="10739" width="8.5546875" style="2" customWidth="1"/>
    <col min="10740" max="10760" width="7.44140625" style="2" customWidth="1"/>
    <col min="10761" max="10977" width="6.88671875" style="2"/>
    <col min="10978" max="10978" width="4.88671875" style="2" customWidth="1"/>
    <col min="10979" max="10979" width="37.44140625" style="2" bestFit="1" customWidth="1"/>
    <col min="10980" max="10980" width="5.44140625" style="2" customWidth="1"/>
    <col min="10981" max="10981" width="7.5546875" style="2" customWidth="1"/>
    <col min="10982" max="10982" width="0" style="2" hidden="1" customWidth="1"/>
    <col min="10983" max="10983" width="8.109375" style="2" customWidth="1"/>
    <col min="10984" max="10994" width="7.44140625" style="2" customWidth="1"/>
    <col min="10995" max="10995" width="8.5546875" style="2" customWidth="1"/>
    <col min="10996" max="11016" width="7.44140625" style="2" customWidth="1"/>
    <col min="11017" max="11233" width="6.88671875" style="2"/>
    <col min="11234" max="11234" width="4.88671875" style="2" customWidth="1"/>
    <col min="11235" max="11235" width="37.44140625" style="2" bestFit="1" customWidth="1"/>
    <col min="11236" max="11236" width="5.44140625" style="2" customWidth="1"/>
    <col min="11237" max="11237" width="7.5546875" style="2" customWidth="1"/>
    <col min="11238" max="11238" width="0" style="2" hidden="1" customWidth="1"/>
    <col min="11239" max="11239" width="8.109375" style="2" customWidth="1"/>
    <col min="11240" max="11250" width="7.44140625" style="2" customWidth="1"/>
    <col min="11251" max="11251" width="8.5546875" style="2" customWidth="1"/>
    <col min="11252" max="11272" width="7.44140625" style="2" customWidth="1"/>
    <col min="11273" max="11489" width="6.88671875" style="2"/>
    <col min="11490" max="11490" width="4.88671875" style="2" customWidth="1"/>
    <col min="11491" max="11491" width="37.44140625" style="2" bestFit="1" customWidth="1"/>
    <col min="11492" max="11492" width="5.44140625" style="2" customWidth="1"/>
    <col min="11493" max="11493" width="7.5546875" style="2" customWidth="1"/>
    <col min="11494" max="11494" width="0" style="2" hidden="1" customWidth="1"/>
    <col min="11495" max="11495" width="8.109375" style="2" customWidth="1"/>
    <col min="11496" max="11506" width="7.44140625" style="2" customWidth="1"/>
    <col min="11507" max="11507" width="8.5546875" style="2" customWidth="1"/>
    <col min="11508" max="11528" width="7.44140625" style="2" customWidth="1"/>
    <col min="11529" max="11745" width="6.88671875" style="2"/>
    <col min="11746" max="11746" width="4.88671875" style="2" customWidth="1"/>
    <col min="11747" max="11747" width="37.44140625" style="2" bestFit="1" customWidth="1"/>
    <col min="11748" max="11748" width="5.44140625" style="2" customWidth="1"/>
    <col min="11749" max="11749" width="7.5546875" style="2" customWidth="1"/>
    <col min="11750" max="11750" width="0" style="2" hidden="1" customWidth="1"/>
    <col min="11751" max="11751" width="8.109375" style="2" customWidth="1"/>
    <col min="11752" max="11762" width="7.44140625" style="2" customWidth="1"/>
    <col min="11763" max="11763" width="8.5546875" style="2" customWidth="1"/>
    <col min="11764" max="11784" width="7.44140625" style="2" customWidth="1"/>
    <col min="11785" max="12001" width="6.88671875" style="2"/>
    <col min="12002" max="12002" width="4.88671875" style="2" customWidth="1"/>
    <col min="12003" max="12003" width="37.44140625" style="2" bestFit="1" customWidth="1"/>
    <col min="12004" max="12004" width="5.44140625" style="2" customWidth="1"/>
    <col min="12005" max="12005" width="7.5546875" style="2" customWidth="1"/>
    <col min="12006" max="12006" width="0" style="2" hidden="1" customWidth="1"/>
    <col min="12007" max="12007" width="8.109375" style="2" customWidth="1"/>
    <col min="12008" max="12018" width="7.44140625" style="2" customWidth="1"/>
    <col min="12019" max="12019" width="8.5546875" style="2" customWidth="1"/>
    <col min="12020" max="12040" width="7.44140625" style="2" customWidth="1"/>
    <col min="12041" max="12257" width="6.88671875" style="2"/>
    <col min="12258" max="12258" width="4.88671875" style="2" customWidth="1"/>
    <col min="12259" max="12259" width="37.44140625" style="2" bestFit="1" customWidth="1"/>
    <col min="12260" max="12260" width="5.44140625" style="2" customWidth="1"/>
    <col min="12261" max="12261" width="7.5546875" style="2" customWidth="1"/>
    <col min="12262" max="12262" width="0" style="2" hidden="1" customWidth="1"/>
    <col min="12263" max="12263" width="8.109375" style="2" customWidth="1"/>
    <col min="12264" max="12274" width="7.44140625" style="2" customWidth="1"/>
    <col min="12275" max="12275" width="8.5546875" style="2" customWidth="1"/>
    <col min="12276" max="12296" width="7.44140625" style="2" customWidth="1"/>
    <col min="12297" max="12513" width="6.88671875" style="2"/>
    <col min="12514" max="12514" width="4.88671875" style="2" customWidth="1"/>
    <col min="12515" max="12515" width="37.44140625" style="2" bestFit="1" customWidth="1"/>
    <col min="12516" max="12516" width="5.44140625" style="2" customWidth="1"/>
    <col min="12517" max="12517" width="7.5546875" style="2" customWidth="1"/>
    <col min="12518" max="12518" width="0" style="2" hidden="1" customWidth="1"/>
    <col min="12519" max="12519" width="8.109375" style="2" customWidth="1"/>
    <col min="12520" max="12530" width="7.44140625" style="2" customWidth="1"/>
    <col min="12531" max="12531" width="8.5546875" style="2" customWidth="1"/>
    <col min="12532" max="12552" width="7.44140625" style="2" customWidth="1"/>
    <col min="12553" max="12769" width="6.88671875" style="2"/>
    <col min="12770" max="12770" width="4.88671875" style="2" customWidth="1"/>
    <col min="12771" max="12771" width="37.44140625" style="2" bestFit="1" customWidth="1"/>
    <col min="12772" max="12772" width="5.44140625" style="2" customWidth="1"/>
    <col min="12773" max="12773" width="7.5546875" style="2" customWidth="1"/>
    <col min="12774" max="12774" width="0" style="2" hidden="1" customWidth="1"/>
    <col min="12775" max="12775" width="8.109375" style="2" customWidth="1"/>
    <col min="12776" max="12786" width="7.44140625" style="2" customWidth="1"/>
    <col min="12787" max="12787" width="8.5546875" style="2" customWidth="1"/>
    <col min="12788" max="12808" width="7.44140625" style="2" customWidth="1"/>
    <col min="12809" max="13025" width="6.88671875" style="2"/>
    <col min="13026" max="13026" width="4.88671875" style="2" customWidth="1"/>
    <col min="13027" max="13027" width="37.44140625" style="2" bestFit="1" customWidth="1"/>
    <col min="13028" max="13028" width="5.44140625" style="2" customWidth="1"/>
    <col min="13029" max="13029" width="7.5546875" style="2" customWidth="1"/>
    <col min="13030" max="13030" width="0" style="2" hidden="1" customWidth="1"/>
    <col min="13031" max="13031" width="8.109375" style="2" customWidth="1"/>
    <col min="13032" max="13042" width="7.44140625" style="2" customWidth="1"/>
    <col min="13043" max="13043" width="8.5546875" style="2" customWidth="1"/>
    <col min="13044" max="13064" width="7.44140625" style="2" customWidth="1"/>
    <col min="13065" max="13281" width="6.88671875" style="2"/>
    <col min="13282" max="13282" width="4.88671875" style="2" customWidth="1"/>
    <col min="13283" max="13283" width="37.44140625" style="2" bestFit="1" customWidth="1"/>
    <col min="13284" max="13284" width="5.44140625" style="2" customWidth="1"/>
    <col min="13285" max="13285" width="7.5546875" style="2" customWidth="1"/>
    <col min="13286" max="13286" width="0" style="2" hidden="1" customWidth="1"/>
    <col min="13287" max="13287" width="8.109375" style="2" customWidth="1"/>
    <col min="13288" max="13298" width="7.44140625" style="2" customWidth="1"/>
    <col min="13299" max="13299" width="8.5546875" style="2" customWidth="1"/>
    <col min="13300" max="13320" width="7.44140625" style="2" customWidth="1"/>
    <col min="13321" max="13537" width="6.88671875" style="2"/>
    <col min="13538" max="13538" width="4.88671875" style="2" customWidth="1"/>
    <col min="13539" max="13539" width="37.44140625" style="2" bestFit="1" customWidth="1"/>
    <col min="13540" max="13540" width="5.44140625" style="2" customWidth="1"/>
    <col min="13541" max="13541" width="7.5546875" style="2" customWidth="1"/>
    <col min="13542" max="13542" width="0" style="2" hidden="1" customWidth="1"/>
    <col min="13543" max="13543" width="8.109375" style="2" customWidth="1"/>
    <col min="13544" max="13554" width="7.44140625" style="2" customWidth="1"/>
    <col min="13555" max="13555" width="8.5546875" style="2" customWidth="1"/>
    <col min="13556" max="13576" width="7.44140625" style="2" customWidth="1"/>
    <col min="13577" max="13793" width="6.88671875" style="2"/>
    <col min="13794" max="13794" width="4.88671875" style="2" customWidth="1"/>
    <col min="13795" max="13795" width="37.44140625" style="2" bestFit="1" customWidth="1"/>
    <col min="13796" max="13796" width="5.44140625" style="2" customWidth="1"/>
    <col min="13797" max="13797" width="7.5546875" style="2" customWidth="1"/>
    <col min="13798" max="13798" width="0" style="2" hidden="1" customWidth="1"/>
    <col min="13799" max="13799" width="8.109375" style="2" customWidth="1"/>
    <col min="13800" max="13810" width="7.44140625" style="2" customWidth="1"/>
    <col min="13811" max="13811" width="8.5546875" style="2" customWidth="1"/>
    <col min="13812" max="13832" width="7.44140625" style="2" customWidth="1"/>
    <col min="13833" max="14049" width="6.88671875" style="2"/>
    <col min="14050" max="14050" width="4.88671875" style="2" customWidth="1"/>
    <col min="14051" max="14051" width="37.44140625" style="2" bestFit="1" customWidth="1"/>
    <col min="14052" max="14052" width="5.44140625" style="2" customWidth="1"/>
    <col min="14053" max="14053" width="7.5546875" style="2" customWidth="1"/>
    <col min="14054" max="14054" width="0" style="2" hidden="1" customWidth="1"/>
    <col min="14055" max="14055" width="8.109375" style="2" customWidth="1"/>
    <col min="14056" max="14066" width="7.44140625" style="2" customWidth="1"/>
    <col min="14067" max="14067" width="8.5546875" style="2" customWidth="1"/>
    <col min="14068" max="14088" width="7.44140625" style="2" customWidth="1"/>
    <col min="14089" max="14305" width="6.88671875" style="2"/>
    <col min="14306" max="14306" width="4.88671875" style="2" customWidth="1"/>
    <col min="14307" max="14307" width="37.44140625" style="2" bestFit="1" customWidth="1"/>
    <col min="14308" max="14308" width="5.44140625" style="2" customWidth="1"/>
    <col min="14309" max="14309" width="7.5546875" style="2" customWidth="1"/>
    <col min="14310" max="14310" width="0" style="2" hidden="1" customWidth="1"/>
    <col min="14311" max="14311" width="8.109375" style="2" customWidth="1"/>
    <col min="14312" max="14322" width="7.44140625" style="2" customWidth="1"/>
    <col min="14323" max="14323" width="8.5546875" style="2" customWidth="1"/>
    <col min="14324" max="14344" width="7.44140625" style="2" customWidth="1"/>
    <col min="14345" max="14561" width="6.88671875" style="2"/>
    <col min="14562" max="14562" width="4.88671875" style="2" customWidth="1"/>
    <col min="14563" max="14563" width="37.44140625" style="2" bestFit="1" customWidth="1"/>
    <col min="14564" max="14564" width="5.44140625" style="2" customWidth="1"/>
    <col min="14565" max="14565" width="7.5546875" style="2" customWidth="1"/>
    <col min="14566" max="14566" width="0" style="2" hidden="1" customWidth="1"/>
    <col min="14567" max="14567" width="8.109375" style="2" customWidth="1"/>
    <col min="14568" max="14578" width="7.44140625" style="2" customWidth="1"/>
    <col min="14579" max="14579" width="8.5546875" style="2" customWidth="1"/>
    <col min="14580" max="14600" width="7.44140625" style="2" customWidth="1"/>
    <col min="14601" max="14817" width="6.88671875" style="2"/>
    <col min="14818" max="14818" width="4.88671875" style="2" customWidth="1"/>
    <col min="14819" max="14819" width="37.44140625" style="2" bestFit="1" customWidth="1"/>
    <col min="14820" max="14820" width="5.44140625" style="2" customWidth="1"/>
    <col min="14821" max="14821" width="7.5546875" style="2" customWidth="1"/>
    <col min="14822" max="14822" width="0" style="2" hidden="1" customWidth="1"/>
    <col min="14823" max="14823" width="8.109375" style="2" customWidth="1"/>
    <col min="14824" max="14834" width="7.44140625" style="2" customWidth="1"/>
    <col min="14835" max="14835" width="8.5546875" style="2" customWidth="1"/>
    <col min="14836" max="14856" width="7.44140625" style="2" customWidth="1"/>
    <col min="14857" max="15073" width="6.88671875" style="2"/>
    <col min="15074" max="15074" width="4.88671875" style="2" customWidth="1"/>
    <col min="15075" max="15075" width="37.44140625" style="2" bestFit="1" customWidth="1"/>
    <col min="15076" max="15076" width="5.44140625" style="2" customWidth="1"/>
    <col min="15077" max="15077" width="7.5546875" style="2" customWidth="1"/>
    <col min="15078" max="15078" width="0" style="2" hidden="1" customWidth="1"/>
    <col min="15079" max="15079" width="8.109375" style="2" customWidth="1"/>
    <col min="15080" max="15090" width="7.44140625" style="2" customWidth="1"/>
    <col min="15091" max="15091" width="8.5546875" style="2" customWidth="1"/>
    <col min="15092" max="15112" width="7.44140625" style="2" customWidth="1"/>
    <col min="15113" max="15329" width="6.88671875" style="2"/>
    <col min="15330" max="15330" width="4.88671875" style="2" customWidth="1"/>
    <col min="15331" max="15331" width="37.44140625" style="2" bestFit="1" customWidth="1"/>
    <col min="15332" max="15332" width="5.44140625" style="2" customWidth="1"/>
    <col min="15333" max="15333" width="7.5546875" style="2" customWidth="1"/>
    <col min="15334" max="15334" width="0" style="2" hidden="1" customWidth="1"/>
    <col min="15335" max="15335" width="8.109375" style="2" customWidth="1"/>
    <col min="15336" max="15346" width="7.44140625" style="2" customWidth="1"/>
    <col min="15347" max="15347" width="8.5546875" style="2" customWidth="1"/>
    <col min="15348" max="15368" width="7.44140625" style="2" customWidth="1"/>
    <col min="15369" max="15585" width="6.88671875" style="2"/>
    <col min="15586" max="15586" width="4.88671875" style="2" customWidth="1"/>
    <col min="15587" max="15587" width="37.44140625" style="2" bestFit="1" customWidth="1"/>
    <col min="15588" max="15588" width="5.44140625" style="2" customWidth="1"/>
    <col min="15589" max="15589" width="7.5546875" style="2" customWidth="1"/>
    <col min="15590" max="15590" width="0" style="2" hidden="1" customWidth="1"/>
    <col min="15591" max="15591" width="8.109375" style="2" customWidth="1"/>
    <col min="15592" max="15602" width="7.44140625" style="2" customWidth="1"/>
    <col min="15603" max="15603" width="8.5546875" style="2" customWidth="1"/>
    <col min="15604" max="15624" width="7.44140625" style="2" customWidth="1"/>
    <col min="15625" max="15841" width="6.88671875" style="2"/>
    <col min="15842" max="15842" width="4.88671875" style="2" customWidth="1"/>
    <col min="15843" max="15843" width="37.44140625" style="2" bestFit="1" customWidth="1"/>
    <col min="15844" max="15844" width="5.44140625" style="2" customWidth="1"/>
    <col min="15845" max="15845" width="7.5546875" style="2" customWidth="1"/>
    <col min="15846" max="15846" width="0" style="2" hidden="1" customWidth="1"/>
    <col min="15847" max="15847" width="8.109375" style="2" customWidth="1"/>
    <col min="15848" max="15858" width="7.44140625" style="2" customWidth="1"/>
    <col min="15859" max="15859" width="8.5546875" style="2" customWidth="1"/>
    <col min="15860" max="15880" width="7.44140625" style="2" customWidth="1"/>
    <col min="15881" max="16097" width="6.88671875" style="2"/>
    <col min="16098" max="16098" width="4.88671875" style="2" customWidth="1"/>
    <col min="16099" max="16099" width="37.44140625" style="2" bestFit="1" customWidth="1"/>
    <col min="16100" max="16100" width="5.44140625" style="2" customWidth="1"/>
    <col min="16101" max="16101" width="7.5546875" style="2" customWidth="1"/>
    <col min="16102" max="16102" width="0" style="2" hidden="1" customWidth="1"/>
    <col min="16103" max="16103" width="8.109375" style="2" customWidth="1"/>
    <col min="16104" max="16114" width="7.44140625" style="2" customWidth="1"/>
    <col min="16115" max="16115" width="8.5546875" style="2" customWidth="1"/>
    <col min="16116" max="16136" width="7.44140625" style="2" customWidth="1"/>
    <col min="16137" max="16384" width="6.88671875" style="2"/>
  </cols>
  <sheetData>
    <row r="1" spans="1:27" ht="16.5" customHeight="1">
      <c r="A1" s="1" t="s">
        <v>0</v>
      </c>
    </row>
    <row r="2" spans="1:27" ht="16.5" customHeight="1">
      <c r="A2" s="906" t="s">
        <v>640</v>
      </c>
      <c r="B2" s="906"/>
      <c r="C2" s="906"/>
      <c r="D2" s="906"/>
      <c r="E2" s="906"/>
      <c r="F2" s="906"/>
      <c r="G2" s="906"/>
      <c r="H2" s="906"/>
      <c r="I2" s="906"/>
      <c r="J2" s="906"/>
      <c r="K2" s="906"/>
      <c r="L2" s="906"/>
      <c r="M2" s="906"/>
      <c r="N2" s="906"/>
      <c r="O2" s="906"/>
      <c r="P2" s="906"/>
      <c r="Q2" s="906"/>
      <c r="R2" s="906"/>
      <c r="S2" s="906"/>
      <c r="T2" s="906"/>
      <c r="U2" s="906"/>
      <c r="V2" s="906"/>
      <c r="W2" s="906"/>
      <c r="X2" s="906"/>
      <c r="Y2" s="906"/>
      <c r="Z2" s="906"/>
      <c r="AA2" s="906"/>
    </row>
    <row r="3" spans="1:27" ht="16.5" customHeight="1">
      <c r="A3" s="4"/>
      <c r="B3" s="5"/>
      <c r="C3" s="5"/>
      <c r="D3" s="5"/>
      <c r="E3" s="5"/>
      <c r="F3" s="909" t="s">
        <v>1</v>
      </c>
      <c r="G3" s="909"/>
      <c r="H3" s="909"/>
      <c r="I3" s="909"/>
      <c r="J3" s="909"/>
      <c r="K3" s="909"/>
      <c r="L3" s="909"/>
      <c r="M3" s="909"/>
      <c r="N3" s="909"/>
      <c r="O3" s="909"/>
      <c r="P3" s="909"/>
      <c r="Q3" s="909"/>
      <c r="R3" s="909"/>
      <c r="S3" s="909"/>
      <c r="T3" s="909"/>
      <c r="U3" s="909"/>
      <c r="V3" s="909"/>
      <c r="W3" s="909"/>
      <c r="X3" s="909"/>
      <c r="Y3" s="909"/>
      <c r="Z3" s="909"/>
      <c r="AA3" s="909"/>
    </row>
    <row r="4" spans="1:27" s="6" customFormat="1" ht="16.5" customHeight="1">
      <c r="A4" s="907" t="s">
        <v>2</v>
      </c>
      <c r="B4" s="908" t="s">
        <v>3</v>
      </c>
      <c r="C4" s="908" t="s">
        <v>4</v>
      </c>
      <c r="D4" s="908" t="s">
        <v>5</v>
      </c>
      <c r="E4" s="908" t="s">
        <v>6</v>
      </c>
      <c r="F4" s="908" t="s">
        <v>7</v>
      </c>
      <c r="G4" s="908"/>
      <c r="H4" s="908"/>
      <c r="I4" s="908"/>
      <c r="J4" s="908"/>
      <c r="K4" s="908"/>
      <c r="L4" s="908"/>
      <c r="M4" s="908"/>
      <c r="N4" s="908"/>
      <c r="O4" s="908"/>
      <c r="P4" s="908"/>
      <c r="Q4" s="908"/>
      <c r="R4" s="908"/>
      <c r="S4" s="908"/>
      <c r="T4" s="908"/>
      <c r="U4" s="908"/>
      <c r="V4" s="908"/>
      <c r="W4" s="908"/>
      <c r="X4" s="908"/>
      <c r="Y4" s="908"/>
      <c r="Z4" s="908"/>
      <c r="AA4" s="908"/>
    </row>
    <row r="5" spans="1:27" s="6" customFormat="1" ht="34.5" customHeight="1">
      <c r="A5" s="907"/>
      <c r="B5" s="908"/>
      <c r="C5" s="908"/>
      <c r="D5" s="908"/>
      <c r="E5" s="908"/>
      <c r="F5" s="12" t="s">
        <v>531</v>
      </c>
      <c r="G5" s="12" t="s">
        <v>532</v>
      </c>
      <c r="H5" s="12" t="s">
        <v>533</v>
      </c>
      <c r="I5" s="12" t="s">
        <v>534</v>
      </c>
      <c r="J5" s="12" t="s">
        <v>535</v>
      </c>
      <c r="K5" s="12" t="s">
        <v>536</v>
      </c>
      <c r="L5" s="12" t="s">
        <v>537</v>
      </c>
      <c r="M5" s="12" t="s">
        <v>538</v>
      </c>
      <c r="N5" s="413" t="s">
        <v>517</v>
      </c>
      <c r="O5" s="413" t="s">
        <v>518</v>
      </c>
      <c r="P5" s="413" t="s">
        <v>519</v>
      </c>
      <c r="Q5" s="413" t="s">
        <v>520</v>
      </c>
      <c r="R5" s="413" t="s">
        <v>521</v>
      </c>
      <c r="S5" s="413" t="s">
        <v>522</v>
      </c>
      <c r="T5" s="413" t="s">
        <v>523</v>
      </c>
      <c r="U5" s="413" t="s">
        <v>524</v>
      </c>
      <c r="V5" s="413" t="s">
        <v>525</v>
      </c>
      <c r="W5" s="413" t="s">
        <v>526</v>
      </c>
      <c r="X5" s="413" t="s">
        <v>527</v>
      </c>
      <c r="Y5" s="413" t="s">
        <v>528</v>
      </c>
      <c r="Z5" s="413" t="s">
        <v>529</v>
      </c>
      <c r="AA5" s="413" t="s">
        <v>530</v>
      </c>
    </row>
    <row r="6" spans="1:27" s="10" customFormat="1" ht="16.5" customHeight="1">
      <c r="A6" s="8">
        <v>-1</v>
      </c>
      <c r="B6" s="8">
        <v>-2</v>
      </c>
      <c r="C6" s="8">
        <v>-3</v>
      </c>
      <c r="D6" s="9" t="s">
        <v>16</v>
      </c>
      <c r="E6" s="8">
        <v>-5</v>
      </c>
      <c r="F6" s="8">
        <v>-5</v>
      </c>
      <c r="G6" s="8">
        <v>-6</v>
      </c>
      <c r="H6" s="8">
        <v>-7</v>
      </c>
      <c r="I6" s="8">
        <v>-8</v>
      </c>
      <c r="J6" s="8">
        <v>-9</v>
      </c>
      <c r="K6" s="8">
        <v>-10</v>
      </c>
      <c r="L6" s="8">
        <v>-11</v>
      </c>
      <c r="M6" s="8">
        <v>-12</v>
      </c>
      <c r="N6" s="414"/>
      <c r="O6" s="414"/>
      <c r="P6" s="414"/>
      <c r="Q6" s="414"/>
      <c r="R6" s="414"/>
      <c r="S6" s="414"/>
      <c r="T6" s="414"/>
      <c r="U6" s="414"/>
      <c r="V6" s="414"/>
      <c r="W6" s="414"/>
      <c r="X6" s="414"/>
      <c r="Y6" s="414"/>
      <c r="Z6" s="414"/>
      <c r="AA6" s="414"/>
    </row>
    <row r="7" spans="1:27" s="6" customFormat="1" ht="16.5" customHeight="1">
      <c r="A7" s="11"/>
      <c r="B7" s="12" t="s">
        <v>17</v>
      </c>
      <c r="C7" s="11"/>
      <c r="D7" s="13">
        <f>D9+D32+D75</f>
        <v>101671.34610000002</v>
      </c>
      <c r="E7" s="13">
        <v>100</v>
      </c>
      <c r="F7" s="14">
        <f>F9+F32+F75</f>
        <v>86.545999999999992</v>
      </c>
      <c r="G7" s="14">
        <f t="shared" ref="G7:M7" si="0">G9+G32+G75</f>
        <v>3055.8780000000002</v>
      </c>
      <c r="H7" s="14">
        <f t="shared" si="0"/>
        <v>2964.7440000000001</v>
      </c>
      <c r="I7" s="14">
        <f t="shared" si="0"/>
        <v>5138.9745000000003</v>
      </c>
      <c r="J7" s="14">
        <f t="shared" si="0"/>
        <v>2760.6497000000004</v>
      </c>
      <c r="K7" s="14">
        <f t="shared" si="0"/>
        <v>6978.9283000000005</v>
      </c>
      <c r="L7" s="14">
        <f t="shared" si="0"/>
        <v>5098.9245000000001</v>
      </c>
      <c r="M7" s="14">
        <f t="shared" si="0"/>
        <v>5053.8419999999996</v>
      </c>
      <c r="N7" s="14">
        <f t="shared" ref="N7:AA7" si="1">N9+N32+N75</f>
        <v>4591.8539000000019</v>
      </c>
      <c r="O7" s="14">
        <f t="shared" si="1"/>
        <v>3623.0544999999997</v>
      </c>
      <c r="P7" s="14">
        <f t="shared" si="1"/>
        <v>3118.8035</v>
      </c>
      <c r="Q7" s="14">
        <f t="shared" si="1"/>
        <v>7136.083700000001</v>
      </c>
      <c r="R7" s="14">
        <f t="shared" si="1"/>
        <v>3193.6299999999997</v>
      </c>
      <c r="S7" s="14">
        <f t="shared" si="1"/>
        <v>4557.1750000000002</v>
      </c>
      <c r="T7" s="14">
        <f t="shared" si="1"/>
        <v>6708.366</v>
      </c>
      <c r="U7" s="14">
        <f t="shared" si="1"/>
        <v>4817.6559999999999</v>
      </c>
      <c r="V7" s="14">
        <f t="shared" si="1"/>
        <v>5677.3650000000007</v>
      </c>
      <c r="W7" s="14">
        <f t="shared" si="1"/>
        <v>7332.3530000000001</v>
      </c>
      <c r="X7" s="14">
        <f t="shared" si="1"/>
        <v>6870.5039999999999</v>
      </c>
      <c r="Y7" s="14">
        <f t="shared" si="1"/>
        <v>4614.3384999999998</v>
      </c>
      <c r="Z7" s="14">
        <f t="shared" si="1"/>
        <v>5329.0769999999984</v>
      </c>
      <c r="AA7" s="14">
        <f t="shared" si="1"/>
        <v>2963.7890000000002</v>
      </c>
    </row>
    <row r="8" spans="1:27" s="6" customFormat="1" ht="16.5" customHeight="1">
      <c r="A8" s="11" t="s">
        <v>210</v>
      </c>
      <c r="B8" s="15" t="s">
        <v>211</v>
      </c>
      <c r="C8" s="11"/>
      <c r="D8" s="13"/>
      <c r="E8" s="13"/>
      <c r="F8" s="14"/>
      <c r="G8" s="14"/>
      <c r="H8" s="14"/>
      <c r="I8" s="14"/>
      <c r="J8" s="14"/>
      <c r="K8" s="14"/>
      <c r="L8" s="14"/>
      <c r="M8" s="14"/>
      <c r="N8" s="14"/>
      <c r="O8" s="14"/>
      <c r="P8" s="14"/>
      <c r="Q8" s="14"/>
      <c r="R8" s="14"/>
      <c r="S8" s="14"/>
      <c r="T8" s="14"/>
      <c r="U8" s="14"/>
      <c r="V8" s="14"/>
      <c r="W8" s="14"/>
      <c r="X8" s="14"/>
      <c r="Y8" s="14"/>
      <c r="Z8" s="14"/>
      <c r="AA8" s="14"/>
    </row>
    <row r="9" spans="1:27" s="117" customFormat="1" ht="16.5" customHeight="1">
      <c r="A9" s="116" t="s">
        <v>18</v>
      </c>
      <c r="B9" s="61" t="s">
        <v>19</v>
      </c>
      <c r="C9" s="63" t="s">
        <v>20</v>
      </c>
      <c r="D9" s="86">
        <f>D11+D15+D16+D17+D21+D25+D29+D31+D30</f>
        <v>96785.686800000025</v>
      </c>
      <c r="E9" s="86">
        <f>D9/D$7*100</f>
        <v>95.194654652064258</v>
      </c>
      <c r="F9" s="104">
        <f>F11+F15+F16+F17+F21+F25+F29+F30+F31+F14</f>
        <v>37.268999999999998</v>
      </c>
      <c r="G9" s="104">
        <f t="shared" ref="G9:M9" si="2">G11+G15+G16+G17+G21+G25+G29+G30+G31+G14</f>
        <v>3016.308</v>
      </c>
      <c r="H9" s="104">
        <f t="shared" si="2"/>
        <v>2824.0219999999999</v>
      </c>
      <c r="I9" s="104">
        <f t="shared" si="2"/>
        <v>4998.845800000001</v>
      </c>
      <c r="J9" s="104">
        <f t="shared" si="2"/>
        <v>2517.6827000000003</v>
      </c>
      <c r="K9" s="104">
        <f t="shared" si="2"/>
        <v>6645.5565000000006</v>
      </c>
      <c r="L9" s="104">
        <f t="shared" si="2"/>
        <v>4926.0383499999998</v>
      </c>
      <c r="M9" s="104">
        <f t="shared" si="2"/>
        <v>4950.1639999999998</v>
      </c>
      <c r="N9" s="104">
        <f t="shared" ref="N9:AA9" si="3">N11+N15+N16+N17+N21+N25+N29+N30+N31+N14</f>
        <v>4476.7519000000011</v>
      </c>
      <c r="O9" s="104">
        <f t="shared" si="3"/>
        <v>3396.4842999999996</v>
      </c>
      <c r="P9" s="104">
        <f t="shared" si="3"/>
        <v>2858.65816</v>
      </c>
      <c r="Q9" s="104">
        <f t="shared" si="3"/>
        <v>6854.4747000000007</v>
      </c>
      <c r="R9" s="104">
        <f t="shared" si="3"/>
        <v>2925.99658</v>
      </c>
      <c r="S9" s="104">
        <f t="shared" si="3"/>
        <v>4492.1909999999998</v>
      </c>
      <c r="T9" s="104">
        <f t="shared" si="3"/>
        <v>5772.2460000000001</v>
      </c>
      <c r="U9" s="104">
        <f t="shared" si="3"/>
        <v>4465.8506200000002</v>
      </c>
      <c r="V9" s="104">
        <f t="shared" si="3"/>
        <v>5469.0910000000003</v>
      </c>
      <c r="W9" s="104">
        <f t="shared" si="3"/>
        <v>7143.875</v>
      </c>
      <c r="X9" s="104">
        <f t="shared" si="3"/>
        <v>6793.7780000000002</v>
      </c>
      <c r="Y9" s="104">
        <f t="shared" si="3"/>
        <v>4219.5611900000004</v>
      </c>
      <c r="Z9" s="104">
        <f t="shared" si="3"/>
        <v>5100.6219999999985</v>
      </c>
      <c r="AA9" s="104">
        <f t="shared" si="3"/>
        <v>2901.4100000000003</v>
      </c>
    </row>
    <row r="10" spans="1:27" s="25" customFormat="1" ht="16.5" customHeight="1">
      <c r="A10" s="20"/>
      <c r="B10" s="29" t="s">
        <v>75</v>
      </c>
      <c r="C10" s="22"/>
      <c r="D10" s="23"/>
      <c r="E10" s="23"/>
      <c r="F10" s="24"/>
      <c r="G10" s="24"/>
      <c r="H10" s="24"/>
      <c r="I10" s="24"/>
      <c r="J10" s="24"/>
      <c r="K10" s="24"/>
      <c r="L10" s="24"/>
      <c r="M10" s="24"/>
      <c r="N10" s="24"/>
      <c r="O10" s="24"/>
      <c r="P10" s="24"/>
      <c r="Q10" s="24"/>
      <c r="R10" s="24"/>
      <c r="S10" s="24"/>
      <c r="T10" s="24"/>
      <c r="U10" s="24"/>
      <c r="V10" s="24"/>
      <c r="W10" s="24"/>
      <c r="X10" s="24"/>
      <c r="Y10" s="24"/>
      <c r="Z10" s="24"/>
      <c r="AA10" s="24"/>
    </row>
    <row r="11" spans="1:27" ht="16.5" customHeight="1">
      <c r="A11" s="16" t="s">
        <v>21</v>
      </c>
      <c r="B11" s="17" t="s">
        <v>22</v>
      </c>
      <c r="C11" s="7" t="s">
        <v>23</v>
      </c>
      <c r="D11" s="18">
        <f>D12+D13+D14</f>
        <v>4175.200249999999</v>
      </c>
      <c r="E11" s="18">
        <f>D11/$D$9*100</f>
        <v>4.3138612619732921</v>
      </c>
      <c r="F11" s="19">
        <f>F12+F13+F14</f>
        <v>10.291</v>
      </c>
      <c r="G11" s="19">
        <f t="shared" ref="G11:M11" si="4">G12+G13+G14</f>
        <v>39.495000000000005</v>
      </c>
      <c r="H11" s="19">
        <f t="shared" si="4"/>
        <v>252.804</v>
      </c>
      <c r="I11" s="19">
        <f t="shared" si="4"/>
        <v>128.0985</v>
      </c>
      <c r="J11" s="19">
        <f t="shared" si="4"/>
        <v>443.774</v>
      </c>
      <c r="K11" s="19">
        <f t="shared" si="4"/>
        <v>228.20600000000002</v>
      </c>
      <c r="L11" s="19">
        <f t="shared" si="4"/>
        <v>221.82389999999998</v>
      </c>
      <c r="M11" s="19">
        <f t="shared" si="4"/>
        <v>115.08799999999999</v>
      </c>
      <c r="N11" s="19">
        <f t="shared" ref="N11:AA11" si="5">N12+N13+N14</f>
        <v>79.031999999999996</v>
      </c>
      <c r="O11" s="19">
        <f t="shared" si="5"/>
        <v>253.322</v>
      </c>
      <c r="P11" s="19">
        <f t="shared" si="5"/>
        <v>118.765</v>
      </c>
      <c r="Q11" s="19">
        <f t="shared" si="5"/>
        <v>239.50400000000002</v>
      </c>
      <c r="R11" s="19">
        <f t="shared" si="5"/>
        <v>181.19200000000001</v>
      </c>
      <c r="S11" s="19">
        <f t="shared" si="5"/>
        <v>50.024000000000001</v>
      </c>
      <c r="T11" s="19">
        <f t="shared" si="5"/>
        <v>522.52099999999996</v>
      </c>
      <c r="U11" s="19">
        <f t="shared" si="5"/>
        <v>280.04952000000003</v>
      </c>
      <c r="V11" s="19">
        <f t="shared" si="5"/>
        <v>173.07</v>
      </c>
      <c r="W11" s="19">
        <f t="shared" si="5"/>
        <v>212.76999999999998</v>
      </c>
      <c r="X11" s="19">
        <f t="shared" si="5"/>
        <v>87.89800000000001</v>
      </c>
      <c r="Y11" s="19">
        <f t="shared" si="5"/>
        <v>361.24432999999999</v>
      </c>
      <c r="Z11" s="19">
        <f t="shared" si="5"/>
        <v>130.56900000000002</v>
      </c>
      <c r="AA11" s="19">
        <f t="shared" si="5"/>
        <v>45.658999999999999</v>
      </c>
    </row>
    <row r="12" spans="1:27" s="25" customFormat="1" ht="16.5" customHeight="1">
      <c r="A12" s="20"/>
      <c r="B12" s="21" t="s">
        <v>24</v>
      </c>
      <c r="C12" s="22" t="s">
        <v>25</v>
      </c>
      <c r="D12" s="23">
        <f>SUM(F12:AA12)</f>
        <v>2643.9357499999996</v>
      </c>
      <c r="E12" s="18">
        <f>D12/$D$11*100</f>
        <v>63.324765081626936</v>
      </c>
      <c r="F12" s="24">
        <v>10.291</v>
      </c>
      <c r="G12" s="24">
        <v>35.155000000000001</v>
      </c>
      <c r="H12" s="24">
        <v>232.05</v>
      </c>
      <c r="I12" s="24">
        <v>39</v>
      </c>
      <c r="J12" s="24">
        <v>416.214</v>
      </c>
      <c r="K12" s="24">
        <v>89.852000000000004</v>
      </c>
      <c r="L12" s="24">
        <v>154.47389999999999</v>
      </c>
      <c r="M12" s="24">
        <v>65.453999999999994</v>
      </c>
      <c r="N12" s="24">
        <v>49.811999999999998</v>
      </c>
      <c r="O12" s="24">
        <v>239.767</v>
      </c>
      <c r="P12" s="24">
        <v>78.405000000000001</v>
      </c>
      <c r="Q12" s="24">
        <v>25.902000000000001</v>
      </c>
      <c r="R12" s="24">
        <v>126.42100000000001</v>
      </c>
      <c r="S12" s="24">
        <v>0</v>
      </c>
      <c r="T12" s="24">
        <v>355.76100000000002</v>
      </c>
      <c r="U12" s="24">
        <v>142.25952000000001</v>
      </c>
      <c r="V12" s="24">
        <v>11.45</v>
      </c>
      <c r="W12" s="24">
        <v>101.58</v>
      </c>
      <c r="X12" s="24">
        <v>78.180000000000007</v>
      </c>
      <c r="Y12" s="24">
        <v>303.28032999999999</v>
      </c>
      <c r="Z12" s="24">
        <v>45.694000000000003</v>
      </c>
      <c r="AA12" s="24">
        <v>42.933999999999997</v>
      </c>
    </row>
    <row r="13" spans="1:27" s="25" customFormat="1" ht="16.5" hidden="1" customHeight="1">
      <c r="A13" s="20"/>
      <c r="B13" s="26" t="s">
        <v>26</v>
      </c>
      <c r="C13" s="22" t="s">
        <v>27</v>
      </c>
      <c r="D13" s="23">
        <f t="shared" ref="D13:D16" si="6">SUM(F13:AA13)</f>
        <v>1530.0744999999999</v>
      </c>
      <c r="E13" s="18">
        <f t="shared" ref="E13:E14" si="7">D13/$D$11*100</f>
        <v>36.646733291415188</v>
      </c>
      <c r="F13" s="24">
        <v>0</v>
      </c>
      <c r="G13" s="24">
        <v>4.34</v>
      </c>
      <c r="H13" s="24">
        <v>20.754000000000001</v>
      </c>
      <c r="I13" s="24">
        <v>89.098500000000001</v>
      </c>
      <c r="J13" s="24">
        <v>27.56</v>
      </c>
      <c r="K13" s="24">
        <v>138.35400000000001</v>
      </c>
      <c r="L13" s="24">
        <v>67.349999999999994</v>
      </c>
      <c r="M13" s="24">
        <v>49.634</v>
      </c>
      <c r="N13" s="24">
        <v>29.22</v>
      </c>
      <c r="O13" s="24">
        <v>13.555</v>
      </c>
      <c r="P13" s="24">
        <v>40.36</v>
      </c>
      <c r="Q13" s="24">
        <v>213.602</v>
      </c>
      <c r="R13" s="24">
        <v>54.771000000000001</v>
      </c>
      <c r="S13" s="24">
        <v>48.834000000000003</v>
      </c>
      <c r="T13" s="24">
        <v>166.76</v>
      </c>
      <c r="U13" s="24">
        <v>137.79</v>
      </c>
      <c r="V13" s="24">
        <v>161.62</v>
      </c>
      <c r="W13" s="24">
        <v>111.19</v>
      </c>
      <c r="X13" s="24">
        <v>9.718</v>
      </c>
      <c r="Y13" s="24">
        <v>57.963999999999999</v>
      </c>
      <c r="Z13" s="24">
        <v>84.875</v>
      </c>
      <c r="AA13" s="24">
        <v>2.7250000000000001</v>
      </c>
    </row>
    <row r="14" spans="1:27" s="25" customFormat="1" ht="16.5" hidden="1" customHeight="1">
      <c r="A14" s="20"/>
      <c r="B14" s="27" t="s">
        <v>28</v>
      </c>
      <c r="C14" s="22" t="s">
        <v>29</v>
      </c>
      <c r="D14" s="23">
        <f t="shared" si="6"/>
        <v>1.19</v>
      </c>
      <c r="E14" s="18">
        <f t="shared" si="7"/>
        <v>2.8501626957892625E-2</v>
      </c>
      <c r="F14" s="24">
        <v>0</v>
      </c>
      <c r="G14" s="24">
        <v>0</v>
      </c>
      <c r="H14" s="24">
        <v>0</v>
      </c>
      <c r="I14" s="24">
        <v>0</v>
      </c>
      <c r="J14" s="24">
        <v>0</v>
      </c>
      <c r="K14" s="24">
        <v>0</v>
      </c>
      <c r="L14" s="24">
        <v>0</v>
      </c>
      <c r="M14" s="24">
        <v>0</v>
      </c>
      <c r="N14" s="24">
        <v>0</v>
      </c>
      <c r="O14" s="24">
        <v>0</v>
      </c>
      <c r="P14" s="24">
        <v>0</v>
      </c>
      <c r="Q14" s="24">
        <v>0</v>
      </c>
      <c r="R14" s="24">
        <v>0</v>
      </c>
      <c r="S14" s="24">
        <v>1.19</v>
      </c>
      <c r="T14" s="24">
        <v>0</v>
      </c>
      <c r="U14" s="24">
        <v>0</v>
      </c>
      <c r="V14" s="24">
        <v>0</v>
      </c>
      <c r="W14" s="24">
        <v>0</v>
      </c>
      <c r="X14" s="24">
        <v>0</v>
      </c>
      <c r="Y14" s="24">
        <v>0</v>
      </c>
      <c r="Z14" s="24">
        <v>0</v>
      </c>
      <c r="AA14" s="24">
        <v>0</v>
      </c>
    </row>
    <row r="15" spans="1:27" ht="16.5" customHeight="1">
      <c r="A15" s="16" t="s">
        <v>30</v>
      </c>
      <c r="B15" s="28" t="s">
        <v>31</v>
      </c>
      <c r="C15" s="7" t="s">
        <v>32</v>
      </c>
      <c r="D15" s="23">
        <f t="shared" si="6"/>
        <v>4918.6290099999997</v>
      </c>
      <c r="E15" s="18">
        <f>D15/$D$9*100</f>
        <v>5.081979756122367</v>
      </c>
      <c r="F15" s="19">
        <v>20.167999999999999</v>
      </c>
      <c r="G15" s="19">
        <v>102.974</v>
      </c>
      <c r="H15" s="19">
        <v>137.04400000000001</v>
      </c>
      <c r="I15" s="19">
        <v>310.67599999999999</v>
      </c>
      <c r="J15" s="19">
        <v>189.06900000000002</v>
      </c>
      <c r="K15" s="19">
        <v>360.75900000000001</v>
      </c>
      <c r="L15" s="19">
        <v>150.62545</v>
      </c>
      <c r="M15" s="19">
        <v>152.565</v>
      </c>
      <c r="N15" s="19">
        <v>118.46000000000001</v>
      </c>
      <c r="O15" s="19">
        <v>226.233</v>
      </c>
      <c r="P15" s="19">
        <v>166.524</v>
      </c>
      <c r="Q15" s="19">
        <v>84.775000000000006</v>
      </c>
      <c r="R15" s="19">
        <v>258.745</v>
      </c>
      <c r="S15" s="19">
        <v>55.56</v>
      </c>
      <c r="T15" s="19">
        <v>754.98500000000001</v>
      </c>
      <c r="U15" s="19">
        <v>583.34109999999998</v>
      </c>
      <c r="V15" s="19">
        <v>232.29</v>
      </c>
      <c r="W15" s="19">
        <v>279.11</v>
      </c>
      <c r="X15" s="19">
        <v>177.56300000000002</v>
      </c>
      <c r="Y15" s="19">
        <v>378.81346000000002</v>
      </c>
      <c r="Z15" s="19">
        <v>120.413</v>
      </c>
      <c r="AA15" s="19">
        <v>57.936</v>
      </c>
    </row>
    <row r="16" spans="1:27" ht="16.5" customHeight="1">
      <c r="A16" s="16" t="s">
        <v>33</v>
      </c>
      <c r="B16" s="28" t="s">
        <v>34</v>
      </c>
      <c r="C16" s="7" t="s">
        <v>35</v>
      </c>
      <c r="D16" s="23">
        <f t="shared" si="6"/>
        <v>1424.7775599999998</v>
      </c>
      <c r="E16" s="18">
        <f t="shared" ref="E16:E17" si="8">D16/$D$9*100</f>
        <v>1.4720953139942996</v>
      </c>
      <c r="F16" s="19">
        <v>6.5119999999999996</v>
      </c>
      <c r="G16" s="19">
        <v>12.218999999999999</v>
      </c>
      <c r="H16" s="19">
        <v>20.143000000000001</v>
      </c>
      <c r="I16" s="19">
        <v>58.256</v>
      </c>
      <c r="J16" s="19">
        <v>93.528000000000006</v>
      </c>
      <c r="K16" s="19">
        <v>36.281999999999996</v>
      </c>
      <c r="L16" s="19">
        <v>77.581500000000005</v>
      </c>
      <c r="M16" s="19">
        <v>40.314999999999998</v>
      </c>
      <c r="N16" s="19">
        <v>24.693000000000001</v>
      </c>
      <c r="O16" s="19">
        <v>43.1</v>
      </c>
      <c r="P16" s="19">
        <v>90.500159999999994</v>
      </c>
      <c r="Q16" s="19">
        <v>309.41800000000001</v>
      </c>
      <c r="R16" s="19">
        <v>146.983</v>
      </c>
      <c r="S16" s="19">
        <v>7.9820000000000002</v>
      </c>
      <c r="T16" s="19">
        <v>116.3</v>
      </c>
      <c r="U16" s="19">
        <v>72.006</v>
      </c>
      <c r="V16" s="19">
        <v>29.715</v>
      </c>
      <c r="W16" s="19">
        <v>87.507000000000005</v>
      </c>
      <c r="X16" s="19">
        <v>24.556999999999999</v>
      </c>
      <c r="Y16" s="19">
        <v>50.858899999999998</v>
      </c>
      <c r="Z16" s="19">
        <v>53.125999999999998</v>
      </c>
      <c r="AA16" s="19">
        <v>23.195</v>
      </c>
    </row>
    <row r="17" spans="1:27" ht="16.5" customHeight="1">
      <c r="A17" s="16" t="s">
        <v>36</v>
      </c>
      <c r="B17" s="17" t="s">
        <v>37</v>
      </c>
      <c r="C17" s="7" t="s">
        <v>38</v>
      </c>
      <c r="D17" s="23">
        <f>SUM(F17:AA17)</f>
        <v>16169.074800000002</v>
      </c>
      <c r="E17" s="18">
        <f t="shared" si="8"/>
        <v>16.706059888185862</v>
      </c>
      <c r="F17" s="19">
        <f>F18+F19+F20</f>
        <v>0</v>
      </c>
      <c r="G17" s="19">
        <f t="shared" ref="G17:M17" si="9">G18+G19+G20</f>
        <v>557.44500000000005</v>
      </c>
      <c r="H17" s="19">
        <f t="shared" si="9"/>
        <v>324.315</v>
      </c>
      <c r="I17" s="19">
        <f t="shared" si="9"/>
        <v>575.38200000000006</v>
      </c>
      <c r="J17" s="19">
        <f t="shared" si="9"/>
        <v>340.12870000000004</v>
      </c>
      <c r="K17" s="19">
        <f t="shared" si="9"/>
        <v>1192.3090000000002</v>
      </c>
      <c r="L17" s="19">
        <f t="shared" si="9"/>
        <v>1698.7650000000001</v>
      </c>
      <c r="M17" s="19">
        <f t="shared" si="9"/>
        <v>884.31100000000004</v>
      </c>
      <c r="N17" s="19">
        <f t="shared" ref="N17:AA17" si="10">N18+N19+N20</f>
        <v>1205.7109</v>
      </c>
      <c r="O17" s="19">
        <f t="shared" si="10"/>
        <v>709.1395</v>
      </c>
      <c r="P17" s="19">
        <f t="shared" si="10"/>
        <v>313.46999999999997</v>
      </c>
      <c r="Q17" s="19">
        <f t="shared" si="10"/>
        <v>2085.5337</v>
      </c>
      <c r="R17" s="19">
        <f t="shared" si="10"/>
        <v>151.71099999999998</v>
      </c>
      <c r="S17" s="19">
        <f t="shared" si="10"/>
        <v>124.53100000000001</v>
      </c>
      <c r="T17" s="19">
        <f t="shared" si="10"/>
        <v>592.16000000000008</v>
      </c>
      <c r="U17" s="19">
        <f t="shared" si="10"/>
        <v>337.79</v>
      </c>
      <c r="V17" s="19">
        <f t="shared" si="10"/>
        <v>843.92000000000007</v>
      </c>
      <c r="W17" s="19">
        <f t="shared" si="10"/>
        <v>916.428</v>
      </c>
      <c r="X17" s="19">
        <f t="shared" si="10"/>
        <v>2114.0100000000002</v>
      </c>
      <c r="Y17" s="19">
        <f t="shared" si="10"/>
        <v>528.08500000000004</v>
      </c>
      <c r="Z17" s="19">
        <f t="shared" si="10"/>
        <v>245.89999999999998</v>
      </c>
      <c r="AA17" s="19">
        <f t="shared" si="10"/>
        <v>428.03000000000003</v>
      </c>
    </row>
    <row r="18" spans="1:27" s="25" customFormat="1" ht="19.5" hidden="1" customHeight="1">
      <c r="A18" s="20"/>
      <c r="B18" s="27" t="s">
        <v>39</v>
      </c>
      <c r="C18" s="22" t="s">
        <v>40</v>
      </c>
      <c r="D18" s="23">
        <f t="shared" ref="D18:D31" si="11">SUM(F18:AA18)</f>
        <v>12378.1574</v>
      </c>
      <c r="E18" s="18">
        <f>D18/$D$17*100</f>
        <v>76.554518753293152</v>
      </c>
      <c r="F18" s="24">
        <v>0</v>
      </c>
      <c r="G18" s="24">
        <v>543.98</v>
      </c>
      <c r="H18" s="24">
        <v>320.185</v>
      </c>
      <c r="I18" s="24">
        <v>519.07100000000003</v>
      </c>
      <c r="J18" s="24">
        <v>327.32100000000003</v>
      </c>
      <c r="K18" s="24">
        <v>650.15800000000002</v>
      </c>
      <c r="L18" s="24">
        <v>1299.4000000000001</v>
      </c>
      <c r="M18" s="24">
        <v>823.14700000000005</v>
      </c>
      <c r="N18" s="24">
        <v>511.3904</v>
      </c>
      <c r="O18" s="24">
        <v>687.01400000000001</v>
      </c>
      <c r="P18" s="24">
        <v>299.14</v>
      </c>
      <c r="Q18" s="24">
        <v>1865.9169999999999</v>
      </c>
      <c r="R18" s="24">
        <v>141.94999999999999</v>
      </c>
      <c r="S18" s="24">
        <v>103.48</v>
      </c>
      <c r="T18" s="24">
        <v>511.18</v>
      </c>
      <c r="U18" s="24">
        <v>248.42</v>
      </c>
      <c r="V18" s="24">
        <v>214.83</v>
      </c>
      <c r="W18" s="24">
        <v>729.76400000000001</v>
      </c>
      <c r="X18" s="24">
        <v>1579.72</v>
      </c>
      <c r="Y18" s="24">
        <v>528.08500000000004</v>
      </c>
      <c r="Z18" s="24">
        <v>132.13499999999999</v>
      </c>
      <c r="AA18" s="24">
        <v>341.87</v>
      </c>
    </row>
    <row r="19" spans="1:27" s="25" customFormat="1" ht="16.5" hidden="1" customHeight="1">
      <c r="A19" s="20"/>
      <c r="B19" s="27" t="s">
        <v>41</v>
      </c>
      <c r="C19" s="22" t="s">
        <v>42</v>
      </c>
      <c r="D19" s="23">
        <f t="shared" si="11"/>
        <v>789.75500000000011</v>
      </c>
      <c r="E19" s="18">
        <f t="shared" ref="E19:E20" si="12">D19/$D$17*100</f>
        <v>4.884354916831728</v>
      </c>
      <c r="F19" s="24">
        <v>0</v>
      </c>
      <c r="G19" s="24">
        <v>0</v>
      </c>
      <c r="H19" s="24">
        <v>0</v>
      </c>
      <c r="I19" s="24">
        <v>5.3710000000000004</v>
      </c>
      <c r="J19" s="24">
        <v>7.8140000000000001</v>
      </c>
      <c r="K19" s="24">
        <v>234.68100000000001</v>
      </c>
      <c r="L19" s="24">
        <v>190.30500000000001</v>
      </c>
      <c r="M19" s="24">
        <v>55.573999999999998</v>
      </c>
      <c r="N19" s="24">
        <v>104.7105</v>
      </c>
      <c r="O19" s="24">
        <v>17.3645</v>
      </c>
      <c r="P19" s="24">
        <v>0</v>
      </c>
      <c r="Q19" s="24">
        <v>72.204999999999998</v>
      </c>
      <c r="R19" s="24">
        <v>2.46</v>
      </c>
      <c r="S19" s="24">
        <v>0</v>
      </c>
      <c r="T19" s="24">
        <v>49.63</v>
      </c>
      <c r="U19" s="24">
        <v>9.14</v>
      </c>
      <c r="V19" s="24">
        <v>5.52</v>
      </c>
      <c r="W19" s="24">
        <v>0</v>
      </c>
      <c r="X19" s="24">
        <v>0</v>
      </c>
      <c r="Y19" s="24">
        <v>0</v>
      </c>
      <c r="Z19" s="24">
        <v>0</v>
      </c>
      <c r="AA19" s="24">
        <v>34.979999999999997</v>
      </c>
    </row>
    <row r="20" spans="1:27" s="25" customFormat="1" ht="16.5" hidden="1" customHeight="1">
      <c r="A20" s="20"/>
      <c r="B20" s="27" t="s">
        <v>43</v>
      </c>
      <c r="C20" s="22" t="s">
        <v>44</v>
      </c>
      <c r="D20" s="23">
        <f t="shared" si="11"/>
        <v>3001.1623999999993</v>
      </c>
      <c r="E20" s="18">
        <f t="shared" si="12"/>
        <v>18.561126329875094</v>
      </c>
      <c r="F20" s="24">
        <v>0</v>
      </c>
      <c r="G20" s="24">
        <v>13.465</v>
      </c>
      <c r="H20" s="24">
        <v>4.13</v>
      </c>
      <c r="I20" s="24">
        <v>50.94</v>
      </c>
      <c r="J20" s="24">
        <v>4.9936999999999996</v>
      </c>
      <c r="K20" s="24">
        <v>307.47000000000003</v>
      </c>
      <c r="L20" s="24">
        <v>209.06</v>
      </c>
      <c r="M20" s="24">
        <v>5.59</v>
      </c>
      <c r="N20" s="24">
        <v>589.61</v>
      </c>
      <c r="O20" s="24">
        <v>4.7610000000000001</v>
      </c>
      <c r="P20" s="24">
        <v>14.33</v>
      </c>
      <c r="Q20" s="24">
        <v>147.4117</v>
      </c>
      <c r="R20" s="24">
        <v>7.3010000000000002</v>
      </c>
      <c r="S20" s="24">
        <v>21.050999999999998</v>
      </c>
      <c r="T20" s="24">
        <v>31.35</v>
      </c>
      <c r="U20" s="24">
        <v>80.23</v>
      </c>
      <c r="V20" s="24">
        <v>623.57000000000005</v>
      </c>
      <c r="W20" s="24">
        <v>186.66399999999999</v>
      </c>
      <c r="X20" s="24">
        <v>534.29</v>
      </c>
      <c r="Y20" s="24">
        <v>0</v>
      </c>
      <c r="Z20" s="24">
        <v>113.765</v>
      </c>
      <c r="AA20" s="24">
        <v>51.18</v>
      </c>
    </row>
    <row r="21" spans="1:27" ht="16.5" customHeight="1">
      <c r="A21" s="16" t="s">
        <v>45</v>
      </c>
      <c r="B21" s="17" t="s">
        <v>46</v>
      </c>
      <c r="C21" s="7" t="s">
        <v>47</v>
      </c>
      <c r="D21" s="23">
        <f t="shared" si="11"/>
        <v>0</v>
      </c>
      <c r="E21" s="18">
        <f>D21/$D$9*100</f>
        <v>0</v>
      </c>
      <c r="F21" s="19">
        <f>F22+F23+F24</f>
        <v>0</v>
      </c>
      <c r="G21" s="19">
        <f t="shared" ref="G21:M21" si="13">G22+G23+G24</f>
        <v>0</v>
      </c>
      <c r="H21" s="19">
        <f t="shared" si="13"/>
        <v>0</v>
      </c>
      <c r="I21" s="19">
        <f t="shared" si="13"/>
        <v>0</v>
      </c>
      <c r="J21" s="19">
        <f t="shared" si="13"/>
        <v>0</v>
      </c>
      <c r="K21" s="19">
        <f t="shared" si="13"/>
        <v>0</v>
      </c>
      <c r="L21" s="19">
        <f t="shared" si="13"/>
        <v>0</v>
      </c>
      <c r="M21" s="19">
        <f t="shared" si="13"/>
        <v>0</v>
      </c>
      <c r="N21" s="19">
        <f t="shared" ref="N21:AA21" si="14">N22+N23+N24</f>
        <v>0</v>
      </c>
      <c r="O21" s="19">
        <f t="shared" si="14"/>
        <v>0</v>
      </c>
      <c r="P21" s="19">
        <f t="shared" si="14"/>
        <v>0</v>
      </c>
      <c r="Q21" s="19">
        <f t="shared" si="14"/>
        <v>0</v>
      </c>
      <c r="R21" s="19">
        <f t="shared" si="14"/>
        <v>0</v>
      </c>
      <c r="S21" s="19">
        <f t="shared" si="14"/>
        <v>0</v>
      </c>
      <c r="T21" s="19">
        <f t="shared" si="14"/>
        <v>0</v>
      </c>
      <c r="U21" s="19">
        <f t="shared" si="14"/>
        <v>0</v>
      </c>
      <c r="V21" s="19">
        <f t="shared" si="14"/>
        <v>0</v>
      </c>
      <c r="W21" s="19">
        <f t="shared" si="14"/>
        <v>0</v>
      </c>
      <c r="X21" s="19">
        <f t="shared" si="14"/>
        <v>0</v>
      </c>
      <c r="Y21" s="19">
        <f t="shared" si="14"/>
        <v>0</v>
      </c>
      <c r="Z21" s="19">
        <f t="shared" si="14"/>
        <v>0</v>
      </c>
      <c r="AA21" s="19">
        <f t="shared" si="14"/>
        <v>0</v>
      </c>
    </row>
    <row r="22" spans="1:27" s="25" customFormat="1" ht="16.5" hidden="1" customHeight="1">
      <c r="A22" s="20"/>
      <c r="B22" s="27" t="s">
        <v>48</v>
      </c>
      <c r="C22" s="22" t="s">
        <v>49</v>
      </c>
      <c r="D22" s="23">
        <f t="shared" si="11"/>
        <v>0</v>
      </c>
      <c r="E22" s="18">
        <f>D22/D$7*100</f>
        <v>0</v>
      </c>
      <c r="F22" s="24">
        <v>0</v>
      </c>
      <c r="G22" s="24">
        <v>0</v>
      </c>
      <c r="H22" s="24">
        <v>0</v>
      </c>
      <c r="I22" s="24">
        <v>0</v>
      </c>
      <c r="J22" s="24">
        <v>0</v>
      </c>
      <c r="K22" s="24">
        <v>0</v>
      </c>
      <c r="L22" s="24">
        <v>0</v>
      </c>
      <c r="M22" s="24">
        <v>0</v>
      </c>
      <c r="N22" s="24">
        <v>0</v>
      </c>
      <c r="O22" s="24">
        <v>0</v>
      </c>
      <c r="P22" s="24">
        <v>0</v>
      </c>
      <c r="Q22" s="24">
        <v>0</v>
      </c>
      <c r="R22" s="24">
        <v>0</v>
      </c>
      <c r="S22" s="24">
        <v>0</v>
      </c>
      <c r="T22" s="24">
        <v>0</v>
      </c>
      <c r="U22" s="24">
        <v>0</v>
      </c>
      <c r="V22" s="24">
        <v>0</v>
      </c>
      <c r="W22" s="24">
        <v>0</v>
      </c>
      <c r="X22" s="24">
        <v>0</v>
      </c>
      <c r="Y22" s="24">
        <v>0</v>
      </c>
      <c r="Z22" s="24">
        <v>0</v>
      </c>
      <c r="AA22" s="24">
        <v>0</v>
      </c>
    </row>
    <row r="23" spans="1:27" s="25" customFormat="1" ht="16.5" hidden="1" customHeight="1">
      <c r="A23" s="20"/>
      <c r="B23" s="27" t="s">
        <v>50</v>
      </c>
      <c r="C23" s="22" t="s">
        <v>51</v>
      </c>
      <c r="D23" s="23">
        <f t="shared" si="11"/>
        <v>0</v>
      </c>
      <c r="E23" s="18">
        <f>D23/D$7*100</f>
        <v>0</v>
      </c>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row>
    <row r="24" spans="1:27" s="25" customFormat="1" ht="16.5" hidden="1" customHeight="1">
      <c r="A24" s="20"/>
      <c r="B24" s="27" t="s">
        <v>52</v>
      </c>
      <c r="C24" s="22" t="s">
        <v>53</v>
      </c>
      <c r="D24" s="23">
        <f t="shared" si="11"/>
        <v>0</v>
      </c>
      <c r="E24" s="18">
        <f>D24/D$7*100</f>
        <v>0</v>
      </c>
      <c r="F24" s="24">
        <v>0</v>
      </c>
      <c r="G24" s="24">
        <v>0</v>
      </c>
      <c r="H24" s="24">
        <v>0</v>
      </c>
      <c r="I24" s="24">
        <v>0</v>
      </c>
      <c r="J24" s="24">
        <v>0</v>
      </c>
      <c r="K24" s="24">
        <v>0</v>
      </c>
      <c r="L24" s="24">
        <v>0</v>
      </c>
      <c r="M24" s="24">
        <v>0</v>
      </c>
      <c r="N24" s="24">
        <v>0</v>
      </c>
      <c r="O24" s="24">
        <v>0</v>
      </c>
      <c r="P24" s="24">
        <v>0</v>
      </c>
      <c r="Q24" s="24">
        <v>0</v>
      </c>
      <c r="R24" s="24">
        <v>0</v>
      </c>
      <c r="S24" s="24">
        <v>0</v>
      </c>
      <c r="T24" s="24">
        <v>0</v>
      </c>
      <c r="U24" s="24">
        <v>0</v>
      </c>
      <c r="V24" s="24">
        <v>0</v>
      </c>
      <c r="W24" s="24">
        <v>0</v>
      </c>
      <c r="X24" s="24">
        <v>0</v>
      </c>
      <c r="Y24" s="24">
        <v>0</v>
      </c>
      <c r="Z24" s="24">
        <v>0</v>
      </c>
      <c r="AA24" s="24">
        <v>0</v>
      </c>
    </row>
    <row r="25" spans="1:27" ht="16.5" customHeight="1">
      <c r="A25" s="16" t="s">
        <v>54</v>
      </c>
      <c r="B25" s="17" t="s">
        <v>55</v>
      </c>
      <c r="C25" s="7" t="s">
        <v>56</v>
      </c>
      <c r="D25" s="23">
        <f t="shared" si="11"/>
        <v>69867.284180000017</v>
      </c>
      <c r="E25" s="18">
        <f>D25/$D$9*100</f>
        <v>72.187620390993601</v>
      </c>
      <c r="F25" s="19">
        <f>F26+F27+F28</f>
        <v>0</v>
      </c>
      <c r="G25" s="19">
        <f t="shared" ref="G25:M25" si="15">G26+G27+G28</f>
        <v>2302.75</v>
      </c>
      <c r="H25" s="19">
        <f t="shared" si="15"/>
        <v>2073.8409999999999</v>
      </c>
      <c r="I25" s="19">
        <f t="shared" si="15"/>
        <v>3919.1283000000003</v>
      </c>
      <c r="J25" s="19">
        <f t="shared" si="15"/>
        <v>1414.9880000000001</v>
      </c>
      <c r="K25" s="19">
        <f t="shared" si="15"/>
        <v>4822.1445000000003</v>
      </c>
      <c r="L25" s="19">
        <f t="shared" si="15"/>
        <v>2760.8674999999998</v>
      </c>
      <c r="M25" s="19">
        <f t="shared" si="15"/>
        <v>3751.0899999999997</v>
      </c>
      <c r="N25" s="19">
        <f t="shared" ref="N25:AA25" si="16">N26+N27+N28</f>
        <v>3043.924</v>
      </c>
      <c r="O25" s="19">
        <f t="shared" si="16"/>
        <v>2158.0657999999999</v>
      </c>
      <c r="P25" s="19">
        <f t="shared" si="16"/>
        <v>2160.6999999999998</v>
      </c>
      <c r="Q25" s="19">
        <f t="shared" si="16"/>
        <v>4123.0240000000003</v>
      </c>
      <c r="R25" s="19">
        <f t="shared" si="16"/>
        <v>2177.6155800000001</v>
      </c>
      <c r="S25" s="19">
        <f t="shared" si="16"/>
        <v>4250.384</v>
      </c>
      <c r="T25" s="19">
        <f t="shared" si="16"/>
        <v>3758.34</v>
      </c>
      <c r="U25" s="19">
        <f t="shared" si="16"/>
        <v>3183.6200000000003</v>
      </c>
      <c r="V25" s="19">
        <f t="shared" si="16"/>
        <v>4182.0020000000004</v>
      </c>
      <c r="W25" s="19">
        <f t="shared" si="16"/>
        <v>5636.9</v>
      </c>
      <c r="X25" s="19">
        <f t="shared" si="16"/>
        <v>4383.84</v>
      </c>
      <c r="Y25" s="19">
        <f t="shared" si="16"/>
        <v>2884.2754999999997</v>
      </c>
      <c r="Z25" s="19">
        <f t="shared" si="16"/>
        <v>4536.7739999999994</v>
      </c>
      <c r="AA25" s="19">
        <f t="shared" si="16"/>
        <v>2343.0100000000002</v>
      </c>
    </row>
    <row r="26" spans="1:27" s="25" customFormat="1" ht="27.6">
      <c r="A26" s="20"/>
      <c r="B26" s="29" t="s">
        <v>57</v>
      </c>
      <c r="C26" s="22" t="s">
        <v>58</v>
      </c>
      <c r="D26" s="23">
        <f t="shared" si="11"/>
        <v>42409.922000000006</v>
      </c>
      <c r="E26" s="18">
        <f>D26/$D$25*100</f>
        <v>60.700687736392844</v>
      </c>
      <c r="F26" s="24">
        <v>0</v>
      </c>
      <c r="G26" s="24">
        <v>1922.41</v>
      </c>
      <c r="H26" s="24">
        <v>1661.62</v>
      </c>
      <c r="I26" s="24">
        <v>1630.22</v>
      </c>
      <c r="J26" s="24">
        <v>1023.2</v>
      </c>
      <c r="K26" s="24">
        <v>3127.1275000000001</v>
      </c>
      <c r="L26" s="24">
        <v>1914.9304999999999</v>
      </c>
      <c r="M26" s="24">
        <v>2983.585</v>
      </c>
      <c r="N26" s="24">
        <v>1706.0540000000001</v>
      </c>
      <c r="O26" s="24">
        <v>1537.7449999999999</v>
      </c>
      <c r="P26" s="24">
        <v>1739.09</v>
      </c>
      <c r="Q26" s="24">
        <v>3284.4140000000002</v>
      </c>
      <c r="R26" s="24">
        <v>1418.181</v>
      </c>
      <c r="S26" s="24">
        <v>2650.7339999999999</v>
      </c>
      <c r="T26" s="24">
        <v>188.666</v>
      </c>
      <c r="U26" s="24">
        <v>2140.86</v>
      </c>
      <c r="V26" s="24">
        <v>2487.357</v>
      </c>
      <c r="W26" s="24">
        <v>3744.49</v>
      </c>
      <c r="X26" s="24">
        <v>2090.46</v>
      </c>
      <c r="Y26" s="24">
        <v>607.87400000000002</v>
      </c>
      <c r="Z26" s="24">
        <v>2666.9639999999999</v>
      </c>
      <c r="AA26" s="24">
        <v>1883.94</v>
      </c>
    </row>
    <row r="27" spans="1:27" s="25" customFormat="1" ht="16.5" hidden="1" customHeight="1">
      <c r="A27" s="20"/>
      <c r="B27" s="27" t="s">
        <v>59</v>
      </c>
      <c r="C27" s="22" t="s">
        <v>60</v>
      </c>
      <c r="D27" s="23">
        <f t="shared" si="11"/>
        <v>3553.8195799999994</v>
      </c>
      <c r="E27" s="18">
        <f t="shared" ref="E27:E28" si="17">D27/$D$25*100</f>
        <v>5.0865288692834358</v>
      </c>
      <c r="F27" s="24">
        <v>0</v>
      </c>
      <c r="G27" s="24">
        <v>31.17</v>
      </c>
      <c r="H27" s="24">
        <v>154.77099999999999</v>
      </c>
      <c r="I27" s="24">
        <v>62.691000000000003</v>
      </c>
      <c r="J27" s="24">
        <v>92.07</v>
      </c>
      <c r="K27" s="24">
        <v>569.96</v>
      </c>
      <c r="L27" s="24">
        <v>200.50399999999999</v>
      </c>
      <c r="M27" s="24">
        <v>197.32499999999999</v>
      </c>
      <c r="N27" s="24">
        <v>90.13</v>
      </c>
      <c r="O27" s="24">
        <v>171.99</v>
      </c>
      <c r="P27" s="24">
        <v>111.17999999999999</v>
      </c>
      <c r="Q27" s="24">
        <v>264.17</v>
      </c>
      <c r="R27" s="24">
        <v>433.48457999999999</v>
      </c>
      <c r="S27" s="24">
        <v>177.51</v>
      </c>
      <c r="T27" s="24">
        <v>147.935</v>
      </c>
      <c r="U27" s="24">
        <v>158.65</v>
      </c>
      <c r="V27" s="24">
        <v>221.02500000000001</v>
      </c>
      <c r="W27" s="24">
        <v>87.39</v>
      </c>
      <c r="X27" s="24">
        <v>4.24</v>
      </c>
      <c r="Y27" s="24">
        <v>98.884</v>
      </c>
      <c r="Z27" s="24">
        <v>262.68</v>
      </c>
      <c r="AA27" s="24">
        <v>16.059999999999999</v>
      </c>
    </row>
    <row r="28" spans="1:27" s="25" customFormat="1" ht="16.5" hidden="1" customHeight="1">
      <c r="A28" s="20"/>
      <c r="B28" s="27" t="s">
        <v>61</v>
      </c>
      <c r="C28" s="22" t="s">
        <v>62</v>
      </c>
      <c r="D28" s="23">
        <f t="shared" si="11"/>
        <v>23903.542600000001</v>
      </c>
      <c r="E28" s="18">
        <f t="shared" si="17"/>
        <v>34.212783394323708</v>
      </c>
      <c r="F28" s="24">
        <v>0</v>
      </c>
      <c r="G28" s="24">
        <v>349.17</v>
      </c>
      <c r="H28" s="24">
        <v>257.45</v>
      </c>
      <c r="I28" s="24">
        <v>2226.2173000000003</v>
      </c>
      <c r="J28" s="24">
        <v>299.71800000000002</v>
      </c>
      <c r="K28" s="24">
        <v>1125.057</v>
      </c>
      <c r="L28" s="24">
        <v>645.43299999999999</v>
      </c>
      <c r="M28" s="24">
        <v>570.17999999999995</v>
      </c>
      <c r="N28" s="24">
        <v>1247.74</v>
      </c>
      <c r="O28" s="24">
        <v>448.33080000000001</v>
      </c>
      <c r="P28" s="24">
        <v>310.43</v>
      </c>
      <c r="Q28" s="24">
        <v>574.44000000000005</v>
      </c>
      <c r="R28" s="24">
        <v>325.95</v>
      </c>
      <c r="S28" s="24">
        <v>1422.14</v>
      </c>
      <c r="T28" s="24">
        <v>3421.739</v>
      </c>
      <c r="U28" s="24">
        <v>884.11</v>
      </c>
      <c r="V28" s="24">
        <v>1473.62</v>
      </c>
      <c r="W28" s="24">
        <v>1805.02</v>
      </c>
      <c r="X28" s="24">
        <v>2289.14</v>
      </c>
      <c r="Y28" s="24">
        <v>2177.5174999999999</v>
      </c>
      <c r="Z28" s="24">
        <v>1607.13</v>
      </c>
      <c r="AA28" s="24">
        <v>443.01</v>
      </c>
    </row>
    <row r="29" spans="1:27" ht="16.5" customHeight="1">
      <c r="A29" s="16" t="s">
        <v>63</v>
      </c>
      <c r="B29" s="28" t="s">
        <v>64</v>
      </c>
      <c r="C29" s="7" t="s">
        <v>65</v>
      </c>
      <c r="D29" s="23">
        <f t="shared" si="11"/>
        <v>219.26299999999995</v>
      </c>
      <c r="E29" s="18">
        <f>D29/$D$9*100</f>
        <v>0.22654486138336716</v>
      </c>
      <c r="F29" s="19">
        <v>0.25800000000000001</v>
      </c>
      <c r="G29" s="19">
        <v>1.425</v>
      </c>
      <c r="H29" s="19">
        <v>15.875</v>
      </c>
      <c r="I29" s="19">
        <v>7.3049999999999997</v>
      </c>
      <c r="J29" s="19">
        <v>30.331</v>
      </c>
      <c r="K29" s="19">
        <v>5.8559999999999999</v>
      </c>
      <c r="L29" s="19">
        <v>16.375</v>
      </c>
      <c r="M29" s="19">
        <v>6.7949999999999999</v>
      </c>
      <c r="N29" s="19">
        <v>4.6980000000000004</v>
      </c>
      <c r="O29" s="19">
        <v>6.6239999999999997</v>
      </c>
      <c r="P29" s="19">
        <v>8.6989999999999998</v>
      </c>
      <c r="Q29" s="19">
        <v>12.22</v>
      </c>
      <c r="R29" s="19">
        <v>9.59</v>
      </c>
      <c r="S29" s="19">
        <v>2.52</v>
      </c>
      <c r="T29" s="19">
        <v>27.94</v>
      </c>
      <c r="U29" s="19">
        <v>7.8840000000000003</v>
      </c>
      <c r="V29" s="19">
        <v>8.0939999999999994</v>
      </c>
      <c r="W29" s="19">
        <v>10.824999999999999</v>
      </c>
      <c r="X29" s="19">
        <v>5.91</v>
      </c>
      <c r="Y29" s="19">
        <v>16.224</v>
      </c>
      <c r="Z29" s="19">
        <v>10.234999999999999</v>
      </c>
      <c r="AA29" s="19">
        <v>3.58</v>
      </c>
    </row>
    <row r="30" spans="1:27" ht="16.5" customHeight="1">
      <c r="A30" s="16" t="s">
        <v>66</v>
      </c>
      <c r="B30" s="28" t="s">
        <v>67</v>
      </c>
      <c r="C30" s="7" t="s">
        <v>68</v>
      </c>
      <c r="D30" s="23">
        <f t="shared" si="11"/>
        <v>0</v>
      </c>
      <c r="E30" s="18">
        <f t="shared" ref="E30:E75" si="18">D30/D$7*100</f>
        <v>0</v>
      </c>
      <c r="F30" s="19">
        <v>0</v>
      </c>
      <c r="G30" s="19">
        <v>0</v>
      </c>
      <c r="H30" s="19">
        <v>0</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row>
    <row r="31" spans="1:27" ht="16.5" customHeight="1">
      <c r="A31" s="16" t="s">
        <v>69</v>
      </c>
      <c r="B31" s="28" t="s">
        <v>70</v>
      </c>
      <c r="C31" s="7" t="s">
        <v>71</v>
      </c>
      <c r="D31" s="23">
        <f t="shared" si="11"/>
        <v>11.458</v>
      </c>
      <c r="E31" s="18">
        <f>D31/$D$9*100</f>
        <v>1.1838527347206878E-2</v>
      </c>
      <c r="F31" s="19">
        <v>0.04</v>
      </c>
      <c r="G31" s="19">
        <v>0</v>
      </c>
      <c r="H31" s="19">
        <v>0</v>
      </c>
      <c r="I31" s="19">
        <v>0</v>
      </c>
      <c r="J31" s="19">
        <v>5.8639999999999999</v>
      </c>
      <c r="K31" s="19">
        <v>0</v>
      </c>
      <c r="L31" s="19">
        <v>0</v>
      </c>
      <c r="M31" s="19">
        <v>0</v>
      </c>
      <c r="N31" s="19">
        <v>0.23400000000000001</v>
      </c>
      <c r="O31" s="19">
        <v>0</v>
      </c>
      <c r="P31" s="19">
        <v>0</v>
      </c>
      <c r="Q31" s="19">
        <v>0</v>
      </c>
      <c r="R31" s="19">
        <v>0.16</v>
      </c>
      <c r="S31" s="19">
        <v>0</v>
      </c>
      <c r="T31" s="19">
        <v>0</v>
      </c>
      <c r="U31" s="19">
        <v>1.1599999999999999</v>
      </c>
      <c r="V31" s="19">
        <v>0</v>
      </c>
      <c r="W31" s="19">
        <v>0.33500000000000002</v>
      </c>
      <c r="X31" s="19">
        <v>0</v>
      </c>
      <c r="Y31" s="19">
        <v>0.06</v>
      </c>
      <c r="Z31" s="19">
        <v>3.605</v>
      </c>
      <c r="AA31" s="19">
        <v>0</v>
      </c>
    </row>
    <row r="32" spans="1:27" s="117" customFormat="1" ht="16.5" customHeight="1">
      <c r="A32" s="116" t="s">
        <v>72</v>
      </c>
      <c r="B32" s="62" t="s">
        <v>73</v>
      </c>
      <c r="C32" s="63" t="s">
        <v>74</v>
      </c>
      <c r="D32" s="104">
        <f>SUM(D34:D43)+SUM(D61:D74)</f>
        <v>4153.2168000000001</v>
      </c>
      <c r="E32" s="86">
        <f t="shared" si="18"/>
        <v>4.0849432601345281</v>
      </c>
      <c r="F32" s="104">
        <f>SUM(F34:F43)+SUM(F61:F74)</f>
        <v>49.277000000000001</v>
      </c>
      <c r="G32" s="104">
        <f t="shared" ref="G32:M32" si="19">SUM(G34:G43)+SUM(G61:G74)</f>
        <v>39.569999999999993</v>
      </c>
      <c r="H32" s="104">
        <f t="shared" si="19"/>
        <v>135.57</v>
      </c>
      <c r="I32" s="104">
        <f t="shared" si="19"/>
        <v>133.01869999999957</v>
      </c>
      <c r="J32" s="104">
        <f t="shared" si="19"/>
        <v>242.96699999999998</v>
      </c>
      <c r="K32" s="104">
        <f t="shared" si="19"/>
        <v>333.37180000000006</v>
      </c>
      <c r="L32" s="104">
        <f t="shared" si="19"/>
        <v>172.88614999999999</v>
      </c>
      <c r="M32" s="104">
        <f t="shared" si="19"/>
        <v>101.60299999999999</v>
      </c>
      <c r="N32" s="104">
        <f t="shared" ref="N32:AA32" si="20">SUM(N34:N43)+SUM(N61:N74)</f>
        <v>114.95699999999999</v>
      </c>
      <c r="O32" s="104">
        <f t="shared" si="20"/>
        <v>213.63470000000001</v>
      </c>
      <c r="P32" s="104">
        <f t="shared" si="20"/>
        <v>260.14534000000003</v>
      </c>
      <c r="Q32" s="104">
        <f t="shared" si="20"/>
        <v>281.60899999999998</v>
      </c>
      <c r="R32" s="104">
        <f t="shared" si="20"/>
        <v>260.68341999999996</v>
      </c>
      <c r="S32" s="104">
        <f t="shared" si="20"/>
        <v>64.984000000000009</v>
      </c>
      <c r="T32" s="104">
        <f t="shared" si="20"/>
        <v>422.476</v>
      </c>
      <c r="U32" s="104">
        <f t="shared" si="20"/>
        <v>351.44137999999998</v>
      </c>
      <c r="V32" s="104">
        <f t="shared" si="20"/>
        <v>208.274</v>
      </c>
      <c r="W32" s="104">
        <f t="shared" si="20"/>
        <v>186.86899999999997</v>
      </c>
      <c r="X32" s="104">
        <f t="shared" si="20"/>
        <v>76.725999999999999</v>
      </c>
      <c r="Y32" s="104">
        <f t="shared" si="20"/>
        <v>212.31931</v>
      </c>
      <c r="Z32" s="104">
        <f t="shared" si="20"/>
        <v>228.45499999999998</v>
      </c>
      <c r="AA32" s="104">
        <f t="shared" si="20"/>
        <v>62.379000000000005</v>
      </c>
    </row>
    <row r="33" spans="1:27" s="25" customFormat="1" ht="16.5" customHeight="1">
      <c r="A33" s="20"/>
      <c r="B33" s="27" t="s">
        <v>75</v>
      </c>
      <c r="C33" s="22"/>
      <c r="D33" s="24"/>
      <c r="E33" s="23"/>
      <c r="F33" s="24"/>
      <c r="G33" s="24"/>
      <c r="H33" s="24"/>
      <c r="I33" s="24"/>
      <c r="J33" s="24"/>
      <c r="K33" s="24"/>
      <c r="L33" s="24"/>
      <c r="M33" s="24"/>
      <c r="N33" s="24"/>
      <c r="O33" s="24"/>
      <c r="P33" s="24"/>
      <c r="Q33" s="24"/>
      <c r="R33" s="24"/>
      <c r="S33" s="24"/>
      <c r="T33" s="24"/>
      <c r="U33" s="24"/>
      <c r="V33" s="24"/>
      <c r="W33" s="24"/>
      <c r="X33" s="24"/>
      <c r="Y33" s="24"/>
      <c r="Z33" s="24"/>
      <c r="AA33" s="24"/>
    </row>
    <row r="34" spans="1:27" ht="16.5" customHeight="1">
      <c r="A34" s="16" t="s">
        <v>76</v>
      </c>
      <c r="B34" s="28" t="s">
        <v>77</v>
      </c>
      <c r="C34" s="7" t="s">
        <v>78</v>
      </c>
      <c r="D34" s="23">
        <f t="shared" ref="D34:D42" si="21">SUM(F34:AA34)</f>
        <v>123.97880000000005</v>
      </c>
      <c r="E34" s="18">
        <f>D34/$D$32*100</f>
        <v>2.9851270947377473</v>
      </c>
      <c r="F34" s="19">
        <v>1.08</v>
      </c>
      <c r="G34" s="19">
        <v>0</v>
      </c>
      <c r="H34" s="19">
        <v>0</v>
      </c>
      <c r="I34" s="19">
        <v>0</v>
      </c>
      <c r="J34" s="19">
        <v>6.0519999999999996</v>
      </c>
      <c r="K34" s="19">
        <v>27.392800000000058</v>
      </c>
      <c r="L34" s="19">
        <v>5.5</v>
      </c>
      <c r="M34" s="19">
        <v>0</v>
      </c>
      <c r="N34" s="19">
        <v>3.82</v>
      </c>
      <c r="O34" s="19">
        <v>0</v>
      </c>
      <c r="P34" s="19">
        <v>0</v>
      </c>
      <c r="Q34" s="19">
        <v>0</v>
      </c>
      <c r="R34" s="19">
        <v>1.82</v>
      </c>
      <c r="S34" s="19">
        <v>0</v>
      </c>
      <c r="T34" s="19">
        <v>77.11</v>
      </c>
      <c r="U34" s="19">
        <v>0</v>
      </c>
      <c r="V34" s="19">
        <v>1.204</v>
      </c>
      <c r="W34" s="19">
        <v>0</v>
      </c>
      <c r="X34" s="19">
        <v>0</v>
      </c>
      <c r="Y34" s="19">
        <v>0</v>
      </c>
      <c r="Z34" s="19">
        <v>0</v>
      </c>
      <c r="AA34" s="19">
        <v>0</v>
      </c>
    </row>
    <row r="35" spans="1:27" ht="16.5" customHeight="1">
      <c r="A35" s="16" t="s">
        <v>79</v>
      </c>
      <c r="B35" s="28" t="s">
        <v>80</v>
      </c>
      <c r="C35" s="7" t="s">
        <v>81</v>
      </c>
      <c r="D35" s="23">
        <f t="shared" si="21"/>
        <v>0.85000000000000009</v>
      </c>
      <c r="E35" s="18">
        <f t="shared" ref="E35:E43" si="22">D35/$D$32*100</f>
        <v>2.0466063799029224E-2</v>
      </c>
      <c r="F35" s="19">
        <v>0.8</v>
      </c>
      <c r="G35" s="19">
        <v>0</v>
      </c>
      <c r="H35" s="19">
        <v>0</v>
      </c>
      <c r="I35" s="19">
        <v>0</v>
      </c>
      <c r="J35" s="19">
        <v>0</v>
      </c>
      <c r="K35" s="19">
        <v>0</v>
      </c>
      <c r="L35" s="19">
        <v>0</v>
      </c>
      <c r="M35" s="19">
        <v>0</v>
      </c>
      <c r="N35" s="19">
        <v>0</v>
      </c>
      <c r="O35" s="19">
        <v>0</v>
      </c>
      <c r="P35" s="19">
        <v>0</v>
      </c>
      <c r="Q35" s="19">
        <v>0</v>
      </c>
      <c r="R35" s="19">
        <v>0</v>
      </c>
      <c r="S35" s="19">
        <v>0</v>
      </c>
      <c r="T35" s="19">
        <v>0</v>
      </c>
      <c r="U35" s="19">
        <v>0.05</v>
      </c>
      <c r="V35" s="19">
        <v>0</v>
      </c>
      <c r="W35" s="19">
        <v>0</v>
      </c>
      <c r="X35" s="19">
        <v>0</v>
      </c>
      <c r="Y35" s="19">
        <v>0</v>
      </c>
      <c r="Z35" s="19">
        <v>0</v>
      </c>
      <c r="AA35" s="19">
        <v>0</v>
      </c>
    </row>
    <row r="36" spans="1:27" ht="16.5" customHeight="1">
      <c r="A36" s="16" t="s">
        <v>82</v>
      </c>
      <c r="B36" s="28" t="s">
        <v>83</v>
      </c>
      <c r="C36" s="7" t="s">
        <v>84</v>
      </c>
      <c r="D36" s="23">
        <f t="shared" si="21"/>
        <v>0</v>
      </c>
      <c r="E36" s="18">
        <f t="shared" si="22"/>
        <v>0</v>
      </c>
      <c r="F36" s="19">
        <v>0</v>
      </c>
      <c r="G36" s="19">
        <v>0</v>
      </c>
      <c r="H36" s="19">
        <v>0</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row>
    <row r="37" spans="1:27" ht="16.5" hidden="1" customHeight="1">
      <c r="A37" s="16"/>
      <c r="B37" s="17" t="s">
        <v>86</v>
      </c>
      <c r="C37" s="7" t="s">
        <v>87</v>
      </c>
      <c r="D37" s="23">
        <f t="shared" si="21"/>
        <v>0</v>
      </c>
      <c r="E37" s="18">
        <f t="shared" si="22"/>
        <v>0</v>
      </c>
      <c r="F37" s="19">
        <v>0</v>
      </c>
      <c r="G37" s="19">
        <v>0</v>
      </c>
      <c r="H37" s="19">
        <v>0</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row>
    <row r="38" spans="1:27" ht="16.5" customHeight="1">
      <c r="A38" s="16" t="s">
        <v>85</v>
      </c>
      <c r="B38" s="28" t="s">
        <v>88</v>
      </c>
      <c r="C38" s="7" t="s">
        <v>89</v>
      </c>
      <c r="D38" s="23">
        <f t="shared" si="21"/>
        <v>0</v>
      </c>
      <c r="E38" s="18">
        <f t="shared" si="22"/>
        <v>0</v>
      </c>
      <c r="F38" s="19">
        <v>0</v>
      </c>
      <c r="G38" s="19">
        <v>0</v>
      </c>
      <c r="H38" s="19">
        <v>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row>
    <row r="39" spans="1:27" ht="16.5" customHeight="1">
      <c r="A39" s="16" t="s">
        <v>90</v>
      </c>
      <c r="B39" s="28" t="s">
        <v>91</v>
      </c>
      <c r="C39" s="7" t="s">
        <v>92</v>
      </c>
      <c r="D39" s="23">
        <f t="shared" si="21"/>
        <v>19.175999999999995</v>
      </c>
      <c r="E39" s="18">
        <f t="shared" si="22"/>
        <v>0.46171439930609914</v>
      </c>
      <c r="F39" s="19">
        <v>0.36</v>
      </c>
      <c r="G39" s="19">
        <v>0</v>
      </c>
      <c r="H39" s="19">
        <v>0</v>
      </c>
      <c r="I39" s="19">
        <v>0</v>
      </c>
      <c r="J39" s="19">
        <v>0.38</v>
      </c>
      <c r="K39" s="19">
        <v>18.021999999999998</v>
      </c>
      <c r="L39" s="19">
        <v>0</v>
      </c>
      <c r="M39" s="19">
        <v>0</v>
      </c>
      <c r="N39" s="19">
        <v>0</v>
      </c>
      <c r="O39" s="19">
        <v>6.4000000000000001E-2</v>
      </c>
      <c r="P39" s="19">
        <v>0</v>
      </c>
      <c r="Q39" s="19">
        <v>0</v>
      </c>
      <c r="R39" s="19">
        <v>0</v>
      </c>
      <c r="S39" s="19">
        <v>0</v>
      </c>
      <c r="T39" s="19">
        <v>0.02</v>
      </c>
      <c r="U39" s="19">
        <v>0.2</v>
      </c>
      <c r="V39" s="19">
        <v>0</v>
      </c>
      <c r="W39" s="19">
        <v>0.13</v>
      </c>
      <c r="X39" s="19">
        <v>0</v>
      </c>
      <c r="Y39" s="19">
        <v>0</v>
      </c>
      <c r="Z39" s="19">
        <v>0</v>
      </c>
      <c r="AA39" s="19">
        <v>0</v>
      </c>
    </row>
    <row r="40" spans="1:27" ht="16.5" customHeight="1">
      <c r="A40" s="16" t="s">
        <v>93</v>
      </c>
      <c r="B40" s="31" t="s">
        <v>94</v>
      </c>
      <c r="C40" s="7" t="s">
        <v>95</v>
      </c>
      <c r="D40" s="23">
        <f t="shared" si="21"/>
        <v>16.620699999999999</v>
      </c>
      <c r="E40" s="18">
        <f t="shared" si="22"/>
        <v>0.40018859598179413</v>
      </c>
      <c r="F40" s="19">
        <v>0</v>
      </c>
      <c r="G40" s="19">
        <v>0</v>
      </c>
      <c r="H40" s="19">
        <v>0.02</v>
      </c>
      <c r="I40" s="19">
        <v>1.0049999999999999</v>
      </c>
      <c r="J40" s="19">
        <v>0.51500000000000001</v>
      </c>
      <c r="K40" s="19">
        <v>0</v>
      </c>
      <c r="L40" s="19">
        <v>0.21</v>
      </c>
      <c r="M40" s="19">
        <v>0</v>
      </c>
      <c r="N40" s="19">
        <v>0</v>
      </c>
      <c r="O40" s="19">
        <v>2.4E-2</v>
      </c>
      <c r="P40" s="19">
        <v>0.42</v>
      </c>
      <c r="Q40" s="19">
        <v>0.71</v>
      </c>
      <c r="R40" s="19">
        <v>4.4094199999999999</v>
      </c>
      <c r="S40" s="19">
        <v>0</v>
      </c>
      <c r="T40" s="19">
        <v>0.82</v>
      </c>
      <c r="U40" s="19">
        <v>0.90827999999999998</v>
      </c>
      <c r="V40" s="19">
        <v>0.79400000000000004</v>
      </c>
      <c r="W40" s="19">
        <v>0.66</v>
      </c>
      <c r="X40" s="19">
        <v>0</v>
      </c>
      <c r="Y40" s="19">
        <v>6.09</v>
      </c>
      <c r="Z40" s="19">
        <v>3.5000000000000003E-2</v>
      </c>
      <c r="AA40" s="19">
        <v>0</v>
      </c>
    </row>
    <row r="41" spans="1:27" ht="16.5" customHeight="1">
      <c r="A41" s="16" t="s">
        <v>96</v>
      </c>
      <c r="B41" s="28" t="s">
        <v>97</v>
      </c>
      <c r="C41" s="7" t="s">
        <v>98</v>
      </c>
      <c r="D41" s="23">
        <f t="shared" si="21"/>
        <v>0.03</v>
      </c>
      <c r="E41" s="761">
        <f t="shared" si="22"/>
        <v>7.2233166349514911E-4</v>
      </c>
      <c r="F41" s="19">
        <v>0</v>
      </c>
      <c r="G41" s="19">
        <v>0</v>
      </c>
      <c r="H41" s="19">
        <v>0.03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row>
    <row r="42" spans="1:27" ht="16.5" customHeight="1">
      <c r="A42" s="16" t="s">
        <v>99</v>
      </c>
      <c r="B42" s="32" t="s">
        <v>100</v>
      </c>
      <c r="C42" s="7" t="s">
        <v>101</v>
      </c>
      <c r="D42" s="23">
        <f t="shared" si="21"/>
        <v>11.955999999999573</v>
      </c>
      <c r="E42" s="18">
        <f t="shared" si="22"/>
        <v>0.28787324562492311</v>
      </c>
      <c r="F42" s="19">
        <v>0</v>
      </c>
      <c r="G42" s="19">
        <v>0</v>
      </c>
      <c r="H42" s="19">
        <v>0</v>
      </c>
      <c r="I42" s="19">
        <v>4.0346999999995745</v>
      </c>
      <c r="J42" s="19">
        <v>0.62</v>
      </c>
      <c r="K42" s="19">
        <v>0</v>
      </c>
      <c r="L42" s="19">
        <v>0.122</v>
      </c>
      <c r="M42" s="19">
        <v>0</v>
      </c>
      <c r="N42" s="19">
        <v>0</v>
      </c>
      <c r="O42" s="19">
        <v>3.3031999999999999</v>
      </c>
      <c r="P42" s="19">
        <v>0.08</v>
      </c>
      <c r="Q42" s="19">
        <v>0</v>
      </c>
      <c r="R42" s="19">
        <v>0</v>
      </c>
      <c r="S42" s="19">
        <v>0</v>
      </c>
      <c r="T42" s="19">
        <v>0</v>
      </c>
      <c r="U42" s="19">
        <v>3.7961</v>
      </c>
      <c r="V42" s="19">
        <v>0</v>
      </c>
      <c r="W42" s="19">
        <v>0</v>
      </c>
      <c r="X42" s="19">
        <v>0</v>
      </c>
      <c r="Y42" s="19">
        <v>0</v>
      </c>
      <c r="Z42" s="19">
        <v>0</v>
      </c>
      <c r="AA42" s="19">
        <v>0</v>
      </c>
    </row>
    <row r="43" spans="1:27" ht="27.6">
      <c r="A43" s="16" t="s">
        <v>102</v>
      </c>
      <c r="B43" s="31" t="s">
        <v>103</v>
      </c>
      <c r="C43" s="7" t="s">
        <v>104</v>
      </c>
      <c r="D43" s="23">
        <f>SUM(F43:AA43)</f>
        <v>1747.5630000000003</v>
      </c>
      <c r="E43" s="18">
        <f t="shared" si="22"/>
        <v>42.077336295085779</v>
      </c>
      <c r="F43" s="19">
        <f>SUM(F45:F60)</f>
        <v>14.901</v>
      </c>
      <c r="G43" s="19">
        <f t="shared" ref="G43:M43" si="23">SUM(G45:G60)</f>
        <v>18.065999999999999</v>
      </c>
      <c r="H43" s="19">
        <f t="shared" si="23"/>
        <v>39.08</v>
      </c>
      <c r="I43" s="19">
        <f t="shared" si="23"/>
        <v>61.044000000000011</v>
      </c>
      <c r="J43" s="19">
        <f t="shared" si="23"/>
        <v>75.34899999999999</v>
      </c>
      <c r="K43" s="19">
        <f t="shared" si="23"/>
        <v>112.51499999999999</v>
      </c>
      <c r="L43" s="19">
        <f t="shared" si="23"/>
        <v>71.674999999999997</v>
      </c>
      <c r="M43" s="19">
        <f t="shared" si="23"/>
        <v>36.159999999999997</v>
      </c>
      <c r="N43" s="19">
        <f t="shared" ref="N43:AA43" si="24">SUM(N45:N60)</f>
        <v>58.402000000000001</v>
      </c>
      <c r="O43" s="19">
        <f t="shared" si="24"/>
        <v>76.298000000000002</v>
      </c>
      <c r="P43" s="19">
        <f t="shared" si="24"/>
        <v>114.81100000000002</v>
      </c>
      <c r="Q43" s="19">
        <f t="shared" si="24"/>
        <v>184.66099999999997</v>
      </c>
      <c r="R43" s="19">
        <f t="shared" si="24"/>
        <v>61.874000000000002</v>
      </c>
      <c r="S43" s="19">
        <f t="shared" si="24"/>
        <v>33.340000000000003</v>
      </c>
      <c r="T43" s="19">
        <f t="shared" si="24"/>
        <v>211.26199999999997</v>
      </c>
      <c r="U43" s="19">
        <f t="shared" si="24"/>
        <v>96.605000000000004</v>
      </c>
      <c r="V43" s="19">
        <f t="shared" si="24"/>
        <v>126.15300000000001</v>
      </c>
      <c r="W43" s="19">
        <f t="shared" si="24"/>
        <v>64.612999999999985</v>
      </c>
      <c r="X43" s="19">
        <f t="shared" si="24"/>
        <v>50.209000000000003</v>
      </c>
      <c r="Y43" s="19">
        <f t="shared" si="24"/>
        <v>104.46899999999999</v>
      </c>
      <c r="Z43" s="19">
        <f t="shared" si="24"/>
        <v>107.61199999999998</v>
      </c>
      <c r="AA43" s="19">
        <f t="shared" si="24"/>
        <v>28.464000000000002</v>
      </c>
    </row>
    <row r="44" spans="1:27" s="25" customFormat="1" ht="16.5" customHeight="1">
      <c r="A44" s="20"/>
      <c r="B44" s="29" t="s">
        <v>75</v>
      </c>
      <c r="C44" s="22"/>
      <c r="D44" s="23"/>
      <c r="E44" s="23"/>
      <c r="F44" s="24"/>
      <c r="G44" s="24"/>
      <c r="H44" s="24"/>
      <c r="I44" s="24"/>
      <c r="J44" s="24"/>
      <c r="K44" s="24"/>
      <c r="L44" s="24"/>
      <c r="M44" s="24"/>
      <c r="N44" s="24"/>
      <c r="O44" s="24"/>
      <c r="P44" s="24"/>
      <c r="Q44" s="24"/>
      <c r="R44" s="24"/>
      <c r="S44" s="24"/>
      <c r="T44" s="24"/>
      <c r="U44" s="24"/>
      <c r="V44" s="24"/>
      <c r="W44" s="24"/>
      <c r="X44" s="24"/>
      <c r="Y44" s="24"/>
      <c r="Z44" s="24"/>
      <c r="AA44" s="24"/>
    </row>
    <row r="45" spans="1:27" ht="16.5" customHeight="1">
      <c r="A45" s="16" t="s">
        <v>105</v>
      </c>
      <c r="B45" s="31" t="s">
        <v>106</v>
      </c>
      <c r="C45" s="7" t="s">
        <v>107</v>
      </c>
      <c r="D45" s="23">
        <f t="shared" ref="D45:D75" si="25">SUM(F45:AA45)</f>
        <v>1376.9730000000002</v>
      </c>
      <c r="E45" s="18">
        <f>D45/$D$43*100</f>
        <v>78.793897559057953</v>
      </c>
      <c r="F45" s="19">
        <v>9.4550000000000001</v>
      </c>
      <c r="G45" s="19">
        <v>16.114999999999998</v>
      </c>
      <c r="H45" s="19">
        <v>27.574999999999999</v>
      </c>
      <c r="I45" s="19">
        <v>58.14</v>
      </c>
      <c r="J45" s="19">
        <v>52.884999999999998</v>
      </c>
      <c r="K45" s="19">
        <v>105.19499999999999</v>
      </c>
      <c r="L45" s="19">
        <v>54.395000000000003</v>
      </c>
      <c r="M45" s="19">
        <v>32.994999999999997</v>
      </c>
      <c r="N45" s="19">
        <v>56</v>
      </c>
      <c r="O45" s="19">
        <v>65.694999999999993</v>
      </c>
      <c r="P45" s="19">
        <v>52.197000000000003</v>
      </c>
      <c r="Q45" s="19">
        <v>110.392</v>
      </c>
      <c r="R45" s="19">
        <v>51.865000000000002</v>
      </c>
      <c r="S45" s="19">
        <v>32.67</v>
      </c>
      <c r="T45" s="19">
        <v>168.85</v>
      </c>
      <c r="U45" s="19">
        <v>85.715000000000003</v>
      </c>
      <c r="V45" s="19">
        <v>123.194</v>
      </c>
      <c r="W45" s="19">
        <v>57.314999999999998</v>
      </c>
      <c r="X45" s="19">
        <v>47.27</v>
      </c>
      <c r="Y45" s="19">
        <v>86.39</v>
      </c>
      <c r="Z45" s="19">
        <v>56.08</v>
      </c>
      <c r="AA45" s="19">
        <v>26.585000000000001</v>
      </c>
    </row>
    <row r="46" spans="1:27" ht="16.5" customHeight="1">
      <c r="A46" s="16" t="s">
        <v>105</v>
      </c>
      <c r="B46" s="31" t="s">
        <v>108</v>
      </c>
      <c r="C46" s="7" t="s">
        <v>109</v>
      </c>
      <c r="D46" s="23">
        <f t="shared" si="25"/>
        <v>79.580000000000013</v>
      </c>
      <c r="E46" s="18">
        <f t="shared" ref="E46:E60" si="26">D46/$D$43*100</f>
        <v>4.5537700214527312</v>
      </c>
      <c r="F46" s="19">
        <v>0.35</v>
      </c>
      <c r="G46" s="19">
        <v>0.13</v>
      </c>
      <c r="H46" s="19">
        <v>1.915</v>
      </c>
      <c r="I46" s="19">
        <v>1.095</v>
      </c>
      <c r="J46" s="19">
        <v>9.7590000000000003</v>
      </c>
      <c r="K46" s="19">
        <v>0.59499999999999997</v>
      </c>
      <c r="L46" s="19">
        <v>8.3000000000000007</v>
      </c>
      <c r="M46" s="19">
        <v>1.98</v>
      </c>
      <c r="N46" s="19">
        <v>1.6240000000000001</v>
      </c>
      <c r="O46" s="19">
        <v>5.2539999999999996</v>
      </c>
      <c r="P46" s="19">
        <v>5.2</v>
      </c>
      <c r="Q46" s="19">
        <v>11.69</v>
      </c>
      <c r="R46" s="19">
        <v>7.3049999999999997</v>
      </c>
      <c r="S46" s="19">
        <v>0.01</v>
      </c>
      <c r="T46" s="19">
        <v>13.145</v>
      </c>
      <c r="U46" s="19">
        <v>0.37</v>
      </c>
      <c r="V46" s="19">
        <v>1.1539999999999999</v>
      </c>
      <c r="W46" s="19">
        <v>3.6240000000000001</v>
      </c>
      <c r="X46" s="19">
        <v>0.01</v>
      </c>
      <c r="Y46" s="19">
        <v>5.23</v>
      </c>
      <c r="Z46" s="19">
        <v>0.78500000000000003</v>
      </c>
      <c r="AA46" s="19">
        <v>5.5E-2</v>
      </c>
    </row>
    <row r="47" spans="1:27" ht="16.5" customHeight="1">
      <c r="A47" s="16" t="s">
        <v>105</v>
      </c>
      <c r="B47" s="31" t="s">
        <v>110</v>
      </c>
      <c r="C47" s="7" t="s">
        <v>111</v>
      </c>
      <c r="D47" s="23">
        <f t="shared" si="25"/>
        <v>0.9710000000000002</v>
      </c>
      <c r="E47" s="18">
        <f t="shared" si="26"/>
        <v>5.5563089857132479E-2</v>
      </c>
      <c r="F47" s="19">
        <v>0.34499999999999997</v>
      </c>
      <c r="G47" s="19">
        <v>0.14499999999999999</v>
      </c>
      <c r="H47" s="19">
        <v>0.03</v>
      </c>
      <c r="I47" s="19">
        <v>0.02</v>
      </c>
      <c r="J47" s="19">
        <v>0</v>
      </c>
      <c r="K47" s="19">
        <v>0.02</v>
      </c>
      <c r="L47" s="19">
        <v>0</v>
      </c>
      <c r="M47" s="19">
        <v>0</v>
      </c>
      <c r="N47" s="19">
        <v>0.01</v>
      </c>
      <c r="O47" s="19">
        <v>0</v>
      </c>
      <c r="P47" s="19">
        <v>1.4999999999999999E-2</v>
      </c>
      <c r="Q47" s="19">
        <v>2.4E-2</v>
      </c>
      <c r="R47" s="19">
        <v>2.4E-2</v>
      </c>
      <c r="S47" s="19">
        <v>0</v>
      </c>
      <c r="T47" s="19">
        <v>0.18</v>
      </c>
      <c r="U47" s="19">
        <v>0</v>
      </c>
      <c r="V47" s="19">
        <v>0</v>
      </c>
      <c r="W47" s="19">
        <v>0</v>
      </c>
      <c r="X47" s="19">
        <v>0.14399999999999999</v>
      </c>
      <c r="Y47" s="19">
        <v>1.4E-2</v>
      </c>
      <c r="Z47" s="19">
        <v>0</v>
      </c>
      <c r="AA47" s="19">
        <v>0</v>
      </c>
    </row>
    <row r="48" spans="1:27" ht="16.5" customHeight="1">
      <c r="A48" s="16" t="s">
        <v>105</v>
      </c>
      <c r="B48" s="31" t="s">
        <v>112</v>
      </c>
      <c r="C48" s="7" t="s">
        <v>113</v>
      </c>
      <c r="D48" s="23">
        <f t="shared" si="25"/>
        <v>3.5000000000000009</v>
      </c>
      <c r="E48" s="18">
        <f t="shared" si="26"/>
        <v>0.2002789026776145</v>
      </c>
      <c r="F48" s="19">
        <v>0.6</v>
      </c>
      <c r="G48" s="19">
        <v>8.5000000000000006E-2</v>
      </c>
      <c r="H48" s="19">
        <v>0.05</v>
      </c>
      <c r="I48" s="19">
        <v>0.04</v>
      </c>
      <c r="J48" s="19">
        <v>0.26</v>
      </c>
      <c r="K48" s="19">
        <v>0.11</v>
      </c>
      <c r="L48" s="19">
        <v>0.41</v>
      </c>
      <c r="M48" s="19">
        <v>0.06</v>
      </c>
      <c r="N48" s="19">
        <v>0.08</v>
      </c>
      <c r="O48" s="19">
        <v>0.08</v>
      </c>
      <c r="P48" s="19">
        <v>0</v>
      </c>
      <c r="Q48" s="19">
        <v>0.1</v>
      </c>
      <c r="R48" s="19">
        <v>0.02</v>
      </c>
      <c r="S48" s="19">
        <v>0.06</v>
      </c>
      <c r="T48" s="19">
        <v>0.23</v>
      </c>
      <c r="U48" s="19">
        <v>0.57999999999999996</v>
      </c>
      <c r="V48" s="19">
        <v>0.06</v>
      </c>
      <c r="W48" s="19">
        <v>0.105</v>
      </c>
      <c r="X48" s="19">
        <v>0.14000000000000001</v>
      </c>
      <c r="Y48" s="19">
        <v>0.12</v>
      </c>
      <c r="Z48" s="19">
        <v>0.17</v>
      </c>
      <c r="AA48" s="19">
        <v>0.14000000000000001</v>
      </c>
    </row>
    <row r="49" spans="1:27" ht="16.5" customHeight="1">
      <c r="A49" s="16" t="s">
        <v>105</v>
      </c>
      <c r="B49" s="31" t="s">
        <v>114</v>
      </c>
      <c r="C49" s="7" t="s">
        <v>115</v>
      </c>
      <c r="D49" s="23">
        <f t="shared" si="25"/>
        <v>34.896000000000001</v>
      </c>
      <c r="E49" s="18">
        <f t="shared" si="26"/>
        <v>1.9968378822394384</v>
      </c>
      <c r="F49" s="19">
        <v>1.57</v>
      </c>
      <c r="G49" s="19">
        <v>1.581</v>
      </c>
      <c r="H49" s="19">
        <v>2.194</v>
      </c>
      <c r="I49" s="19">
        <v>0.86499999999999999</v>
      </c>
      <c r="J49" s="19">
        <v>5.34</v>
      </c>
      <c r="K49" s="19">
        <v>1.97</v>
      </c>
      <c r="L49" s="19">
        <v>2.71</v>
      </c>
      <c r="M49" s="19">
        <v>1.1000000000000001</v>
      </c>
      <c r="N49" s="19">
        <v>0.434</v>
      </c>
      <c r="O49" s="19">
        <v>1.22</v>
      </c>
      <c r="P49" s="19">
        <v>0.84799999999999998</v>
      </c>
      <c r="Q49" s="19">
        <v>1.57</v>
      </c>
      <c r="R49" s="19">
        <v>0.85499999999999998</v>
      </c>
      <c r="S49" s="19">
        <v>0.6</v>
      </c>
      <c r="T49" s="19">
        <v>3.2149999999999999</v>
      </c>
      <c r="U49" s="19">
        <v>2.68</v>
      </c>
      <c r="V49" s="19">
        <v>0.83499999999999996</v>
      </c>
      <c r="W49" s="19">
        <v>1.085</v>
      </c>
      <c r="X49" s="19">
        <v>0.68500000000000005</v>
      </c>
      <c r="Y49" s="19">
        <v>1.7150000000000001</v>
      </c>
      <c r="Z49" s="19">
        <v>0.81399999999999995</v>
      </c>
      <c r="AA49" s="19">
        <v>1.01</v>
      </c>
    </row>
    <row r="50" spans="1:27" ht="16.5" customHeight="1">
      <c r="A50" s="16" t="s">
        <v>105</v>
      </c>
      <c r="B50" s="31" t="s">
        <v>116</v>
      </c>
      <c r="C50" s="7" t="s">
        <v>117</v>
      </c>
      <c r="D50" s="23">
        <f t="shared" si="25"/>
        <v>7.1870000000000003</v>
      </c>
      <c r="E50" s="18">
        <f t="shared" si="26"/>
        <v>0.41125842101257576</v>
      </c>
      <c r="F50" s="19">
        <v>1.02</v>
      </c>
      <c r="G50" s="19">
        <v>0</v>
      </c>
      <c r="H50" s="19">
        <v>0.214</v>
      </c>
      <c r="I50" s="19">
        <v>0.57499999999999996</v>
      </c>
      <c r="J50" s="19">
        <v>0</v>
      </c>
      <c r="K50" s="19">
        <v>0</v>
      </c>
      <c r="L50" s="19">
        <v>0.27</v>
      </c>
      <c r="M50" s="19">
        <v>0</v>
      </c>
      <c r="N50" s="19">
        <v>0</v>
      </c>
      <c r="O50" s="19">
        <v>0.30499999999999999</v>
      </c>
      <c r="P50" s="19">
        <v>0.32500000000000001</v>
      </c>
      <c r="Q50" s="19">
        <v>0.16500000000000001</v>
      </c>
      <c r="R50" s="19">
        <v>0.33500000000000002</v>
      </c>
      <c r="S50" s="19">
        <v>0</v>
      </c>
      <c r="T50" s="19">
        <v>0.86</v>
      </c>
      <c r="U50" s="19">
        <v>0</v>
      </c>
      <c r="V50" s="19">
        <v>0.54</v>
      </c>
      <c r="W50" s="19">
        <v>0.45</v>
      </c>
      <c r="X50" s="19">
        <v>0</v>
      </c>
      <c r="Y50" s="19">
        <v>1</v>
      </c>
      <c r="Z50" s="19">
        <v>0.47399999999999998</v>
      </c>
      <c r="AA50" s="19">
        <v>0.65400000000000003</v>
      </c>
    </row>
    <row r="51" spans="1:27" ht="16.5" customHeight="1">
      <c r="A51" s="16" t="s">
        <v>105</v>
      </c>
      <c r="B51" s="31" t="s">
        <v>118</v>
      </c>
      <c r="C51" s="7" t="s">
        <v>119</v>
      </c>
      <c r="D51" s="23">
        <f t="shared" si="25"/>
        <v>114.333</v>
      </c>
      <c r="E51" s="18">
        <f t="shared" si="26"/>
        <v>6.5424250799541976</v>
      </c>
      <c r="F51" s="19">
        <v>0</v>
      </c>
      <c r="G51" s="19">
        <v>0</v>
      </c>
      <c r="H51" s="19">
        <v>0</v>
      </c>
      <c r="I51" s="19">
        <v>0</v>
      </c>
      <c r="J51" s="19">
        <v>0.1</v>
      </c>
      <c r="K51" s="19">
        <v>0</v>
      </c>
      <c r="L51" s="19">
        <v>0.01</v>
      </c>
      <c r="M51" s="19">
        <v>1.4999999999999999E-2</v>
      </c>
      <c r="N51" s="19">
        <v>0.24</v>
      </c>
      <c r="O51" s="19">
        <v>0.8</v>
      </c>
      <c r="P51" s="19">
        <v>50.923999999999999</v>
      </c>
      <c r="Q51" s="19">
        <v>60.44</v>
      </c>
      <c r="R51" s="19">
        <v>0.01</v>
      </c>
      <c r="S51" s="19">
        <v>0</v>
      </c>
      <c r="T51" s="19">
        <v>0.03</v>
      </c>
      <c r="U51" s="19">
        <v>0.19</v>
      </c>
      <c r="V51" s="19">
        <v>0</v>
      </c>
      <c r="W51" s="19">
        <v>1.554</v>
      </c>
      <c r="X51" s="19">
        <v>0</v>
      </c>
      <c r="Y51" s="19">
        <v>0</v>
      </c>
      <c r="Z51" s="19">
        <v>0</v>
      </c>
      <c r="AA51" s="19">
        <v>0.02</v>
      </c>
    </row>
    <row r="52" spans="1:27" ht="16.5" customHeight="1">
      <c r="A52" s="16" t="s">
        <v>105</v>
      </c>
      <c r="B52" s="31" t="s">
        <v>120</v>
      </c>
      <c r="C52" s="7" t="s">
        <v>121</v>
      </c>
      <c r="D52" s="23">
        <f t="shared" si="25"/>
        <v>0.35399999999999998</v>
      </c>
      <c r="E52" s="18">
        <f t="shared" si="26"/>
        <v>2.0256780442250148E-2</v>
      </c>
      <c r="F52" s="19">
        <v>0.11</v>
      </c>
      <c r="G52" s="19">
        <v>0.01</v>
      </c>
      <c r="H52" s="19">
        <v>0.02</v>
      </c>
      <c r="I52" s="19">
        <v>0</v>
      </c>
      <c r="J52" s="19">
        <v>0</v>
      </c>
      <c r="K52" s="19">
        <v>0</v>
      </c>
      <c r="L52" s="19">
        <v>0</v>
      </c>
      <c r="M52" s="19">
        <v>0</v>
      </c>
      <c r="N52" s="19">
        <v>0</v>
      </c>
      <c r="O52" s="19">
        <v>2.4E-2</v>
      </c>
      <c r="P52" s="19">
        <v>0.01</v>
      </c>
      <c r="Q52" s="19">
        <v>0.02</v>
      </c>
      <c r="R52" s="19">
        <v>0.01</v>
      </c>
      <c r="S52" s="19">
        <v>0</v>
      </c>
      <c r="T52" s="19">
        <v>0.04</v>
      </c>
      <c r="U52" s="19">
        <v>0.04</v>
      </c>
      <c r="V52" s="19">
        <v>0</v>
      </c>
      <c r="W52" s="19">
        <v>0</v>
      </c>
      <c r="X52" s="19">
        <v>0</v>
      </c>
      <c r="Y52" s="19">
        <v>7.0000000000000007E-2</v>
      </c>
      <c r="Z52" s="19">
        <v>0</v>
      </c>
      <c r="AA52" s="19">
        <v>0</v>
      </c>
    </row>
    <row r="53" spans="1:27" ht="16.5" customHeight="1">
      <c r="A53" s="16" t="s">
        <v>105</v>
      </c>
      <c r="B53" s="31" t="s">
        <v>122</v>
      </c>
      <c r="C53" s="7" t="s">
        <v>123</v>
      </c>
      <c r="D53" s="23">
        <f t="shared" si="25"/>
        <v>0</v>
      </c>
      <c r="E53" s="18">
        <f t="shared" si="26"/>
        <v>0</v>
      </c>
      <c r="F53" s="19">
        <v>0</v>
      </c>
      <c r="G53" s="19">
        <v>0</v>
      </c>
      <c r="H53" s="19">
        <v>0</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row>
    <row r="54" spans="1:27" ht="16.5" customHeight="1">
      <c r="A54" s="16" t="s">
        <v>105</v>
      </c>
      <c r="B54" s="28" t="s">
        <v>124</v>
      </c>
      <c r="C54" s="7" t="s">
        <v>125</v>
      </c>
      <c r="D54" s="23">
        <f t="shared" si="25"/>
        <v>0.28600000000000003</v>
      </c>
      <c r="E54" s="18">
        <f t="shared" si="26"/>
        <v>1.636564747594221E-2</v>
      </c>
      <c r="F54" s="19">
        <v>0.20200000000000001</v>
      </c>
      <c r="G54" s="19">
        <v>0</v>
      </c>
      <c r="H54" s="19">
        <v>0</v>
      </c>
      <c r="I54" s="19">
        <v>8.4000000000000005E-2</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row>
    <row r="55" spans="1:27" ht="16.5" customHeight="1">
      <c r="A55" s="16" t="s">
        <v>105</v>
      </c>
      <c r="B55" s="33" t="s">
        <v>126</v>
      </c>
      <c r="C55" s="7" t="s">
        <v>127</v>
      </c>
      <c r="D55" s="23">
        <f t="shared" si="25"/>
        <v>50.579000000000001</v>
      </c>
      <c r="E55" s="18">
        <f t="shared" si="26"/>
        <v>2.8942590338660175</v>
      </c>
      <c r="F55" s="19">
        <v>0.06</v>
      </c>
      <c r="G55" s="19">
        <v>0</v>
      </c>
      <c r="H55" s="19">
        <v>0</v>
      </c>
      <c r="I55" s="19">
        <v>0</v>
      </c>
      <c r="J55" s="19">
        <v>0</v>
      </c>
      <c r="K55" s="19">
        <v>0.33500000000000002</v>
      </c>
      <c r="L55" s="19">
        <v>0</v>
      </c>
      <c r="M55" s="19">
        <v>0</v>
      </c>
      <c r="N55" s="19">
        <v>0</v>
      </c>
      <c r="O55" s="19">
        <v>0</v>
      </c>
      <c r="P55" s="19">
        <v>0</v>
      </c>
      <c r="Q55" s="19">
        <v>0</v>
      </c>
      <c r="R55" s="19">
        <v>0</v>
      </c>
      <c r="S55" s="19">
        <v>0</v>
      </c>
      <c r="T55" s="19">
        <v>1.42</v>
      </c>
      <c r="U55" s="19">
        <v>0</v>
      </c>
      <c r="V55" s="19">
        <v>0</v>
      </c>
      <c r="W55" s="19">
        <v>0.02</v>
      </c>
      <c r="X55" s="19">
        <v>0</v>
      </c>
      <c r="Y55" s="19">
        <v>0</v>
      </c>
      <c r="Z55" s="19">
        <v>48.744</v>
      </c>
      <c r="AA55" s="19">
        <v>0</v>
      </c>
    </row>
    <row r="56" spans="1:27" ht="16.5" customHeight="1">
      <c r="A56" s="16" t="s">
        <v>105</v>
      </c>
      <c r="B56" s="32" t="s">
        <v>128</v>
      </c>
      <c r="C56" s="7" t="s">
        <v>129</v>
      </c>
      <c r="D56" s="23">
        <f t="shared" si="25"/>
        <v>0.68400000000000005</v>
      </c>
      <c r="E56" s="18">
        <f t="shared" si="26"/>
        <v>3.9140219837568088E-2</v>
      </c>
      <c r="F56" s="19">
        <v>0.68400000000000005</v>
      </c>
      <c r="G56" s="19">
        <v>0</v>
      </c>
      <c r="H56" s="19">
        <v>0</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row>
    <row r="57" spans="1:27" ht="27.6">
      <c r="A57" s="16" t="s">
        <v>105</v>
      </c>
      <c r="B57" s="32" t="s">
        <v>130</v>
      </c>
      <c r="C57" s="7" t="s">
        <v>131</v>
      </c>
      <c r="D57" s="23">
        <f t="shared" si="25"/>
        <v>76.237999999999985</v>
      </c>
      <c r="E57" s="18">
        <f t="shared" si="26"/>
        <v>4.3625322806674198</v>
      </c>
      <c r="F57" s="19">
        <v>0.02</v>
      </c>
      <c r="G57" s="19">
        <v>0</v>
      </c>
      <c r="H57" s="19">
        <v>7.0819999999999999</v>
      </c>
      <c r="I57" s="19">
        <v>0.125</v>
      </c>
      <c r="J57" s="19">
        <v>7.0049999999999999</v>
      </c>
      <c r="K57" s="19">
        <v>4.29</v>
      </c>
      <c r="L57" s="19">
        <v>5.58</v>
      </c>
      <c r="M57" s="19">
        <v>0.01</v>
      </c>
      <c r="N57" s="19">
        <v>1.4E-2</v>
      </c>
      <c r="O57" s="19">
        <v>2.92</v>
      </c>
      <c r="P57" s="19">
        <v>4.9219999999999997</v>
      </c>
      <c r="Q57" s="19">
        <v>0.26</v>
      </c>
      <c r="R57" s="19">
        <v>1.45</v>
      </c>
      <c r="S57" s="19">
        <v>0</v>
      </c>
      <c r="T57" s="19">
        <v>22.86</v>
      </c>
      <c r="U57" s="19">
        <v>6.96</v>
      </c>
      <c r="V57" s="19">
        <v>0.37</v>
      </c>
      <c r="W57" s="19">
        <v>0.02</v>
      </c>
      <c r="X57" s="19">
        <v>1.96</v>
      </c>
      <c r="Y57" s="19">
        <v>9.93</v>
      </c>
      <c r="Z57" s="19">
        <v>0.46</v>
      </c>
      <c r="AA57" s="19">
        <v>0</v>
      </c>
    </row>
    <row r="58" spans="1:27" ht="16.5" customHeight="1">
      <c r="A58" s="16" t="s">
        <v>105</v>
      </c>
      <c r="B58" s="31" t="s">
        <v>132</v>
      </c>
      <c r="C58" s="7" t="s">
        <v>133</v>
      </c>
      <c r="D58" s="23">
        <f t="shared" si="25"/>
        <v>0</v>
      </c>
      <c r="E58" s="18">
        <f t="shared" si="26"/>
        <v>0</v>
      </c>
      <c r="F58" s="19">
        <v>0</v>
      </c>
      <c r="G58" s="19">
        <v>0</v>
      </c>
      <c r="H58" s="19">
        <v>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row>
    <row r="59" spans="1:27" ht="16.5" customHeight="1">
      <c r="A59" s="16" t="s">
        <v>105</v>
      </c>
      <c r="B59" s="31" t="s">
        <v>134</v>
      </c>
      <c r="C59" s="7" t="s">
        <v>135</v>
      </c>
      <c r="D59" s="23">
        <f t="shared" si="25"/>
        <v>0.15</v>
      </c>
      <c r="E59" s="18">
        <f t="shared" si="26"/>
        <v>8.5833815433263329E-3</v>
      </c>
      <c r="F59" s="19">
        <v>0.15</v>
      </c>
      <c r="G59" s="19">
        <v>0</v>
      </c>
      <c r="H59" s="19">
        <v>0</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row>
    <row r="60" spans="1:27" ht="16.5" customHeight="1">
      <c r="A60" s="16" t="s">
        <v>105</v>
      </c>
      <c r="B60" s="31" t="s">
        <v>136</v>
      </c>
      <c r="C60" s="7" t="s">
        <v>137</v>
      </c>
      <c r="D60" s="23">
        <f t="shared" si="25"/>
        <v>1.8320000000000001</v>
      </c>
      <c r="E60" s="18">
        <f t="shared" si="26"/>
        <v>0.10483169991582562</v>
      </c>
      <c r="F60" s="19">
        <v>0.33500000000000002</v>
      </c>
      <c r="G60" s="19">
        <v>0</v>
      </c>
      <c r="H60" s="19">
        <v>0</v>
      </c>
      <c r="I60" s="19">
        <v>0.1</v>
      </c>
      <c r="J60" s="19">
        <v>0</v>
      </c>
      <c r="K60" s="19">
        <v>0</v>
      </c>
      <c r="L60" s="19">
        <v>0</v>
      </c>
      <c r="M60" s="19">
        <v>0</v>
      </c>
      <c r="N60" s="19">
        <v>0</v>
      </c>
      <c r="O60" s="19">
        <v>0</v>
      </c>
      <c r="P60" s="19">
        <v>0.37</v>
      </c>
      <c r="Q60" s="19">
        <v>0</v>
      </c>
      <c r="R60" s="19">
        <v>0</v>
      </c>
      <c r="S60" s="19">
        <v>0</v>
      </c>
      <c r="T60" s="19">
        <v>0.432</v>
      </c>
      <c r="U60" s="19">
        <v>7.0000000000000007E-2</v>
      </c>
      <c r="V60" s="19">
        <v>0</v>
      </c>
      <c r="W60" s="19">
        <v>0.44</v>
      </c>
      <c r="X60" s="19">
        <v>0</v>
      </c>
      <c r="Y60" s="19">
        <v>0</v>
      </c>
      <c r="Z60" s="19">
        <v>8.5000000000000006E-2</v>
      </c>
      <c r="AA60" s="19">
        <v>0</v>
      </c>
    </row>
    <row r="61" spans="1:27" ht="16.5" customHeight="1">
      <c r="A61" s="16" t="s">
        <v>138</v>
      </c>
      <c r="B61" s="28" t="s">
        <v>139</v>
      </c>
      <c r="C61" s="7" t="s">
        <v>140</v>
      </c>
      <c r="D61" s="23">
        <f t="shared" si="25"/>
        <v>0</v>
      </c>
      <c r="E61" s="18">
        <f t="shared" ref="E61:E72" si="27">D61/$D$32*100</f>
        <v>0</v>
      </c>
      <c r="F61" s="19">
        <v>0</v>
      </c>
      <c r="G61" s="19">
        <v>0</v>
      </c>
      <c r="H61" s="19">
        <v>0</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row>
    <row r="62" spans="1:27" ht="16.5" customHeight="1">
      <c r="A62" s="16" t="s">
        <v>141</v>
      </c>
      <c r="B62" s="32" t="s">
        <v>142</v>
      </c>
      <c r="C62" s="7" t="s">
        <v>143</v>
      </c>
      <c r="D62" s="23">
        <f t="shared" si="25"/>
        <v>10.440000000000001</v>
      </c>
      <c r="E62" s="18">
        <f t="shared" si="27"/>
        <v>0.25137141889631193</v>
      </c>
      <c r="F62" s="19">
        <v>9.0999999999999998E-2</v>
      </c>
      <c r="G62" s="19">
        <v>0.125</v>
      </c>
      <c r="H62" s="19">
        <v>0.55200000000000005</v>
      </c>
      <c r="I62" s="19">
        <v>0.34200000000000003</v>
      </c>
      <c r="J62" s="19">
        <v>0.69</v>
      </c>
      <c r="K62" s="19">
        <v>0.88500000000000001</v>
      </c>
      <c r="L62" s="19">
        <v>0.52</v>
      </c>
      <c r="M62" s="19">
        <v>0.4</v>
      </c>
      <c r="N62" s="19">
        <v>0.48399999999999999</v>
      </c>
      <c r="O62" s="19">
        <v>0.37</v>
      </c>
      <c r="P62" s="19">
        <v>0.38400000000000001</v>
      </c>
      <c r="Q62" s="19">
        <v>0.44400000000000001</v>
      </c>
      <c r="R62" s="19">
        <v>0.86</v>
      </c>
      <c r="S62" s="19">
        <v>0.20399999999999999</v>
      </c>
      <c r="T62" s="19">
        <v>0.76500000000000001</v>
      </c>
      <c r="U62" s="19">
        <v>0.95</v>
      </c>
      <c r="V62" s="19">
        <v>0.48</v>
      </c>
      <c r="W62" s="19">
        <v>0.38400000000000001</v>
      </c>
      <c r="X62" s="19">
        <v>0.63</v>
      </c>
      <c r="Y62" s="19">
        <v>0.52500000000000002</v>
      </c>
      <c r="Z62" s="19">
        <v>0.16500000000000001</v>
      </c>
      <c r="AA62" s="19">
        <v>0.19</v>
      </c>
    </row>
    <row r="63" spans="1:27" ht="16.5" customHeight="1">
      <c r="A63" s="16" t="s">
        <v>144</v>
      </c>
      <c r="B63" s="32" t="s">
        <v>145</v>
      </c>
      <c r="C63" s="7" t="s">
        <v>146</v>
      </c>
      <c r="D63" s="23">
        <f t="shared" si="25"/>
        <v>0.12</v>
      </c>
      <c r="E63" s="18">
        <f t="shared" si="27"/>
        <v>2.8893266539805965E-3</v>
      </c>
      <c r="F63" s="19">
        <v>0.12</v>
      </c>
      <c r="G63" s="19">
        <v>0</v>
      </c>
      <c r="H63" s="19">
        <v>0</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row>
    <row r="64" spans="1:27" ht="16.5" customHeight="1">
      <c r="A64" s="16" t="s">
        <v>147</v>
      </c>
      <c r="B64" s="33" t="s">
        <v>148</v>
      </c>
      <c r="C64" s="7" t="s">
        <v>149</v>
      </c>
      <c r="D64" s="23">
        <f t="shared" si="25"/>
        <v>657.21830000000011</v>
      </c>
      <c r="E64" s="18">
        <f t="shared" si="27"/>
        <v>15.8243195972818</v>
      </c>
      <c r="F64" s="19">
        <v>0</v>
      </c>
      <c r="G64" s="19">
        <v>5.73</v>
      </c>
      <c r="H64" s="19">
        <v>42.2</v>
      </c>
      <c r="I64" s="19">
        <v>33.115000000000002</v>
      </c>
      <c r="J64" s="19">
        <v>76.23</v>
      </c>
      <c r="K64" s="19">
        <v>25.4</v>
      </c>
      <c r="L64" s="19">
        <v>58.709150000000001</v>
      </c>
      <c r="M64" s="19">
        <v>21.933</v>
      </c>
      <c r="N64" s="19">
        <v>12.541</v>
      </c>
      <c r="O64" s="19">
        <v>39.231000000000002</v>
      </c>
      <c r="P64" s="19">
        <v>19.50684</v>
      </c>
      <c r="Q64" s="19">
        <v>31.26</v>
      </c>
      <c r="R64" s="19">
        <v>29.18</v>
      </c>
      <c r="S64" s="19">
        <v>6.38</v>
      </c>
      <c r="T64" s="19">
        <v>83.760999999999996</v>
      </c>
      <c r="U64" s="19">
        <v>31.888000000000002</v>
      </c>
      <c r="V64" s="19">
        <v>21.425000000000001</v>
      </c>
      <c r="W64" s="19">
        <v>25.891999999999999</v>
      </c>
      <c r="X64" s="19">
        <v>9.7870000000000008</v>
      </c>
      <c r="Y64" s="19">
        <v>63.60031</v>
      </c>
      <c r="Z64" s="19">
        <v>14.584</v>
      </c>
      <c r="AA64" s="19">
        <v>4.8650000000000002</v>
      </c>
    </row>
    <row r="65" spans="1:27" ht="16.5" customHeight="1">
      <c r="A65" s="16" t="s">
        <v>150</v>
      </c>
      <c r="B65" s="32" t="s">
        <v>151</v>
      </c>
      <c r="C65" s="7" t="s">
        <v>152</v>
      </c>
      <c r="D65" s="23">
        <f t="shared" si="25"/>
        <v>22.03</v>
      </c>
      <c r="E65" s="18">
        <f t="shared" si="27"/>
        <v>0.53043221822660458</v>
      </c>
      <c r="F65" s="19">
        <v>22.03</v>
      </c>
      <c r="G65" s="19">
        <v>0</v>
      </c>
      <c r="H65" s="19">
        <v>0</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row>
    <row r="66" spans="1:27" ht="16.5" customHeight="1">
      <c r="A66" s="16" t="s">
        <v>153</v>
      </c>
      <c r="B66" s="32" t="s">
        <v>154</v>
      </c>
      <c r="C66" s="7" t="s">
        <v>155</v>
      </c>
      <c r="D66" s="23">
        <f t="shared" si="25"/>
        <v>11.047000000000001</v>
      </c>
      <c r="E66" s="18">
        <f t="shared" si="27"/>
        <v>0.26598659622103038</v>
      </c>
      <c r="F66" s="19">
        <v>2.1150000000000002</v>
      </c>
      <c r="G66" s="19">
        <v>0.41399999999999998</v>
      </c>
      <c r="H66" s="19">
        <v>0.49</v>
      </c>
      <c r="I66" s="19">
        <v>0.11</v>
      </c>
      <c r="J66" s="19">
        <v>0.18</v>
      </c>
      <c r="K66" s="19">
        <v>0.45900000000000002</v>
      </c>
      <c r="L66" s="19">
        <v>0.4</v>
      </c>
      <c r="M66" s="19">
        <v>0.31</v>
      </c>
      <c r="N66" s="19">
        <v>0.17</v>
      </c>
      <c r="O66" s="19">
        <v>0.56999999999999995</v>
      </c>
      <c r="P66" s="19">
        <v>1.1719999999999999</v>
      </c>
      <c r="Q66" s="19">
        <v>1.34</v>
      </c>
      <c r="R66" s="19">
        <v>0.12</v>
      </c>
      <c r="S66" s="19">
        <v>0.23</v>
      </c>
      <c r="T66" s="19">
        <v>0.374</v>
      </c>
      <c r="U66" s="19">
        <v>0.34399999999999997</v>
      </c>
      <c r="V66" s="19">
        <v>0.38400000000000001</v>
      </c>
      <c r="W66" s="19">
        <v>0.22500000000000001</v>
      </c>
      <c r="X66" s="19">
        <v>0.65</v>
      </c>
      <c r="Y66" s="19">
        <v>0.11</v>
      </c>
      <c r="Z66" s="19">
        <v>0.215</v>
      </c>
      <c r="AA66" s="19">
        <v>0.66500000000000004</v>
      </c>
    </row>
    <row r="67" spans="1:27" ht="16.5" customHeight="1">
      <c r="A67" s="16" t="s">
        <v>156</v>
      </c>
      <c r="B67" s="32" t="s">
        <v>157</v>
      </c>
      <c r="C67" s="7" t="s">
        <v>158</v>
      </c>
      <c r="D67" s="23">
        <f t="shared" si="25"/>
        <v>1.2989999999999999</v>
      </c>
      <c r="E67" s="18">
        <f t="shared" si="27"/>
        <v>3.1276961029339953E-2</v>
      </c>
      <c r="F67" s="19">
        <v>1.075</v>
      </c>
      <c r="G67" s="19">
        <v>0</v>
      </c>
      <c r="H67" s="19">
        <v>0</v>
      </c>
      <c r="I67" s="19">
        <v>0</v>
      </c>
      <c r="J67" s="19">
        <v>0.12</v>
      </c>
      <c r="K67" s="19">
        <v>0.05</v>
      </c>
      <c r="L67" s="19">
        <v>0</v>
      </c>
      <c r="M67" s="19">
        <v>0</v>
      </c>
      <c r="N67" s="19">
        <v>0</v>
      </c>
      <c r="O67" s="19">
        <v>0</v>
      </c>
      <c r="P67" s="19">
        <v>0</v>
      </c>
      <c r="Q67" s="19">
        <v>0</v>
      </c>
      <c r="R67" s="19">
        <v>0</v>
      </c>
      <c r="S67" s="19">
        <v>0</v>
      </c>
      <c r="T67" s="19">
        <v>0</v>
      </c>
      <c r="U67" s="19">
        <v>0</v>
      </c>
      <c r="V67" s="19">
        <v>0</v>
      </c>
      <c r="W67" s="19">
        <v>0.04</v>
      </c>
      <c r="X67" s="19">
        <v>0</v>
      </c>
      <c r="Y67" s="19">
        <v>0</v>
      </c>
      <c r="Z67" s="19">
        <v>1.4E-2</v>
      </c>
      <c r="AA67" s="19">
        <v>0</v>
      </c>
    </row>
    <row r="68" spans="1:27" ht="16.5" customHeight="1">
      <c r="A68" s="16" t="s">
        <v>159</v>
      </c>
      <c r="B68" s="32" t="s">
        <v>160</v>
      </c>
      <c r="C68" s="7" t="s">
        <v>181</v>
      </c>
      <c r="D68" s="23">
        <f t="shared" si="25"/>
        <v>0</v>
      </c>
      <c r="E68" s="18">
        <f t="shared" si="27"/>
        <v>0</v>
      </c>
      <c r="F68" s="19">
        <v>0</v>
      </c>
      <c r="G68" s="19">
        <v>0</v>
      </c>
      <c r="H68" s="19">
        <v>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row>
    <row r="69" spans="1:27" ht="16.5" customHeight="1">
      <c r="A69" s="16" t="s">
        <v>161</v>
      </c>
      <c r="B69" s="32" t="s">
        <v>162</v>
      </c>
      <c r="C69" s="7" t="s">
        <v>163</v>
      </c>
      <c r="D69" s="23">
        <f t="shared" si="25"/>
        <v>6.4375</v>
      </c>
      <c r="E69" s="18">
        <f t="shared" si="27"/>
        <v>0.15500033612500075</v>
      </c>
      <c r="F69" s="19">
        <v>0.125</v>
      </c>
      <c r="G69" s="19">
        <v>0</v>
      </c>
      <c r="H69" s="19">
        <v>0.67</v>
      </c>
      <c r="I69" s="19">
        <v>0.13</v>
      </c>
      <c r="J69" s="19">
        <v>0.35</v>
      </c>
      <c r="K69" s="19">
        <v>0.214</v>
      </c>
      <c r="L69" s="19">
        <v>0.16</v>
      </c>
      <c r="M69" s="19">
        <v>0</v>
      </c>
      <c r="N69" s="19">
        <v>0</v>
      </c>
      <c r="O69" s="19">
        <v>0.42449999999999999</v>
      </c>
      <c r="P69" s="19">
        <v>1.06</v>
      </c>
      <c r="Q69" s="19">
        <v>0.54</v>
      </c>
      <c r="R69" s="19">
        <v>0.54</v>
      </c>
      <c r="S69" s="19">
        <v>0</v>
      </c>
      <c r="T69" s="19">
        <v>0.74</v>
      </c>
      <c r="U69" s="19">
        <v>0.32</v>
      </c>
      <c r="V69" s="19">
        <v>0.16400000000000001</v>
      </c>
      <c r="W69" s="19">
        <v>0</v>
      </c>
      <c r="X69" s="19">
        <v>0</v>
      </c>
      <c r="Y69" s="19">
        <v>0.73</v>
      </c>
      <c r="Z69" s="19">
        <v>0.27</v>
      </c>
      <c r="AA69" s="19">
        <v>0</v>
      </c>
    </row>
    <row r="70" spans="1:27" ht="16.5" customHeight="1">
      <c r="A70" s="16" t="s">
        <v>164</v>
      </c>
      <c r="B70" s="32" t="s">
        <v>165</v>
      </c>
      <c r="C70" s="7" t="s">
        <v>166</v>
      </c>
      <c r="D70" s="23">
        <f t="shared" si="25"/>
        <v>1425.6425000000002</v>
      </c>
      <c r="E70" s="18">
        <f t="shared" si="27"/>
        <v>34.326223952479438</v>
      </c>
      <c r="F70" s="19">
        <v>6.51</v>
      </c>
      <c r="G70" s="19">
        <v>15.234999999999999</v>
      </c>
      <c r="H70" s="19">
        <v>51.643999999999998</v>
      </c>
      <c r="I70" s="19">
        <v>33.238</v>
      </c>
      <c r="J70" s="19">
        <v>62.087000000000003</v>
      </c>
      <c r="K70" s="19">
        <v>148.434</v>
      </c>
      <c r="L70" s="19">
        <v>34.200000000000003</v>
      </c>
      <c r="M70" s="19">
        <v>42.8</v>
      </c>
      <c r="N70" s="19">
        <v>38.35</v>
      </c>
      <c r="O70" s="19">
        <v>81.47</v>
      </c>
      <c r="P70" s="19">
        <v>122.7115</v>
      </c>
      <c r="Q70" s="19">
        <v>62.654000000000003</v>
      </c>
      <c r="R70" s="19">
        <v>152.6</v>
      </c>
      <c r="S70" s="19">
        <v>24.83</v>
      </c>
      <c r="T70" s="19">
        <v>26.154</v>
      </c>
      <c r="U70" s="19">
        <v>216.38</v>
      </c>
      <c r="V70" s="19">
        <v>57.67</v>
      </c>
      <c r="W70" s="19">
        <v>94.8</v>
      </c>
      <c r="X70" s="19">
        <v>15.45</v>
      </c>
      <c r="Y70" s="19">
        <v>23.864999999999998</v>
      </c>
      <c r="Z70" s="19">
        <v>86.61</v>
      </c>
      <c r="AA70" s="19">
        <v>27.95</v>
      </c>
    </row>
    <row r="71" spans="1:27" ht="16.5" customHeight="1">
      <c r="A71" s="16" t="s">
        <v>167</v>
      </c>
      <c r="B71" s="32" t="s">
        <v>168</v>
      </c>
      <c r="C71" s="7" t="s">
        <v>169</v>
      </c>
      <c r="D71" s="23">
        <f t="shared" si="25"/>
        <v>79.317999999999998</v>
      </c>
      <c r="E71" s="18">
        <f t="shared" si="27"/>
        <v>1.9097967628369412</v>
      </c>
      <c r="F71" s="19">
        <v>0</v>
      </c>
      <c r="G71" s="19">
        <v>0</v>
      </c>
      <c r="H71" s="19">
        <v>0.88400000000000001</v>
      </c>
      <c r="I71" s="19">
        <v>0</v>
      </c>
      <c r="J71" s="19">
        <v>20.344000000000001</v>
      </c>
      <c r="K71" s="19">
        <v>0</v>
      </c>
      <c r="L71" s="19">
        <v>1.39</v>
      </c>
      <c r="M71" s="19">
        <v>0</v>
      </c>
      <c r="N71" s="19">
        <v>1.19</v>
      </c>
      <c r="O71" s="19">
        <v>11.88</v>
      </c>
      <c r="P71" s="19">
        <v>0</v>
      </c>
      <c r="Q71" s="19">
        <v>0</v>
      </c>
      <c r="R71" s="19">
        <v>9.2799999999999994</v>
      </c>
      <c r="S71" s="19">
        <v>0</v>
      </c>
      <c r="T71" s="19">
        <v>21.47</v>
      </c>
      <c r="U71" s="19">
        <v>0</v>
      </c>
      <c r="V71" s="19">
        <v>0</v>
      </c>
      <c r="W71" s="19">
        <v>0</v>
      </c>
      <c r="X71" s="19">
        <v>0</v>
      </c>
      <c r="Y71" s="19">
        <v>12.88</v>
      </c>
      <c r="Z71" s="19">
        <v>0</v>
      </c>
      <c r="AA71" s="19">
        <v>0</v>
      </c>
    </row>
    <row r="72" spans="1:27" ht="16.5" customHeight="1">
      <c r="A72" s="16" t="s">
        <v>170</v>
      </c>
      <c r="B72" s="32" t="s">
        <v>171</v>
      </c>
      <c r="C72" s="7" t="s">
        <v>172</v>
      </c>
      <c r="D72" s="23">
        <f t="shared" si="25"/>
        <v>19.23</v>
      </c>
      <c r="E72" s="18">
        <f t="shared" si="27"/>
        <v>0.46301459630039055</v>
      </c>
      <c r="F72" s="19">
        <v>7.0000000000000007E-2</v>
      </c>
      <c r="G72" s="19">
        <v>0</v>
      </c>
      <c r="H72" s="19">
        <v>0</v>
      </c>
      <c r="I72" s="19">
        <v>0</v>
      </c>
      <c r="J72" s="19">
        <v>0.05</v>
      </c>
      <c r="K72" s="19">
        <v>0</v>
      </c>
      <c r="L72" s="19">
        <v>0</v>
      </c>
      <c r="M72" s="19">
        <v>0</v>
      </c>
      <c r="N72" s="19">
        <v>0</v>
      </c>
      <c r="O72" s="19">
        <v>0</v>
      </c>
      <c r="P72" s="19">
        <v>0</v>
      </c>
      <c r="Q72" s="19">
        <v>0</v>
      </c>
      <c r="R72" s="19">
        <v>0</v>
      </c>
      <c r="S72" s="19">
        <v>0</v>
      </c>
      <c r="T72" s="19">
        <v>0</v>
      </c>
      <c r="U72" s="19">
        <v>0</v>
      </c>
      <c r="V72" s="19">
        <v>0</v>
      </c>
      <c r="W72" s="19">
        <v>0.125</v>
      </c>
      <c r="X72" s="19">
        <v>0</v>
      </c>
      <c r="Y72" s="19">
        <v>0.01</v>
      </c>
      <c r="Z72" s="19">
        <v>18.73</v>
      </c>
      <c r="AA72" s="19">
        <v>0.245</v>
      </c>
    </row>
    <row r="73" spans="1:27" ht="16.5" customHeight="1">
      <c r="A73" s="16" t="s">
        <v>173</v>
      </c>
      <c r="B73" s="32" t="s">
        <v>174</v>
      </c>
      <c r="C73" s="7" t="s">
        <v>175</v>
      </c>
      <c r="D73" s="23">
        <f t="shared" si="25"/>
        <v>0.26</v>
      </c>
      <c r="E73" s="762">
        <f t="shared" si="18"/>
        <v>2.5572593456594351E-4</v>
      </c>
      <c r="F73" s="19">
        <v>0</v>
      </c>
      <c r="G73" s="19">
        <v>0</v>
      </c>
      <c r="H73" s="19">
        <v>0</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0.04</v>
      </c>
      <c r="Z73" s="19">
        <v>0.22</v>
      </c>
      <c r="AA73" s="19">
        <v>0</v>
      </c>
    </row>
    <row r="74" spans="1:27" ht="16.5" customHeight="1">
      <c r="A74" s="16" t="s">
        <v>176</v>
      </c>
      <c r="B74" s="32" t="s">
        <v>177</v>
      </c>
      <c r="C74" s="7" t="s">
        <v>178</v>
      </c>
      <c r="D74" s="23">
        <f t="shared" si="25"/>
        <v>0</v>
      </c>
      <c r="E74" s="18">
        <f t="shared" si="18"/>
        <v>0</v>
      </c>
      <c r="F74" s="19">
        <v>0</v>
      </c>
      <c r="G74" s="19">
        <v>0</v>
      </c>
      <c r="H74" s="19">
        <v>0</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row>
    <row r="75" spans="1:27" s="117" customFormat="1" ht="16.5" customHeight="1">
      <c r="A75" s="108">
        <v>3</v>
      </c>
      <c r="B75" s="62" t="s">
        <v>179</v>
      </c>
      <c r="C75" s="63" t="s">
        <v>180</v>
      </c>
      <c r="D75" s="86">
        <f t="shared" si="25"/>
        <v>732.44250000000011</v>
      </c>
      <c r="E75" s="86">
        <f t="shared" si="18"/>
        <v>0.72040208780121573</v>
      </c>
      <c r="F75" s="104">
        <v>0</v>
      </c>
      <c r="G75" s="104">
        <v>0</v>
      </c>
      <c r="H75" s="104">
        <v>5.1519999999999992</v>
      </c>
      <c r="I75" s="104">
        <v>7.11</v>
      </c>
      <c r="J75" s="104">
        <v>0</v>
      </c>
      <c r="K75" s="104">
        <v>0</v>
      </c>
      <c r="L75" s="104">
        <v>0</v>
      </c>
      <c r="M75" s="104">
        <v>2.0750000000000002</v>
      </c>
      <c r="N75" s="104">
        <v>0.14499999999999999</v>
      </c>
      <c r="O75" s="104">
        <v>12.935500000000001</v>
      </c>
      <c r="P75" s="104">
        <v>0</v>
      </c>
      <c r="Q75" s="104">
        <v>0</v>
      </c>
      <c r="R75" s="104">
        <v>6.95</v>
      </c>
      <c r="S75" s="104">
        <v>0</v>
      </c>
      <c r="T75" s="104">
        <v>513.64400000000001</v>
      </c>
      <c r="U75" s="104">
        <v>0.36399999999999999</v>
      </c>
      <c r="V75" s="104">
        <v>0</v>
      </c>
      <c r="W75" s="104">
        <v>1.609</v>
      </c>
      <c r="X75" s="104">
        <v>0</v>
      </c>
      <c r="Y75" s="104">
        <v>182.45800000000003</v>
      </c>
      <c r="Z75" s="104">
        <v>0</v>
      </c>
      <c r="AA75" s="104">
        <v>0</v>
      </c>
    </row>
    <row r="76" spans="1:27" ht="16.5" customHeight="1">
      <c r="C76" s="35"/>
    </row>
  </sheetData>
  <mergeCells count="8">
    <mergeCell ref="A2:AA2"/>
    <mergeCell ref="A4:A5"/>
    <mergeCell ref="B4:B5"/>
    <mergeCell ref="C4:C5"/>
    <mergeCell ref="D4:D5"/>
    <mergeCell ref="E4:E5"/>
    <mergeCell ref="F4:AA4"/>
    <mergeCell ref="F3:AA3"/>
  </mergeCells>
  <pageMargins left="0.7" right="0.7" top="0.75" bottom="0.75" header="0.3" footer="0.3"/>
  <pageSetup paperSize="9" orientation="portrait" r:id="rId1"/>
  <ignoredErrors>
    <ignoredError sqref="N17 E11 E30:E32 N21"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IK74"/>
  <sheetViews>
    <sheetView showZeros="0" zoomScaleNormal="100" workbookViewId="0">
      <pane ySplit="4" topLeftCell="A5" activePane="bottomLeft" state="frozen"/>
      <selection activeCell="G14" sqref="G14"/>
      <selection pane="bottomLeft" activeCell="G14" sqref="G14"/>
    </sheetView>
  </sheetViews>
  <sheetFormatPr defaultColWidth="7.44140625" defaultRowHeight="14.4"/>
  <cols>
    <col min="1" max="1" width="4.88671875" style="509" customWidth="1"/>
    <col min="2" max="2" width="28.44140625" style="590" customWidth="1"/>
    <col min="3" max="3" width="7.109375" style="509" customWidth="1"/>
    <col min="4" max="4" width="11.5546875" style="509" customWidth="1"/>
    <col min="5" max="5" width="11.33203125" style="674" customWidth="1"/>
    <col min="6" max="6" width="11.6640625" style="687" customWidth="1"/>
    <col min="7" max="7" width="12.33203125" style="674" customWidth="1"/>
    <col min="8" max="8" width="11.33203125" style="687" customWidth="1"/>
    <col min="9" max="9" width="11.33203125" style="674" customWidth="1"/>
    <col min="10" max="10" width="10.6640625" style="674" customWidth="1"/>
    <col min="11" max="11" width="11.33203125" style="674" customWidth="1"/>
    <col min="12" max="12" width="10.6640625" style="674" customWidth="1"/>
    <col min="13" max="13" width="13.88671875" style="674" customWidth="1"/>
    <col min="14" max="14" width="13.6640625" style="674" customWidth="1"/>
    <col min="15" max="194" width="6.88671875" style="489" customWidth="1"/>
    <col min="195" max="195" width="4.88671875" style="489" customWidth="1"/>
    <col min="196" max="196" width="37.5546875" style="489" bestFit="1" customWidth="1"/>
    <col min="197" max="197" width="5.44140625" style="489" customWidth="1"/>
    <col min="198" max="198" width="9.88671875" style="489" customWidth="1"/>
    <col min="199" max="199" width="12.44140625" style="489" customWidth="1"/>
    <col min="200" max="200" width="7.5546875" style="489" customWidth="1"/>
    <col min="201" max="201" width="6.44140625" style="489" customWidth="1"/>
    <col min="202" max="202" width="8.44140625" style="489" customWidth="1"/>
    <col min="203" max="213" width="7.44140625" style="489"/>
    <col min="214" max="214" width="8.5546875" style="489" customWidth="1"/>
    <col min="215" max="225" width="7.44140625" style="489"/>
    <col min="226" max="254" width="7.44140625" style="606"/>
    <col min="255" max="255" width="4.88671875" style="606" customWidth="1"/>
    <col min="256" max="256" width="38.44140625" style="606" customWidth="1"/>
    <col min="257" max="257" width="6.5546875" style="606" customWidth="1"/>
    <col min="258" max="259" width="11.5546875" style="606" customWidth="1"/>
    <col min="260" max="260" width="15" style="606" customWidth="1"/>
    <col min="261" max="261" width="11.5546875" style="606" customWidth="1"/>
    <col min="262" max="262" width="27.5546875" style="606" bestFit="1" customWidth="1"/>
    <col min="263" max="450" width="6.88671875" style="606" customWidth="1"/>
    <col min="451" max="451" width="4.88671875" style="606" customWidth="1"/>
    <col min="452" max="452" width="37.5546875" style="606" bestFit="1" customWidth="1"/>
    <col min="453" max="453" width="5.44140625" style="606" customWidth="1"/>
    <col min="454" max="454" width="9.88671875" style="606" customWidth="1"/>
    <col min="455" max="455" width="12.44140625" style="606" customWidth="1"/>
    <col min="456" max="456" width="7.5546875" style="606" customWidth="1"/>
    <col min="457" max="457" width="6.44140625" style="606" customWidth="1"/>
    <col min="458" max="458" width="8.44140625" style="606" customWidth="1"/>
    <col min="459" max="469" width="7.44140625" style="606"/>
    <col min="470" max="470" width="8.5546875" style="606" customWidth="1"/>
    <col min="471" max="510" width="7.44140625" style="606"/>
    <col min="511" max="511" width="4.88671875" style="606" customWidth="1"/>
    <col min="512" max="512" width="38.44140625" style="606" customWidth="1"/>
    <col min="513" max="513" width="6.5546875" style="606" customWidth="1"/>
    <col min="514" max="515" width="11.5546875" style="606" customWidth="1"/>
    <col min="516" max="516" width="15" style="606" customWidth="1"/>
    <col min="517" max="517" width="11.5546875" style="606" customWidth="1"/>
    <col min="518" max="518" width="27.5546875" style="606" bestFit="1" customWidth="1"/>
    <col min="519" max="706" width="6.88671875" style="606" customWidth="1"/>
    <col min="707" max="707" width="4.88671875" style="606" customWidth="1"/>
    <col min="708" max="708" width="37.5546875" style="606" bestFit="1" customWidth="1"/>
    <col min="709" max="709" width="5.44140625" style="606" customWidth="1"/>
    <col min="710" max="710" width="9.88671875" style="606" customWidth="1"/>
    <col min="711" max="711" width="12.44140625" style="606" customWidth="1"/>
    <col min="712" max="712" width="7.5546875" style="606" customWidth="1"/>
    <col min="713" max="713" width="6.44140625" style="606" customWidth="1"/>
    <col min="714" max="714" width="8.44140625" style="606" customWidth="1"/>
    <col min="715" max="725" width="7.44140625" style="606"/>
    <col min="726" max="726" width="8.5546875" style="606" customWidth="1"/>
    <col min="727" max="766" width="7.44140625" style="606"/>
    <col min="767" max="767" width="4.88671875" style="606" customWidth="1"/>
    <col min="768" max="768" width="38.44140625" style="606" customWidth="1"/>
    <col min="769" max="769" width="6.5546875" style="606" customWidth="1"/>
    <col min="770" max="771" width="11.5546875" style="606" customWidth="1"/>
    <col min="772" max="772" width="15" style="606" customWidth="1"/>
    <col min="773" max="773" width="11.5546875" style="606" customWidth="1"/>
    <col min="774" max="774" width="27.5546875" style="606" bestFit="1" customWidth="1"/>
    <col min="775" max="962" width="6.88671875" style="606" customWidth="1"/>
    <col min="963" max="963" width="4.88671875" style="606" customWidth="1"/>
    <col min="964" max="964" width="37.5546875" style="606" bestFit="1" customWidth="1"/>
    <col min="965" max="965" width="5.44140625" style="606" customWidth="1"/>
    <col min="966" max="966" width="9.88671875" style="606" customWidth="1"/>
    <col min="967" max="967" width="12.44140625" style="606" customWidth="1"/>
    <col min="968" max="968" width="7.5546875" style="606" customWidth="1"/>
    <col min="969" max="969" width="6.44140625" style="606" customWidth="1"/>
    <col min="970" max="970" width="8.44140625" style="606" customWidth="1"/>
    <col min="971" max="981" width="7.44140625" style="606"/>
    <col min="982" max="982" width="8.5546875" style="606" customWidth="1"/>
    <col min="983" max="1022" width="7.44140625" style="606"/>
    <col min="1023" max="1023" width="4.88671875" style="606" customWidth="1"/>
    <col min="1024" max="1024" width="38.44140625" style="606" customWidth="1"/>
    <col min="1025" max="1025" width="6.5546875" style="606" customWidth="1"/>
    <col min="1026" max="1027" width="11.5546875" style="606" customWidth="1"/>
    <col min="1028" max="1028" width="15" style="606" customWidth="1"/>
    <col min="1029" max="1029" width="11.5546875" style="606" customWidth="1"/>
    <col min="1030" max="1030" width="27.5546875" style="606" bestFit="1" customWidth="1"/>
    <col min="1031" max="1218" width="6.88671875" style="606" customWidth="1"/>
    <col min="1219" max="1219" width="4.88671875" style="606" customWidth="1"/>
    <col min="1220" max="1220" width="37.5546875" style="606" bestFit="1" customWidth="1"/>
    <col min="1221" max="1221" width="5.44140625" style="606" customWidth="1"/>
    <col min="1222" max="1222" width="9.88671875" style="606" customWidth="1"/>
    <col min="1223" max="1223" width="12.44140625" style="606" customWidth="1"/>
    <col min="1224" max="1224" width="7.5546875" style="606" customWidth="1"/>
    <col min="1225" max="1225" width="6.44140625" style="606" customWidth="1"/>
    <col min="1226" max="1226" width="8.44140625" style="606" customWidth="1"/>
    <col min="1227" max="1237" width="7.44140625" style="606"/>
    <col min="1238" max="1238" width="8.5546875" style="606" customWidth="1"/>
    <col min="1239" max="1278" width="7.44140625" style="606"/>
    <col min="1279" max="1279" width="4.88671875" style="606" customWidth="1"/>
    <col min="1280" max="1280" width="38.44140625" style="606" customWidth="1"/>
    <col min="1281" max="1281" width="6.5546875" style="606" customWidth="1"/>
    <col min="1282" max="1283" width="11.5546875" style="606" customWidth="1"/>
    <col min="1284" max="1284" width="15" style="606" customWidth="1"/>
    <col min="1285" max="1285" width="11.5546875" style="606" customWidth="1"/>
    <col min="1286" max="1286" width="27.5546875" style="606" bestFit="1" customWidth="1"/>
    <col min="1287" max="1474" width="6.88671875" style="606" customWidth="1"/>
    <col min="1475" max="1475" width="4.88671875" style="606" customWidth="1"/>
    <col min="1476" max="1476" width="37.5546875" style="606" bestFit="1" customWidth="1"/>
    <col min="1477" max="1477" width="5.44140625" style="606" customWidth="1"/>
    <col min="1478" max="1478" width="9.88671875" style="606" customWidth="1"/>
    <col min="1479" max="1479" width="12.44140625" style="606" customWidth="1"/>
    <col min="1480" max="1480" width="7.5546875" style="606" customWidth="1"/>
    <col min="1481" max="1481" width="6.44140625" style="606" customWidth="1"/>
    <col min="1482" max="1482" width="8.44140625" style="606" customWidth="1"/>
    <col min="1483" max="1493" width="7.44140625" style="606"/>
    <col min="1494" max="1494" width="8.5546875" style="606" customWidth="1"/>
    <col min="1495" max="1534" width="7.44140625" style="606"/>
    <col min="1535" max="1535" width="4.88671875" style="606" customWidth="1"/>
    <col min="1536" max="1536" width="38.44140625" style="606" customWidth="1"/>
    <col min="1537" max="1537" width="6.5546875" style="606" customWidth="1"/>
    <col min="1538" max="1539" width="11.5546875" style="606" customWidth="1"/>
    <col min="1540" max="1540" width="15" style="606" customWidth="1"/>
    <col min="1541" max="1541" width="11.5546875" style="606" customWidth="1"/>
    <col min="1542" max="1542" width="27.5546875" style="606" bestFit="1" customWidth="1"/>
    <col min="1543" max="1730" width="6.88671875" style="606" customWidth="1"/>
    <col min="1731" max="1731" width="4.88671875" style="606" customWidth="1"/>
    <col min="1732" max="1732" width="37.5546875" style="606" bestFit="1" customWidth="1"/>
    <col min="1733" max="1733" width="5.44140625" style="606" customWidth="1"/>
    <col min="1734" max="1734" width="9.88671875" style="606" customWidth="1"/>
    <col min="1735" max="1735" width="12.44140625" style="606" customWidth="1"/>
    <col min="1736" max="1736" width="7.5546875" style="606" customWidth="1"/>
    <col min="1737" max="1737" width="6.44140625" style="606" customWidth="1"/>
    <col min="1738" max="1738" width="8.44140625" style="606" customWidth="1"/>
    <col min="1739" max="1749" width="7.44140625" style="606"/>
    <col min="1750" max="1750" width="8.5546875" style="606" customWidth="1"/>
    <col min="1751" max="1790" width="7.44140625" style="606"/>
    <col min="1791" max="1791" width="4.88671875" style="606" customWidth="1"/>
    <col min="1792" max="1792" width="38.44140625" style="606" customWidth="1"/>
    <col min="1793" max="1793" width="6.5546875" style="606" customWidth="1"/>
    <col min="1794" max="1795" width="11.5546875" style="606" customWidth="1"/>
    <col min="1796" max="1796" width="15" style="606" customWidth="1"/>
    <col min="1797" max="1797" width="11.5546875" style="606" customWidth="1"/>
    <col min="1798" max="1798" width="27.5546875" style="606" bestFit="1" customWidth="1"/>
    <col min="1799" max="1986" width="6.88671875" style="606" customWidth="1"/>
    <col min="1987" max="1987" width="4.88671875" style="606" customWidth="1"/>
    <col min="1988" max="1988" width="37.5546875" style="606" bestFit="1" customWidth="1"/>
    <col min="1989" max="1989" width="5.44140625" style="606" customWidth="1"/>
    <col min="1990" max="1990" width="9.88671875" style="606" customWidth="1"/>
    <col min="1991" max="1991" width="12.44140625" style="606" customWidth="1"/>
    <col min="1992" max="1992" width="7.5546875" style="606" customWidth="1"/>
    <col min="1993" max="1993" width="6.44140625" style="606" customWidth="1"/>
    <col min="1994" max="1994" width="8.44140625" style="606" customWidth="1"/>
    <col min="1995" max="2005" width="7.44140625" style="606"/>
    <col min="2006" max="2006" width="8.5546875" style="606" customWidth="1"/>
    <col min="2007" max="2046" width="7.44140625" style="606"/>
    <col min="2047" max="2047" width="4.88671875" style="606" customWidth="1"/>
    <col min="2048" max="2048" width="38.44140625" style="606" customWidth="1"/>
    <col min="2049" max="2049" width="6.5546875" style="606" customWidth="1"/>
    <col min="2050" max="2051" width="11.5546875" style="606" customWidth="1"/>
    <col min="2052" max="2052" width="15" style="606" customWidth="1"/>
    <col min="2053" max="2053" width="11.5546875" style="606" customWidth="1"/>
    <col min="2054" max="2054" width="27.5546875" style="606" bestFit="1" customWidth="1"/>
    <col min="2055" max="2242" width="6.88671875" style="606" customWidth="1"/>
    <col min="2243" max="2243" width="4.88671875" style="606" customWidth="1"/>
    <col min="2244" max="2244" width="37.5546875" style="606" bestFit="1" customWidth="1"/>
    <col min="2245" max="2245" width="5.44140625" style="606" customWidth="1"/>
    <col min="2246" max="2246" width="9.88671875" style="606" customWidth="1"/>
    <col min="2247" max="2247" width="12.44140625" style="606" customWidth="1"/>
    <col min="2248" max="2248" width="7.5546875" style="606" customWidth="1"/>
    <col min="2249" max="2249" width="6.44140625" style="606" customWidth="1"/>
    <col min="2250" max="2250" width="8.44140625" style="606" customWidth="1"/>
    <col min="2251" max="2261" width="7.44140625" style="606"/>
    <col min="2262" max="2262" width="8.5546875" style="606" customWidth="1"/>
    <col min="2263" max="2302" width="7.44140625" style="606"/>
    <col min="2303" max="2303" width="4.88671875" style="606" customWidth="1"/>
    <col min="2304" max="2304" width="38.44140625" style="606" customWidth="1"/>
    <col min="2305" max="2305" width="6.5546875" style="606" customWidth="1"/>
    <col min="2306" max="2307" width="11.5546875" style="606" customWidth="1"/>
    <col min="2308" max="2308" width="15" style="606" customWidth="1"/>
    <col min="2309" max="2309" width="11.5546875" style="606" customWidth="1"/>
    <col min="2310" max="2310" width="27.5546875" style="606" bestFit="1" customWidth="1"/>
    <col min="2311" max="2498" width="6.88671875" style="606" customWidth="1"/>
    <col min="2499" max="2499" width="4.88671875" style="606" customWidth="1"/>
    <col min="2500" max="2500" width="37.5546875" style="606" bestFit="1" customWidth="1"/>
    <col min="2501" max="2501" width="5.44140625" style="606" customWidth="1"/>
    <col min="2502" max="2502" width="9.88671875" style="606" customWidth="1"/>
    <col min="2503" max="2503" width="12.44140625" style="606" customWidth="1"/>
    <col min="2504" max="2504" width="7.5546875" style="606" customWidth="1"/>
    <col min="2505" max="2505" width="6.44140625" style="606" customWidth="1"/>
    <col min="2506" max="2506" width="8.44140625" style="606" customWidth="1"/>
    <col min="2507" max="2517" width="7.44140625" style="606"/>
    <col min="2518" max="2518" width="8.5546875" style="606" customWidth="1"/>
    <col min="2519" max="2558" width="7.44140625" style="606"/>
    <col min="2559" max="2559" width="4.88671875" style="606" customWidth="1"/>
    <col min="2560" max="2560" width="38.44140625" style="606" customWidth="1"/>
    <col min="2561" max="2561" width="6.5546875" style="606" customWidth="1"/>
    <col min="2562" max="2563" width="11.5546875" style="606" customWidth="1"/>
    <col min="2564" max="2564" width="15" style="606" customWidth="1"/>
    <col min="2565" max="2565" width="11.5546875" style="606" customWidth="1"/>
    <col min="2566" max="2566" width="27.5546875" style="606" bestFit="1" customWidth="1"/>
    <col min="2567" max="2754" width="6.88671875" style="606" customWidth="1"/>
    <col min="2755" max="2755" width="4.88671875" style="606" customWidth="1"/>
    <col min="2756" max="2756" width="37.5546875" style="606" bestFit="1" customWidth="1"/>
    <col min="2757" max="2757" width="5.44140625" style="606" customWidth="1"/>
    <col min="2758" max="2758" width="9.88671875" style="606" customWidth="1"/>
    <col min="2759" max="2759" width="12.44140625" style="606" customWidth="1"/>
    <col min="2760" max="2760" width="7.5546875" style="606" customWidth="1"/>
    <col min="2761" max="2761" width="6.44140625" style="606" customWidth="1"/>
    <col min="2762" max="2762" width="8.44140625" style="606" customWidth="1"/>
    <col min="2763" max="2773" width="7.44140625" style="606"/>
    <col min="2774" max="2774" width="8.5546875" style="606" customWidth="1"/>
    <col min="2775" max="2814" width="7.44140625" style="606"/>
    <col min="2815" max="2815" width="4.88671875" style="606" customWidth="1"/>
    <col min="2816" max="2816" width="38.44140625" style="606" customWidth="1"/>
    <col min="2817" max="2817" width="6.5546875" style="606" customWidth="1"/>
    <col min="2818" max="2819" width="11.5546875" style="606" customWidth="1"/>
    <col min="2820" max="2820" width="15" style="606" customWidth="1"/>
    <col min="2821" max="2821" width="11.5546875" style="606" customWidth="1"/>
    <col min="2822" max="2822" width="27.5546875" style="606" bestFit="1" customWidth="1"/>
    <col min="2823" max="3010" width="6.88671875" style="606" customWidth="1"/>
    <col min="3011" max="3011" width="4.88671875" style="606" customWidth="1"/>
    <col min="3012" max="3012" width="37.5546875" style="606" bestFit="1" customWidth="1"/>
    <col min="3013" max="3013" width="5.44140625" style="606" customWidth="1"/>
    <col min="3014" max="3014" width="9.88671875" style="606" customWidth="1"/>
    <col min="3015" max="3015" width="12.44140625" style="606" customWidth="1"/>
    <col min="3016" max="3016" width="7.5546875" style="606" customWidth="1"/>
    <col min="3017" max="3017" width="6.44140625" style="606" customWidth="1"/>
    <col min="3018" max="3018" width="8.44140625" style="606" customWidth="1"/>
    <col min="3019" max="3029" width="7.44140625" style="606"/>
    <col min="3030" max="3030" width="8.5546875" style="606" customWidth="1"/>
    <col min="3031" max="3070" width="7.44140625" style="606"/>
    <col min="3071" max="3071" width="4.88671875" style="606" customWidth="1"/>
    <col min="3072" max="3072" width="38.44140625" style="606" customWidth="1"/>
    <col min="3073" max="3073" width="6.5546875" style="606" customWidth="1"/>
    <col min="3074" max="3075" width="11.5546875" style="606" customWidth="1"/>
    <col min="3076" max="3076" width="15" style="606" customWidth="1"/>
    <col min="3077" max="3077" width="11.5546875" style="606" customWidth="1"/>
    <col min="3078" max="3078" width="27.5546875" style="606" bestFit="1" customWidth="1"/>
    <col min="3079" max="3266" width="6.88671875" style="606" customWidth="1"/>
    <col min="3267" max="3267" width="4.88671875" style="606" customWidth="1"/>
    <col min="3268" max="3268" width="37.5546875" style="606" bestFit="1" customWidth="1"/>
    <col min="3269" max="3269" width="5.44140625" style="606" customWidth="1"/>
    <col min="3270" max="3270" width="9.88671875" style="606" customWidth="1"/>
    <col min="3271" max="3271" width="12.44140625" style="606" customWidth="1"/>
    <col min="3272" max="3272" width="7.5546875" style="606" customWidth="1"/>
    <col min="3273" max="3273" width="6.44140625" style="606" customWidth="1"/>
    <col min="3274" max="3274" width="8.44140625" style="606" customWidth="1"/>
    <col min="3275" max="3285" width="7.44140625" style="606"/>
    <col min="3286" max="3286" width="8.5546875" style="606" customWidth="1"/>
    <col min="3287" max="3326" width="7.44140625" style="606"/>
    <col min="3327" max="3327" width="4.88671875" style="606" customWidth="1"/>
    <col min="3328" max="3328" width="38.44140625" style="606" customWidth="1"/>
    <col min="3329" max="3329" width="6.5546875" style="606" customWidth="1"/>
    <col min="3330" max="3331" width="11.5546875" style="606" customWidth="1"/>
    <col min="3332" max="3332" width="15" style="606" customWidth="1"/>
    <col min="3333" max="3333" width="11.5546875" style="606" customWidth="1"/>
    <col min="3334" max="3334" width="27.5546875" style="606" bestFit="1" customWidth="1"/>
    <col min="3335" max="3522" width="6.88671875" style="606" customWidth="1"/>
    <col min="3523" max="3523" width="4.88671875" style="606" customWidth="1"/>
    <col min="3524" max="3524" width="37.5546875" style="606" bestFit="1" customWidth="1"/>
    <col min="3525" max="3525" width="5.44140625" style="606" customWidth="1"/>
    <col min="3526" max="3526" width="9.88671875" style="606" customWidth="1"/>
    <col min="3527" max="3527" width="12.44140625" style="606" customWidth="1"/>
    <col min="3528" max="3528" width="7.5546875" style="606" customWidth="1"/>
    <col min="3529" max="3529" width="6.44140625" style="606" customWidth="1"/>
    <col min="3530" max="3530" width="8.44140625" style="606" customWidth="1"/>
    <col min="3531" max="3541" width="7.44140625" style="606"/>
    <col min="3542" max="3542" width="8.5546875" style="606" customWidth="1"/>
    <col min="3543" max="3582" width="7.44140625" style="606"/>
    <col min="3583" max="3583" width="4.88671875" style="606" customWidth="1"/>
    <col min="3584" max="3584" width="38.44140625" style="606" customWidth="1"/>
    <col min="3585" max="3585" width="6.5546875" style="606" customWidth="1"/>
    <col min="3586" max="3587" width="11.5546875" style="606" customWidth="1"/>
    <col min="3588" max="3588" width="15" style="606" customWidth="1"/>
    <col min="3589" max="3589" width="11.5546875" style="606" customWidth="1"/>
    <col min="3590" max="3590" width="27.5546875" style="606" bestFit="1" customWidth="1"/>
    <col min="3591" max="3778" width="6.88671875" style="606" customWidth="1"/>
    <col min="3779" max="3779" width="4.88671875" style="606" customWidth="1"/>
    <col min="3780" max="3780" width="37.5546875" style="606" bestFit="1" customWidth="1"/>
    <col min="3781" max="3781" width="5.44140625" style="606" customWidth="1"/>
    <col min="3782" max="3782" width="9.88671875" style="606" customWidth="1"/>
    <col min="3783" max="3783" width="12.44140625" style="606" customWidth="1"/>
    <col min="3784" max="3784" width="7.5546875" style="606" customWidth="1"/>
    <col min="3785" max="3785" width="6.44140625" style="606" customWidth="1"/>
    <col min="3786" max="3786" width="8.44140625" style="606" customWidth="1"/>
    <col min="3787" max="3797" width="7.44140625" style="606"/>
    <col min="3798" max="3798" width="8.5546875" style="606" customWidth="1"/>
    <col min="3799" max="3838" width="7.44140625" style="606"/>
    <col min="3839" max="3839" width="4.88671875" style="606" customWidth="1"/>
    <col min="3840" max="3840" width="38.44140625" style="606" customWidth="1"/>
    <col min="3841" max="3841" width="6.5546875" style="606" customWidth="1"/>
    <col min="3842" max="3843" width="11.5546875" style="606" customWidth="1"/>
    <col min="3844" max="3844" width="15" style="606" customWidth="1"/>
    <col min="3845" max="3845" width="11.5546875" style="606" customWidth="1"/>
    <col min="3846" max="3846" width="27.5546875" style="606" bestFit="1" customWidth="1"/>
    <col min="3847" max="4034" width="6.88671875" style="606" customWidth="1"/>
    <col min="4035" max="4035" width="4.88671875" style="606" customWidth="1"/>
    <col min="4036" max="4036" width="37.5546875" style="606" bestFit="1" customWidth="1"/>
    <col min="4037" max="4037" width="5.44140625" style="606" customWidth="1"/>
    <col min="4038" max="4038" width="9.88671875" style="606" customWidth="1"/>
    <col min="4039" max="4039" width="12.44140625" style="606" customWidth="1"/>
    <col min="4040" max="4040" width="7.5546875" style="606" customWidth="1"/>
    <col min="4041" max="4041" width="6.44140625" style="606" customWidth="1"/>
    <col min="4042" max="4042" width="8.44140625" style="606" customWidth="1"/>
    <col min="4043" max="4053" width="7.44140625" style="606"/>
    <col min="4054" max="4054" width="8.5546875" style="606" customWidth="1"/>
    <col min="4055" max="4094" width="7.44140625" style="606"/>
    <col min="4095" max="4095" width="4.88671875" style="606" customWidth="1"/>
    <col min="4096" max="4096" width="38.44140625" style="606" customWidth="1"/>
    <col min="4097" max="4097" width="6.5546875" style="606" customWidth="1"/>
    <col min="4098" max="4099" width="11.5546875" style="606" customWidth="1"/>
    <col min="4100" max="4100" width="15" style="606" customWidth="1"/>
    <col min="4101" max="4101" width="11.5546875" style="606" customWidth="1"/>
    <col min="4102" max="4102" width="27.5546875" style="606" bestFit="1" customWidth="1"/>
    <col min="4103" max="4290" width="6.88671875" style="606" customWidth="1"/>
    <col min="4291" max="4291" width="4.88671875" style="606" customWidth="1"/>
    <col min="4292" max="4292" width="37.5546875" style="606" bestFit="1" customWidth="1"/>
    <col min="4293" max="4293" width="5.44140625" style="606" customWidth="1"/>
    <col min="4294" max="4294" width="9.88671875" style="606" customWidth="1"/>
    <col min="4295" max="4295" width="12.44140625" style="606" customWidth="1"/>
    <col min="4296" max="4296" width="7.5546875" style="606" customWidth="1"/>
    <col min="4297" max="4297" width="6.44140625" style="606" customWidth="1"/>
    <col min="4298" max="4298" width="8.44140625" style="606" customWidth="1"/>
    <col min="4299" max="4309" width="7.44140625" style="606"/>
    <col min="4310" max="4310" width="8.5546875" style="606" customWidth="1"/>
    <col min="4311" max="4350" width="7.44140625" style="606"/>
    <col min="4351" max="4351" width="4.88671875" style="606" customWidth="1"/>
    <col min="4352" max="4352" width="38.44140625" style="606" customWidth="1"/>
    <col min="4353" max="4353" width="6.5546875" style="606" customWidth="1"/>
    <col min="4354" max="4355" width="11.5546875" style="606" customWidth="1"/>
    <col min="4356" max="4356" width="15" style="606" customWidth="1"/>
    <col min="4357" max="4357" width="11.5546875" style="606" customWidth="1"/>
    <col min="4358" max="4358" width="27.5546875" style="606" bestFit="1" customWidth="1"/>
    <col min="4359" max="4546" width="6.88671875" style="606" customWidth="1"/>
    <col min="4547" max="4547" width="4.88671875" style="606" customWidth="1"/>
    <col min="4548" max="4548" width="37.5546875" style="606" bestFit="1" customWidth="1"/>
    <col min="4549" max="4549" width="5.44140625" style="606" customWidth="1"/>
    <col min="4550" max="4550" width="9.88671875" style="606" customWidth="1"/>
    <col min="4551" max="4551" width="12.44140625" style="606" customWidth="1"/>
    <col min="4552" max="4552" width="7.5546875" style="606" customWidth="1"/>
    <col min="4553" max="4553" width="6.44140625" style="606" customWidth="1"/>
    <col min="4554" max="4554" width="8.44140625" style="606" customWidth="1"/>
    <col min="4555" max="4565" width="7.44140625" style="606"/>
    <col min="4566" max="4566" width="8.5546875" style="606" customWidth="1"/>
    <col min="4567" max="4606" width="7.44140625" style="606"/>
    <col min="4607" max="4607" width="4.88671875" style="606" customWidth="1"/>
    <col min="4608" max="4608" width="38.44140625" style="606" customWidth="1"/>
    <col min="4609" max="4609" width="6.5546875" style="606" customWidth="1"/>
    <col min="4610" max="4611" width="11.5546875" style="606" customWidth="1"/>
    <col min="4612" max="4612" width="15" style="606" customWidth="1"/>
    <col min="4613" max="4613" width="11.5546875" style="606" customWidth="1"/>
    <col min="4614" max="4614" width="27.5546875" style="606" bestFit="1" customWidth="1"/>
    <col min="4615" max="4802" width="6.88671875" style="606" customWidth="1"/>
    <col min="4803" max="4803" width="4.88671875" style="606" customWidth="1"/>
    <col min="4804" max="4804" width="37.5546875" style="606" bestFit="1" customWidth="1"/>
    <col min="4805" max="4805" width="5.44140625" style="606" customWidth="1"/>
    <col min="4806" max="4806" width="9.88671875" style="606" customWidth="1"/>
    <col min="4807" max="4807" width="12.44140625" style="606" customWidth="1"/>
    <col min="4808" max="4808" width="7.5546875" style="606" customWidth="1"/>
    <col min="4809" max="4809" width="6.44140625" style="606" customWidth="1"/>
    <col min="4810" max="4810" width="8.44140625" style="606" customWidth="1"/>
    <col min="4811" max="4821" width="7.44140625" style="606"/>
    <col min="4822" max="4822" width="8.5546875" style="606" customWidth="1"/>
    <col min="4823" max="4862" width="7.44140625" style="606"/>
    <col min="4863" max="4863" width="4.88671875" style="606" customWidth="1"/>
    <col min="4864" max="4864" width="38.44140625" style="606" customWidth="1"/>
    <col min="4865" max="4865" width="6.5546875" style="606" customWidth="1"/>
    <col min="4866" max="4867" width="11.5546875" style="606" customWidth="1"/>
    <col min="4868" max="4868" width="15" style="606" customWidth="1"/>
    <col min="4869" max="4869" width="11.5546875" style="606" customWidth="1"/>
    <col min="4870" max="4870" width="27.5546875" style="606" bestFit="1" customWidth="1"/>
    <col min="4871" max="5058" width="6.88671875" style="606" customWidth="1"/>
    <col min="5059" max="5059" width="4.88671875" style="606" customWidth="1"/>
    <col min="5060" max="5060" width="37.5546875" style="606" bestFit="1" customWidth="1"/>
    <col min="5061" max="5061" width="5.44140625" style="606" customWidth="1"/>
    <col min="5062" max="5062" width="9.88671875" style="606" customWidth="1"/>
    <col min="5063" max="5063" width="12.44140625" style="606" customWidth="1"/>
    <col min="5064" max="5064" width="7.5546875" style="606" customWidth="1"/>
    <col min="5065" max="5065" width="6.44140625" style="606" customWidth="1"/>
    <col min="5066" max="5066" width="8.44140625" style="606" customWidth="1"/>
    <col min="5067" max="5077" width="7.44140625" style="606"/>
    <col min="5078" max="5078" width="8.5546875" style="606" customWidth="1"/>
    <col min="5079" max="5118" width="7.44140625" style="606"/>
    <col min="5119" max="5119" width="4.88671875" style="606" customWidth="1"/>
    <col min="5120" max="5120" width="38.44140625" style="606" customWidth="1"/>
    <col min="5121" max="5121" width="6.5546875" style="606" customWidth="1"/>
    <col min="5122" max="5123" width="11.5546875" style="606" customWidth="1"/>
    <col min="5124" max="5124" width="15" style="606" customWidth="1"/>
    <col min="5125" max="5125" width="11.5546875" style="606" customWidth="1"/>
    <col min="5126" max="5126" width="27.5546875" style="606" bestFit="1" customWidth="1"/>
    <col min="5127" max="5314" width="6.88671875" style="606" customWidth="1"/>
    <col min="5315" max="5315" width="4.88671875" style="606" customWidth="1"/>
    <col min="5316" max="5316" width="37.5546875" style="606" bestFit="1" customWidth="1"/>
    <col min="5317" max="5317" width="5.44140625" style="606" customWidth="1"/>
    <col min="5318" max="5318" width="9.88671875" style="606" customWidth="1"/>
    <col min="5319" max="5319" width="12.44140625" style="606" customWidth="1"/>
    <col min="5320" max="5320" width="7.5546875" style="606" customWidth="1"/>
    <col min="5321" max="5321" width="6.44140625" style="606" customWidth="1"/>
    <col min="5322" max="5322" width="8.44140625" style="606" customWidth="1"/>
    <col min="5323" max="5333" width="7.44140625" style="606"/>
    <col min="5334" max="5334" width="8.5546875" style="606" customWidth="1"/>
    <col min="5335" max="5374" width="7.44140625" style="606"/>
    <col min="5375" max="5375" width="4.88671875" style="606" customWidth="1"/>
    <col min="5376" max="5376" width="38.44140625" style="606" customWidth="1"/>
    <col min="5377" max="5377" width="6.5546875" style="606" customWidth="1"/>
    <col min="5378" max="5379" width="11.5546875" style="606" customWidth="1"/>
    <col min="5380" max="5380" width="15" style="606" customWidth="1"/>
    <col min="5381" max="5381" width="11.5546875" style="606" customWidth="1"/>
    <col min="5382" max="5382" width="27.5546875" style="606" bestFit="1" customWidth="1"/>
    <col min="5383" max="5570" width="6.88671875" style="606" customWidth="1"/>
    <col min="5571" max="5571" width="4.88671875" style="606" customWidth="1"/>
    <col min="5572" max="5572" width="37.5546875" style="606" bestFit="1" customWidth="1"/>
    <col min="5573" max="5573" width="5.44140625" style="606" customWidth="1"/>
    <col min="5574" max="5574" width="9.88671875" style="606" customWidth="1"/>
    <col min="5575" max="5575" width="12.44140625" style="606" customWidth="1"/>
    <col min="5576" max="5576" width="7.5546875" style="606" customWidth="1"/>
    <col min="5577" max="5577" width="6.44140625" style="606" customWidth="1"/>
    <col min="5578" max="5578" width="8.44140625" style="606" customWidth="1"/>
    <col min="5579" max="5589" width="7.44140625" style="606"/>
    <col min="5590" max="5590" width="8.5546875" style="606" customWidth="1"/>
    <col min="5591" max="5630" width="7.44140625" style="606"/>
    <col min="5631" max="5631" width="4.88671875" style="606" customWidth="1"/>
    <col min="5632" max="5632" width="38.44140625" style="606" customWidth="1"/>
    <col min="5633" max="5633" width="6.5546875" style="606" customWidth="1"/>
    <col min="5634" max="5635" width="11.5546875" style="606" customWidth="1"/>
    <col min="5636" max="5636" width="15" style="606" customWidth="1"/>
    <col min="5637" max="5637" width="11.5546875" style="606" customWidth="1"/>
    <col min="5638" max="5638" width="27.5546875" style="606" bestFit="1" customWidth="1"/>
    <col min="5639" max="5826" width="6.88671875" style="606" customWidth="1"/>
    <col min="5827" max="5827" width="4.88671875" style="606" customWidth="1"/>
    <col min="5828" max="5828" width="37.5546875" style="606" bestFit="1" customWidth="1"/>
    <col min="5829" max="5829" width="5.44140625" style="606" customWidth="1"/>
    <col min="5830" max="5830" width="9.88671875" style="606" customWidth="1"/>
    <col min="5831" max="5831" width="12.44140625" style="606" customWidth="1"/>
    <col min="5832" max="5832" width="7.5546875" style="606" customWidth="1"/>
    <col min="5833" max="5833" width="6.44140625" style="606" customWidth="1"/>
    <col min="5834" max="5834" width="8.44140625" style="606" customWidth="1"/>
    <col min="5835" max="5845" width="7.44140625" style="606"/>
    <col min="5846" max="5846" width="8.5546875" style="606" customWidth="1"/>
    <col min="5847" max="5886" width="7.44140625" style="606"/>
    <col min="5887" max="5887" width="4.88671875" style="606" customWidth="1"/>
    <col min="5888" max="5888" width="38.44140625" style="606" customWidth="1"/>
    <col min="5889" max="5889" width="6.5546875" style="606" customWidth="1"/>
    <col min="5890" max="5891" width="11.5546875" style="606" customWidth="1"/>
    <col min="5892" max="5892" width="15" style="606" customWidth="1"/>
    <col min="5893" max="5893" width="11.5546875" style="606" customWidth="1"/>
    <col min="5894" max="5894" width="27.5546875" style="606" bestFit="1" customWidth="1"/>
    <col min="5895" max="6082" width="6.88671875" style="606" customWidth="1"/>
    <col min="6083" max="6083" width="4.88671875" style="606" customWidth="1"/>
    <col min="6084" max="6084" width="37.5546875" style="606" bestFit="1" customWidth="1"/>
    <col min="6085" max="6085" width="5.44140625" style="606" customWidth="1"/>
    <col min="6086" max="6086" width="9.88671875" style="606" customWidth="1"/>
    <col min="6087" max="6087" width="12.44140625" style="606" customWidth="1"/>
    <col min="6088" max="6088" width="7.5546875" style="606" customWidth="1"/>
    <col min="6089" max="6089" width="6.44140625" style="606" customWidth="1"/>
    <col min="6090" max="6090" width="8.44140625" style="606" customWidth="1"/>
    <col min="6091" max="6101" width="7.44140625" style="606"/>
    <col min="6102" max="6102" width="8.5546875" style="606" customWidth="1"/>
    <col min="6103" max="6142" width="7.44140625" style="606"/>
    <col min="6143" max="6143" width="4.88671875" style="606" customWidth="1"/>
    <col min="6144" max="6144" width="38.44140625" style="606" customWidth="1"/>
    <col min="6145" max="6145" width="6.5546875" style="606" customWidth="1"/>
    <col min="6146" max="6147" width="11.5546875" style="606" customWidth="1"/>
    <col min="6148" max="6148" width="15" style="606" customWidth="1"/>
    <col min="6149" max="6149" width="11.5546875" style="606" customWidth="1"/>
    <col min="6150" max="6150" width="27.5546875" style="606" bestFit="1" customWidth="1"/>
    <col min="6151" max="6338" width="6.88671875" style="606" customWidth="1"/>
    <col min="6339" max="6339" width="4.88671875" style="606" customWidth="1"/>
    <col min="6340" max="6340" width="37.5546875" style="606" bestFit="1" customWidth="1"/>
    <col min="6341" max="6341" width="5.44140625" style="606" customWidth="1"/>
    <col min="6342" max="6342" width="9.88671875" style="606" customWidth="1"/>
    <col min="6343" max="6343" width="12.44140625" style="606" customWidth="1"/>
    <col min="6344" max="6344" width="7.5546875" style="606" customWidth="1"/>
    <col min="6345" max="6345" width="6.44140625" style="606" customWidth="1"/>
    <col min="6346" max="6346" width="8.44140625" style="606" customWidth="1"/>
    <col min="6347" max="6357" width="7.44140625" style="606"/>
    <col min="6358" max="6358" width="8.5546875" style="606" customWidth="1"/>
    <col min="6359" max="6398" width="7.44140625" style="606"/>
    <col min="6399" max="6399" width="4.88671875" style="606" customWidth="1"/>
    <col min="6400" max="6400" width="38.44140625" style="606" customWidth="1"/>
    <col min="6401" max="6401" width="6.5546875" style="606" customWidth="1"/>
    <col min="6402" max="6403" width="11.5546875" style="606" customWidth="1"/>
    <col min="6404" max="6404" width="15" style="606" customWidth="1"/>
    <col min="6405" max="6405" width="11.5546875" style="606" customWidth="1"/>
    <col min="6406" max="6406" width="27.5546875" style="606" bestFit="1" customWidth="1"/>
    <col min="6407" max="6594" width="6.88671875" style="606" customWidth="1"/>
    <col min="6595" max="6595" width="4.88671875" style="606" customWidth="1"/>
    <col min="6596" max="6596" width="37.5546875" style="606" bestFit="1" customWidth="1"/>
    <col min="6597" max="6597" width="5.44140625" style="606" customWidth="1"/>
    <col min="6598" max="6598" width="9.88671875" style="606" customWidth="1"/>
    <col min="6599" max="6599" width="12.44140625" style="606" customWidth="1"/>
    <col min="6600" max="6600" width="7.5546875" style="606" customWidth="1"/>
    <col min="6601" max="6601" width="6.44140625" style="606" customWidth="1"/>
    <col min="6602" max="6602" width="8.44140625" style="606" customWidth="1"/>
    <col min="6603" max="6613" width="7.44140625" style="606"/>
    <col min="6614" max="6614" width="8.5546875" style="606" customWidth="1"/>
    <col min="6615" max="6654" width="7.44140625" style="606"/>
    <col min="6655" max="6655" width="4.88671875" style="606" customWidth="1"/>
    <col min="6656" max="6656" width="38.44140625" style="606" customWidth="1"/>
    <col min="6657" max="6657" width="6.5546875" style="606" customWidth="1"/>
    <col min="6658" max="6659" width="11.5546875" style="606" customWidth="1"/>
    <col min="6660" max="6660" width="15" style="606" customWidth="1"/>
    <col min="6661" max="6661" width="11.5546875" style="606" customWidth="1"/>
    <col min="6662" max="6662" width="27.5546875" style="606" bestFit="1" customWidth="1"/>
    <col min="6663" max="6850" width="6.88671875" style="606" customWidth="1"/>
    <col min="6851" max="6851" width="4.88671875" style="606" customWidth="1"/>
    <col min="6852" max="6852" width="37.5546875" style="606" bestFit="1" customWidth="1"/>
    <col min="6853" max="6853" width="5.44140625" style="606" customWidth="1"/>
    <col min="6854" max="6854" width="9.88671875" style="606" customWidth="1"/>
    <col min="6855" max="6855" width="12.44140625" style="606" customWidth="1"/>
    <col min="6856" max="6856" width="7.5546875" style="606" customWidth="1"/>
    <col min="6857" max="6857" width="6.44140625" style="606" customWidth="1"/>
    <col min="6858" max="6858" width="8.44140625" style="606" customWidth="1"/>
    <col min="6859" max="6869" width="7.44140625" style="606"/>
    <col min="6870" max="6870" width="8.5546875" style="606" customWidth="1"/>
    <col min="6871" max="6910" width="7.44140625" style="606"/>
    <col min="6911" max="6911" width="4.88671875" style="606" customWidth="1"/>
    <col min="6912" max="6912" width="38.44140625" style="606" customWidth="1"/>
    <col min="6913" max="6913" width="6.5546875" style="606" customWidth="1"/>
    <col min="6914" max="6915" width="11.5546875" style="606" customWidth="1"/>
    <col min="6916" max="6916" width="15" style="606" customWidth="1"/>
    <col min="6917" max="6917" width="11.5546875" style="606" customWidth="1"/>
    <col min="6918" max="6918" width="27.5546875" style="606" bestFit="1" customWidth="1"/>
    <col min="6919" max="7106" width="6.88671875" style="606" customWidth="1"/>
    <col min="7107" max="7107" width="4.88671875" style="606" customWidth="1"/>
    <col min="7108" max="7108" width="37.5546875" style="606" bestFit="1" customWidth="1"/>
    <col min="7109" max="7109" width="5.44140625" style="606" customWidth="1"/>
    <col min="7110" max="7110" width="9.88671875" style="606" customWidth="1"/>
    <col min="7111" max="7111" width="12.44140625" style="606" customWidth="1"/>
    <col min="7112" max="7112" width="7.5546875" style="606" customWidth="1"/>
    <col min="7113" max="7113" width="6.44140625" style="606" customWidth="1"/>
    <col min="7114" max="7114" width="8.44140625" style="606" customWidth="1"/>
    <col min="7115" max="7125" width="7.44140625" style="606"/>
    <col min="7126" max="7126" width="8.5546875" style="606" customWidth="1"/>
    <col min="7127" max="7166" width="7.44140625" style="606"/>
    <col min="7167" max="7167" width="4.88671875" style="606" customWidth="1"/>
    <col min="7168" max="7168" width="38.44140625" style="606" customWidth="1"/>
    <col min="7169" max="7169" width="6.5546875" style="606" customWidth="1"/>
    <col min="7170" max="7171" width="11.5546875" style="606" customWidth="1"/>
    <col min="7172" max="7172" width="15" style="606" customWidth="1"/>
    <col min="7173" max="7173" width="11.5546875" style="606" customWidth="1"/>
    <col min="7174" max="7174" width="27.5546875" style="606" bestFit="1" customWidth="1"/>
    <col min="7175" max="7362" width="6.88671875" style="606" customWidth="1"/>
    <col min="7363" max="7363" width="4.88671875" style="606" customWidth="1"/>
    <col min="7364" max="7364" width="37.5546875" style="606" bestFit="1" customWidth="1"/>
    <col min="7365" max="7365" width="5.44140625" style="606" customWidth="1"/>
    <col min="7366" max="7366" width="9.88671875" style="606" customWidth="1"/>
    <col min="7367" max="7367" width="12.44140625" style="606" customWidth="1"/>
    <col min="7368" max="7368" width="7.5546875" style="606" customWidth="1"/>
    <col min="7369" max="7369" width="6.44140625" style="606" customWidth="1"/>
    <col min="7370" max="7370" width="8.44140625" style="606" customWidth="1"/>
    <col min="7371" max="7381" width="7.44140625" style="606"/>
    <col min="7382" max="7382" width="8.5546875" style="606" customWidth="1"/>
    <col min="7383" max="7422" width="7.44140625" style="606"/>
    <col min="7423" max="7423" width="4.88671875" style="606" customWidth="1"/>
    <col min="7424" max="7424" width="38.44140625" style="606" customWidth="1"/>
    <col min="7425" max="7425" width="6.5546875" style="606" customWidth="1"/>
    <col min="7426" max="7427" width="11.5546875" style="606" customWidth="1"/>
    <col min="7428" max="7428" width="15" style="606" customWidth="1"/>
    <col min="7429" max="7429" width="11.5546875" style="606" customWidth="1"/>
    <col min="7430" max="7430" width="27.5546875" style="606" bestFit="1" customWidth="1"/>
    <col min="7431" max="7618" width="6.88671875" style="606" customWidth="1"/>
    <col min="7619" max="7619" width="4.88671875" style="606" customWidth="1"/>
    <col min="7620" max="7620" width="37.5546875" style="606" bestFit="1" customWidth="1"/>
    <col min="7621" max="7621" width="5.44140625" style="606" customWidth="1"/>
    <col min="7622" max="7622" width="9.88671875" style="606" customWidth="1"/>
    <col min="7623" max="7623" width="12.44140625" style="606" customWidth="1"/>
    <col min="7624" max="7624" width="7.5546875" style="606" customWidth="1"/>
    <col min="7625" max="7625" width="6.44140625" style="606" customWidth="1"/>
    <col min="7626" max="7626" width="8.44140625" style="606" customWidth="1"/>
    <col min="7627" max="7637" width="7.44140625" style="606"/>
    <col min="7638" max="7638" width="8.5546875" style="606" customWidth="1"/>
    <col min="7639" max="7678" width="7.44140625" style="606"/>
    <col min="7679" max="7679" width="4.88671875" style="606" customWidth="1"/>
    <col min="7680" max="7680" width="38.44140625" style="606" customWidth="1"/>
    <col min="7681" max="7681" width="6.5546875" style="606" customWidth="1"/>
    <col min="7682" max="7683" width="11.5546875" style="606" customWidth="1"/>
    <col min="7684" max="7684" width="15" style="606" customWidth="1"/>
    <col min="7685" max="7685" width="11.5546875" style="606" customWidth="1"/>
    <col min="7686" max="7686" width="27.5546875" style="606" bestFit="1" customWidth="1"/>
    <col min="7687" max="7874" width="6.88671875" style="606" customWidth="1"/>
    <col min="7875" max="7875" width="4.88671875" style="606" customWidth="1"/>
    <col min="7876" max="7876" width="37.5546875" style="606" bestFit="1" customWidth="1"/>
    <col min="7877" max="7877" width="5.44140625" style="606" customWidth="1"/>
    <col min="7878" max="7878" width="9.88671875" style="606" customWidth="1"/>
    <col min="7879" max="7879" width="12.44140625" style="606" customWidth="1"/>
    <col min="7880" max="7880" width="7.5546875" style="606" customWidth="1"/>
    <col min="7881" max="7881" width="6.44140625" style="606" customWidth="1"/>
    <col min="7882" max="7882" width="8.44140625" style="606" customWidth="1"/>
    <col min="7883" max="7893" width="7.44140625" style="606"/>
    <col min="7894" max="7894" width="8.5546875" style="606" customWidth="1"/>
    <col min="7895" max="7934" width="7.44140625" style="606"/>
    <col min="7935" max="7935" width="4.88671875" style="606" customWidth="1"/>
    <col min="7936" max="7936" width="38.44140625" style="606" customWidth="1"/>
    <col min="7937" max="7937" width="6.5546875" style="606" customWidth="1"/>
    <col min="7938" max="7939" width="11.5546875" style="606" customWidth="1"/>
    <col min="7940" max="7940" width="15" style="606" customWidth="1"/>
    <col min="7941" max="7941" width="11.5546875" style="606" customWidth="1"/>
    <col min="7942" max="7942" width="27.5546875" style="606" bestFit="1" customWidth="1"/>
    <col min="7943" max="8130" width="6.88671875" style="606" customWidth="1"/>
    <col min="8131" max="8131" width="4.88671875" style="606" customWidth="1"/>
    <col min="8132" max="8132" width="37.5546875" style="606" bestFit="1" customWidth="1"/>
    <col min="8133" max="8133" width="5.44140625" style="606" customWidth="1"/>
    <col min="8134" max="8134" width="9.88671875" style="606" customWidth="1"/>
    <col min="8135" max="8135" width="12.44140625" style="606" customWidth="1"/>
    <col min="8136" max="8136" width="7.5546875" style="606" customWidth="1"/>
    <col min="8137" max="8137" width="6.44140625" style="606" customWidth="1"/>
    <col min="8138" max="8138" width="8.44140625" style="606" customWidth="1"/>
    <col min="8139" max="8149" width="7.44140625" style="606"/>
    <col min="8150" max="8150" width="8.5546875" style="606" customWidth="1"/>
    <col min="8151" max="8190" width="7.44140625" style="606"/>
    <col min="8191" max="8191" width="4.88671875" style="606" customWidth="1"/>
    <col min="8192" max="8192" width="38.44140625" style="606" customWidth="1"/>
    <col min="8193" max="8193" width="6.5546875" style="606" customWidth="1"/>
    <col min="8194" max="8195" width="11.5546875" style="606" customWidth="1"/>
    <col min="8196" max="8196" width="15" style="606" customWidth="1"/>
    <col min="8197" max="8197" width="11.5546875" style="606" customWidth="1"/>
    <col min="8198" max="8198" width="27.5546875" style="606" bestFit="1" customWidth="1"/>
    <col min="8199" max="8386" width="6.88671875" style="606" customWidth="1"/>
    <col min="8387" max="8387" width="4.88671875" style="606" customWidth="1"/>
    <col min="8388" max="8388" width="37.5546875" style="606" bestFit="1" customWidth="1"/>
    <col min="8389" max="8389" width="5.44140625" style="606" customWidth="1"/>
    <col min="8390" max="8390" width="9.88671875" style="606" customWidth="1"/>
    <col min="8391" max="8391" width="12.44140625" style="606" customWidth="1"/>
    <col min="8392" max="8392" width="7.5546875" style="606" customWidth="1"/>
    <col min="8393" max="8393" width="6.44140625" style="606" customWidth="1"/>
    <col min="8394" max="8394" width="8.44140625" style="606" customWidth="1"/>
    <col min="8395" max="8405" width="7.44140625" style="606"/>
    <col min="8406" max="8406" width="8.5546875" style="606" customWidth="1"/>
    <col min="8407" max="8446" width="7.44140625" style="606"/>
    <col min="8447" max="8447" width="4.88671875" style="606" customWidth="1"/>
    <col min="8448" max="8448" width="38.44140625" style="606" customWidth="1"/>
    <col min="8449" max="8449" width="6.5546875" style="606" customWidth="1"/>
    <col min="8450" max="8451" width="11.5546875" style="606" customWidth="1"/>
    <col min="8452" max="8452" width="15" style="606" customWidth="1"/>
    <col min="8453" max="8453" width="11.5546875" style="606" customWidth="1"/>
    <col min="8454" max="8454" width="27.5546875" style="606" bestFit="1" customWidth="1"/>
    <col min="8455" max="8642" width="6.88671875" style="606" customWidth="1"/>
    <col min="8643" max="8643" width="4.88671875" style="606" customWidth="1"/>
    <col min="8644" max="8644" width="37.5546875" style="606" bestFit="1" customWidth="1"/>
    <col min="8645" max="8645" width="5.44140625" style="606" customWidth="1"/>
    <col min="8646" max="8646" width="9.88671875" style="606" customWidth="1"/>
    <col min="8647" max="8647" width="12.44140625" style="606" customWidth="1"/>
    <col min="8648" max="8648" width="7.5546875" style="606" customWidth="1"/>
    <col min="8649" max="8649" width="6.44140625" style="606" customWidth="1"/>
    <col min="8650" max="8650" width="8.44140625" style="606" customWidth="1"/>
    <col min="8651" max="8661" width="7.44140625" style="606"/>
    <col min="8662" max="8662" width="8.5546875" style="606" customWidth="1"/>
    <col min="8663" max="8702" width="7.44140625" style="606"/>
    <col min="8703" max="8703" width="4.88671875" style="606" customWidth="1"/>
    <col min="8704" max="8704" width="38.44140625" style="606" customWidth="1"/>
    <col min="8705" max="8705" width="6.5546875" style="606" customWidth="1"/>
    <col min="8706" max="8707" width="11.5546875" style="606" customWidth="1"/>
    <col min="8708" max="8708" width="15" style="606" customWidth="1"/>
    <col min="8709" max="8709" width="11.5546875" style="606" customWidth="1"/>
    <col min="8710" max="8710" width="27.5546875" style="606" bestFit="1" customWidth="1"/>
    <col min="8711" max="8898" width="6.88671875" style="606" customWidth="1"/>
    <col min="8899" max="8899" width="4.88671875" style="606" customWidth="1"/>
    <col min="8900" max="8900" width="37.5546875" style="606" bestFit="1" customWidth="1"/>
    <col min="8901" max="8901" width="5.44140625" style="606" customWidth="1"/>
    <col min="8902" max="8902" width="9.88671875" style="606" customWidth="1"/>
    <col min="8903" max="8903" width="12.44140625" style="606" customWidth="1"/>
    <col min="8904" max="8904" width="7.5546875" style="606" customWidth="1"/>
    <col min="8905" max="8905" width="6.44140625" style="606" customWidth="1"/>
    <col min="8906" max="8906" width="8.44140625" style="606" customWidth="1"/>
    <col min="8907" max="8917" width="7.44140625" style="606"/>
    <col min="8918" max="8918" width="8.5546875" style="606" customWidth="1"/>
    <col min="8919" max="8958" width="7.44140625" style="606"/>
    <col min="8959" max="8959" width="4.88671875" style="606" customWidth="1"/>
    <col min="8960" max="8960" width="38.44140625" style="606" customWidth="1"/>
    <col min="8961" max="8961" width="6.5546875" style="606" customWidth="1"/>
    <col min="8962" max="8963" width="11.5546875" style="606" customWidth="1"/>
    <col min="8964" max="8964" width="15" style="606" customWidth="1"/>
    <col min="8965" max="8965" width="11.5546875" style="606" customWidth="1"/>
    <col min="8966" max="8966" width="27.5546875" style="606" bestFit="1" customWidth="1"/>
    <col min="8967" max="9154" width="6.88671875" style="606" customWidth="1"/>
    <col min="9155" max="9155" width="4.88671875" style="606" customWidth="1"/>
    <col min="9156" max="9156" width="37.5546875" style="606" bestFit="1" customWidth="1"/>
    <col min="9157" max="9157" width="5.44140625" style="606" customWidth="1"/>
    <col min="9158" max="9158" width="9.88671875" style="606" customWidth="1"/>
    <col min="9159" max="9159" width="12.44140625" style="606" customWidth="1"/>
    <col min="9160" max="9160" width="7.5546875" style="606" customWidth="1"/>
    <col min="9161" max="9161" width="6.44140625" style="606" customWidth="1"/>
    <col min="9162" max="9162" width="8.44140625" style="606" customWidth="1"/>
    <col min="9163" max="9173" width="7.44140625" style="606"/>
    <col min="9174" max="9174" width="8.5546875" style="606" customWidth="1"/>
    <col min="9175" max="9214" width="7.44140625" style="606"/>
    <col min="9215" max="9215" width="4.88671875" style="606" customWidth="1"/>
    <col min="9216" max="9216" width="38.44140625" style="606" customWidth="1"/>
    <col min="9217" max="9217" width="6.5546875" style="606" customWidth="1"/>
    <col min="9218" max="9219" width="11.5546875" style="606" customWidth="1"/>
    <col min="9220" max="9220" width="15" style="606" customWidth="1"/>
    <col min="9221" max="9221" width="11.5546875" style="606" customWidth="1"/>
    <col min="9222" max="9222" width="27.5546875" style="606" bestFit="1" customWidth="1"/>
    <col min="9223" max="9410" width="6.88671875" style="606" customWidth="1"/>
    <col min="9411" max="9411" width="4.88671875" style="606" customWidth="1"/>
    <col min="9412" max="9412" width="37.5546875" style="606" bestFit="1" customWidth="1"/>
    <col min="9413" max="9413" width="5.44140625" style="606" customWidth="1"/>
    <col min="9414" max="9414" width="9.88671875" style="606" customWidth="1"/>
    <col min="9415" max="9415" width="12.44140625" style="606" customWidth="1"/>
    <col min="9416" max="9416" width="7.5546875" style="606" customWidth="1"/>
    <col min="9417" max="9417" width="6.44140625" style="606" customWidth="1"/>
    <col min="9418" max="9418" width="8.44140625" style="606" customWidth="1"/>
    <col min="9419" max="9429" width="7.44140625" style="606"/>
    <col min="9430" max="9430" width="8.5546875" style="606" customWidth="1"/>
    <col min="9431" max="9470" width="7.44140625" style="606"/>
    <col min="9471" max="9471" width="4.88671875" style="606" customWidth="1"/>
    <col min="9472" max="9472" width="38.44140625" style="606" customWidth="1"/>
    <col min="9473" max="9473" width="6.5546875" style="606" customWidth="1"/>
    <col min="9474" max="9475" width="11.5546875" style="606" customWidth="1"/>
    <col min="9476" max="9476" width="15" style="606" customWidth="1"/>
    <col min="9477" max="9477" width="11.5546875" style="606" customWidth="1"/>
    <col min="9478" max="9478" width="27.5546875" style="606" bestFit="1" customWidth="1"/>
    <col min="9479" max="9666" width="6.88671875" style="606" customWidth="1"/>
    <col min="9667" max="9667" width="4.88671875" style="606" customWidth="1"/>
    <col min="9668" max="9668" width="37.5546875" style="606" bestFit="1" customWidth="1"/>
    <col min="9669" max="9669" width="5.44140625" style="606" customWidth="1"/>
    <col min="9670" max="9670" width="9.88671875" style="606" customWidth="1"/>
    <col min="9671" max="9671" width="12.44140625" style="606" customWidth="1"/>
    <col min="9672" max="9672" width="7.5546875" style="606" customWidth="1"/>
    <col min="9673" max="9673" width="6.44140625" style="606" customWidth="1"/>
    <col min="9674" max="9674" width="8.44140625" style="606" customWidth="1"/>
    <col min="9675" max="9685" width="7.44140625" style="606"/>
    <col min="9686" max="9686" width="8.5546875" style="606" customWidth="1"/>
    <col min="9687" max="9726" width="7.44140625" style="606"/>
    <col min="9727" max="9727" width="4.88671875" style="606" customWidth="1"/>
    <col min="9728" max="9728" width="38.44140625" style="606" customWidth="1"/>
    <col min="9729" max="9729" width="6.5546875" style="606" customWidth="1"/>
    <col min="9730" max="9731" width="11.5546875" style="606" customWidth="1"/>
    <col min="9732" max="9732" width="15" style="606" customWidth="1"/>
    <col min="9733" max="9733" width="11.5546875" style="606" customWidth="1"/>
    <col min="9734" max="9734" width="27.5546875" style="606" bestFit="1" customWidth="1"/>
    <col min="9735" max="9922" width="6.88671875" style="606" customWidth="1"/>
    <col min="9923" max="9923" width="4.88671875" style="606" customWidth="1"/>
    <col min="9924" max="9924" width="37.5546875" style="606" bestFit="1" customWidth="1"/>
    <col min="9925" max="9925" width="5.44140625" style="606" customWidth="1"/>
    <col min="9926" max="9926" width="9.88671875" style="606" customWidth="1"/>
    <col min="9927" max="9927" width="12.44140625" style="606" customWidth="1"/>
    <col min="9928" max="9928" width="7.5546875" style="606" customWidth="1"/>
    <col min="9929" max="9929" width="6.44140625" style="606" customWidth="1"/>
    <col min="9930" max="9930" width="8.44140625" style="606" customWidth="1"/>
    <col min="9931" max="9941" width="7.44140625" style="606"/>
    <col min="9942" max="9942" width="8.5546875" style="606" customWidth="1"/>
    <col min="9943" max="9982" width="7.44140625" style="606"/>
    <col min="9983" max="9983" width="4.88671875" style="606" customWidth="1"/>
    <col min="9984" max="9984" width="38.44140625" style="606" customWidth="1"/>
    <col min="9985" max="9985" width="6.5546875" style="606" customWidth="1"/>
    <col min="9986" max="9987" width="11.5546875" style="606" customWidth="1"/>
    <col min="9988" max="9988" width="15" style="606" customWidth="1"/>
    <col min="9989" max="9989" width="11.5546875" style="606" customWidth="1"/>
    <col min="9990" max="9990" width="27.5546875" style="606" bestFit="1" customWidth="1"/>
    <col min="9991" max="10178" width="6.88671875" style="606" customWidth="1"/>
    <col min="10179" max="10179" width="4.88671875" style="606" customWidth="1"/>
    <col min="10180" max="10180" width="37.5546875" style="606" bestFit="1" customWidth="1"/>
    <col min="10181" max="10181" width="5.44140625" style="606" customWidth="1"/>
    <col min="10182" max="10182" width="9.88671875" style="606" customWidth="1"/>
    <col min="10183" max="10183" width="12.44140625" style="606" customWidth="1"/>
    <col min="10184" max="10184" width="7.5546875" style="606" customWidth="1"/>
    <col min="10185" max="10185" width="6.44140625" style="606" customWidth="1"/>
    <col min="10186" max="10186" width="8.44140625" style="606" customWidth="1"/>
    <col min="10187" max="10197" width="7.44140625" style="606"/>
    <col min="10198" max="10198" width="8.5546875" style="606" customWidth="1"/>
    <col min="10199" max="10238" width="7.44140625" style="606"/>
    <col min="10239" max="10239" width="4.88671875" style="606" customWidth="1"/>
    <col min="10240" max="10240" width="38.44140625" style="606" customWidth="1"/>
    <col min="10241" max="10241" width="6.5546875" style="606" customWidth="1"/>
    <col min="10242" max="10243" width="11.5546875" style="606" customWidth="1"/>
    <col min="10244" max="10244" width="15" style="606" customWidth="1"/>
    <col min="10245" max="10245" width="11.5546875" style="606" customWidth="1"/>
    <col min="10246" max="10246" width="27.5546875" style="606" bestFit="1" customWidth="1"/>
    <col min="10247" max="10434" width="6.88671875" style="606" customWidth="1"/>
    <col min="10435" max="10435" width="4.88671875" style="606" customWidth="1"/>
    <col min="10436" max="10436" width="37.5546875" style="606" bestFit="1" customWidth="1"/>
    <col min="10437" max="10437" width="5.44140625" style="606" customWidth="1"/>
    <col min="10438" max="10438" width="9.88671875" style="606" customWidth="1"/>
    <col min="10439" max="10439" width="12.44140625" style="606" customWidth="1"/>
    <col min="10440" max="10440" width="7.5546875" style="606" customWidth="1"/>
    <col min="10441" max="10441" width="6.44140625" style="606" customWidth="1"/>
    <col min="10442" max="10442" width="8.44140625" style="606" customWidth="1"/>
    <col min="10443" max="10453" width="7.44140625" style="606"/>
    <col min="10454" max="10454" width="8.5546875" style="606" customWidth="1"/>
    <col min="10455" max="10494" width="7.44140625" style="606"/>
    <col min="10495" max="10495" width="4.88671875" style="606" customWidth="1"/>
    <col min="10496" max="10496" width="38.44140625" style="606" customWidth="1"/>
    <col min="10497" max="10497" width="6.5546875" style="606" customWidth="1"/>
    <col min="10498" max="10499" width="11.5546875" style="606" customWidth="1"/>
    <col min="10500" max="10500" width="15" style="606" customWidth="1"/>
    <col min="10501" max="10501" width="11.5546875" style="606" customWidth="1"/>
    <col min="10502" max="10502" width="27.5546875" style="606" bestFit="1" customWidth="1"/>
    <col min="10503" max="10690" width="6.88671875" style="606" customWidth="1"/>
    <col min="10691" max="10691" width="4.88671875" style="606" customWidth="1"/>
    <col min="10692" max="10692" width="37.5546875" style="606" bestFit="1" customWidth="1"/>
    <col min="10693" max="10693" width="5.44140625" style="606" customWidth="1"/>
    <col min="10694" max="10694" width="9.88671875" style="606" customWidth="1"/>
    <col min="10695" max="10695" width="12.44140625" style="606" customWidth="1"/>
    <col min="10696" max="10696" width="7.5546875" style="606" customWidth="1"/>
    <col min="10697" max="10697" width="6.44140625" style="606" customWidth="1"/>
    <col min="10698" max="10698" width="8.44140625" style="606" customWidth="1"/>
    <col min="10699" max="10709" width="7.44140625" style="606"/>
    <col min="10710" max="10710" width="8.5546875" style="606" customWidth="1"/>
    <col min="10711" max="10750" width="7.44140625" style="606"/>
    <col min="10751" max="10751" width="4.88671875" style="606" customWidth="1"/>
    <col min="10752" max="10752" width="38.44140625" style="606" customWidth="1"/>
    <col min="10753" max="10753" width="6.5546875" style="606" customWidth="1"/>
    <col min="10754" max="10755" width="11.5546875" style="606" customWidth="1"/>
    <col min="10756" max="10756" width="15" style="606" customWidth="1"/>
    <col min="10757" max="10757" width="11.5546875" style="606" customWidth="1"/>
    <col min="10758" max="10758" width="27.5546875" style="606" bestFit="1" customWidth="1"/>
    <col min="10759" max="10946" width="6.88671875" style="606" customWidth="1"/>
    <col min="10947" max="10947" width="4.88671875" style="606" customWidth="1"/>
    <col min="10948" max="10948" width="37.5546875" style="606" bestFit="1" customWidth="1"/>
    <col min="10949" max="10949" width="5.44140625" style="606" customWidth="1"/>
    <col min="10950" max="10950" width="9.88671875" style="606" customWidth="1"/>
    <col min="10951" max="10951" width="12.44140625" style="606" customWidth="1"/>
    <col min="10952" max="10952" width="7.5546875" style="606" customWidth="1"/>
    <col min="10953" max="10953" width="6.44140625" style="606" customWidth="1"/>
    <col min="10954" max="10954" width="8.44140625" style="606" customWidth="1"/>
    <col min="10955" max="10965" width="7.44140625" style="606"/>
    <col min="10966" max="10966" width="8.5546875" style="606" customWidth="1"/>
    <col min="10967" max="11006" width="7.44140625" style="606"/>
    <col min="11007" max="11007" width="4.88671875" style="606" customWidth="1"/>
    <col min="11008" max="11008" width="38.44140625" style="606" customWidth="1"/>
    <col min="11009" max="11009" width="6.5546875" style="606" customWidth="1"/>
    <col min="11010" max="11011" width="11.5546875" style="606" customWidth="1"/>
    <col min="11012" max="11012" width="15" style="606" customWidth="1"/>
    <col min="11013" max="11013" width="11.5546875" style="606" customWidth="1"/>
    <col min="11014" max="11014" width="27.5546875" style="606" bestFit="1" customWidth="1"/>
    <col min="11015" max="11202" width="6.88671875" style="606" customWidth="1"/>
    <col min="11203" max="11203" width="4.88671875" style="606" customWidth="1"/>
    <col min="11204" max="11204" width="37.5546875" style="606" bestFit="1" customWidth="1"/>
    <col min="11205" max="11205" width="5.44140625" style="606" customWidth="1"/>
    <col min="11206" max="11206" width="9.88671875" style="606" customWidth="1"/>
    <col min="11207" max="11207" width="12.44140625" style="606" customWidth="1"/>
    <col min="11208" max="11208" width="7.5546875" style="606" customWidth="1"/>
    <col min="11209" max="11209" width="6.44140625" style="606" customWidth="1"/>
    <col min="11210" max="11210" width="8.44140625" style="606" customWidth="1"/>
    <col min="11211" max="11221" width="7.44140625" style="606"/>
    <col min="11222" max="11222" width="8.5546875" style="606" customWidth="1"/>
    <col min="11223" max="11262" width="7.44140625" style="606"/>
    <col min="11263" max="11263" width="4.88671875" style="606" customWidth="1"/>
    <col min="11264" max="11264" width="38.44140625" style="606" customWidth="1"/>
    <col min="11265" max="11265" width="6.5546875" style="606" customWidth="1"/>
    <col min="11266" max="11267" width="11.5546875" style="606" customWidth="1"/>
    <col min="11268" max="11268" width="15" style="606" customWidth="1"/>
    <col min="11269" max="11269" width="11.5546875" style="606" customWidth="1"/>
    <col min="11270" max="11270" width="27.5546875" style="606" bestFit="1" customWidth="1"/>
    <col min="11271" max="11458" width="6.88671875" style="606" customWidth="1"/>
    <col min="11459" max="11459" width="4.88671875" style="606" customWidth="1"/>
    <col min="11460" max="11460" width="37.5546875" style="606" bestFit="1" customWidth="1"/>
    <col min="11461" max="11461" width="5.44140625" style="606" customWidth="1"/>
    <col min="11462" max="11462" width="9.88671875" style="606" customWidth="1"/>
    <col min="11463" max="11463" width="12.44140625" style="606" customWidth="1"/>
    <col min="11464" max="11464" width="7.5546875" style="606" customWidth="1"/>
    <col min="11465" max="11465" width="6.44140625" style="606" customWidth="1"/>
    <col min="11466" max="11466" width="8.44140625" style="606" customWidth="1"/>
    <col min="11467" max="11477" width="7.44140625" style="606"/>
    <col min="11478" max="11478" width="8.5546875" style="606" customWidth="1"/>
    <col min="11479" max="11518" width="7.44140625" style="606"/>
    <col min="11519" max="11519" width="4.88671875" style="606" customWidth="1"/>
    <col min="11520" max="11520" width="38.44140625" style="606" customWidth="1"/>
    <col min="11521" max="11521" width="6.5546875" style="606" customWidth="1"/>
    <col min="11522" max="11523" width="11.5546875" style="606" customWidth="1"/>
    <col min="11524" max="11524" width="15" style="606" customWidth="1"/>
    <col min="11525" max="11525" width="11.5546875" style="606" customWidth="1"/>
    <col min="11526" max="11526" width="27.5546875" style="606" bestFit="1" customWidth="1"/>
    <col min="11527" max="11714" width="6.88671875" style="606" customWidth="1"/>
    <col min="11715" max="11715" width="4.88671875" style="606" customWidth="1"/>
    <col min="11716" max="11716" width="37.5546875" style="606" bestFit="1" customWidth="1"/>
    <col min="11717" max="11717" width="5.44140625" style="606" customWidth="1"/>
    <col min="11718" max="11718" width="9.88671875" style="606" customWidth="1"/>
    <col min="11719" max="11719" width="12.44140625" style="606" customWidth="1"/>
    <col min="11720" max="11720" width="7.5546875" style="606" customWidth="1"/>
    <col min="11721" max="11721" width="6.44140625" style="606" customWidth="1"/>
    <col min="11722" max="11722" width="8.44140625" style="606" customWidth="1"/>
    <col min="11723" max="11733" width="7.44140625" style="606"/>
    <col min="11734" max="11734" width="8.5546875" style="606" customWidth="1"/>
    <col min="11735" max="11774" width="7.44140625" style="606"/>
    <col min="11775" max="11775" width="4.88671875" style="606" customWidth="1"/>
    <col min="11776" max="11776" width="38.44140625" style="606" customWidth="1"/>
    <col min="11777" max="11777" width="6.5546875" style="606" customWidth="1"/>
    <col min="11778" max="11779" width="11.5546875" style="606" customWidth="1"/>
    <col min="11780" max="11780" width="15" style="606" customWidth="1"/>
    <col min="11781" max="11781" width="11.5546875" style="606" customWidth="1"/>
    <col min="11782" max="11782" width="27.5546875" style="606" bestFit="1" customWidth="1"/>
    <col min="11783" max="11970" width="6.88671875" style="606" customWidth="1"/>
    <col min="11971" max="11971" width="4.88671875" style="606" customWidth="1"/>
    <col min="11972" max="11972" width="37.5546875" style="606" bestFit="1" customWidth="1"/>
    <col min="11973" max="11973" width="5.44140625" style="606" customWidth="1"/>
    <col min="11974" max="11974" width="9.88671875" style="606" customWidth="1"/>
    <col min="11975" max="11975" width="12.44140625" style="606" customWidth="1"/>
    <col min="11976" max="11976" width="7.5546875" style="606" customWidth="1"/>
    <col min="11977" max="11977" width="6.44140625" style="606" customWidth="1"/>
    <col min="11978" max="11978" width="8.44140625" style="606" customWidth="1"/>
    <col min="11979" max="11989" width="7.44140625" style="606"/>
    <col min="11990" max="11990" width="8.5546875" style="606" customWidth="1"/>
    <col min="11991" max="12030" width="7.44140625" style="606"/>
    <col min="12031" max="12031" width="4.88671875" style="606" customWidth="1"/>
    <col min="12032" max="12032" width="38.44140625" style="606" customWidth="1"/>
    <col min="12033" max="12033" width="6.5546875" style="606" customWidth="1"/>
    <col min="12034" max="12035" width="11.5546875" style="606" customWidth="1"/>
    <col min="12036" max="12036" width="15" style="606" customWidth="1"/>
    <col min="12037" max="12037" width="11.5546875" style="606" customWidth="1"/>
    <col min="12038" max="12038" width="27.5546875" style="606" bestFit="1" customWidth="1"/>
    <col min="12039" max="12226" width="6.88671875" style="606" customWidth="1"/>
    <col min="12227" max="12227" width="4.88671875" style="606" customWidth="1"/>
    <col min="12228" max="12228" width="37.5546875" style="606" bestFit="1" customWidth="1"/>
    <col min="12229" max="12229" width="5.44140625" style="606" customWidth="1"/>
    <col min="12230" max="12230" width="9.88671875" style="606" customWidth="1"/>
    <col min="12231" max="12231" width="12.44140625" style="606" customWidth="1"/>
    <col min="12232" max="12232" width="7.5546875" style="606" customWidth="1"/>
    <col min="12233" max="12233" width="6.44140625" style="606" customWidth="1"/>
    <col min="12234" max="12234" width="8.44140625" style="606" customWidth="1"/>
    <col min="12235" max="12245" width="7.44140625" style="606"/>
    <col min="12246" max="12246" width="8.5546875" style="606" customWidth="1"/>
    <col min="12247" max="12286" width="7.44140625" style="606"/>
    <col min="12287" max="12287" width="4.88671875" style="606" customWidth="1"/>
    <col min="12288" max="12288" width="38.44140625" style="606" customWidth="1"/>
    <col min="12289" max="12289" width="6.5546875" style="606" customWidth="1"/>
    <col min="12290" max="12291" width="11.5546875" style="606" customWidth="1"/>
    <col min="12292" max="12292" width="15" style="606" customWidth="1"/>
    <col min="12293" max="12293" width="11.5546875" style="606" customWidth="1"/>
    <col min="12294" max="12294" width="27.5546875" style="606" bestFit="1" customWidth="1"/>
    <col min="12295" max="12482" width="6.88671875" style="606" customWidth="1"/>
    <col min="12483" max="12483" width="4.88671875" style="606" customWidth="1"/>
    <col min="12484" max="12484" width="37.5546875" style="606" bestFit="1" customWidth="1"/>
    <col min="12485" max="12485" width="5.44140625" style="606" customWidth="1"/>
    <col min="12486" max="12486" width="9.88671875" style="606" customWidth="1"/>
    <col min="12487" max="12487" width="12.44140625" style="606" customWidth="1"/>
    <col min="12488" max="12488" width="7.5546875" style="606" customWidth="1"/>
    <col min="12489" max="12489" width="6.44140625" style="606" customWidth="1"/>
    <col min="12490" max="12490" width="8.44140625" style="606" customWidth="1"/>
    <col min="12491" max="12501" width="7.44140625" style="606"/>
    <col min="12502" max="12502" width="8.5546875" style="606" customWidth="1"/>
    <col min="12503" max="12542" width="7.44140625" style="606"/>
    <col min="12543" max="12543" width="4.88671875" style="606" customWidth="1"/>
    <col min="12544" max="12544" width="38.44140625" style="606" customWidth="1"/>
    <col min="12545" max="12545" width="6.5546875" style="606" customWidth="1"/>
    <col min="12546" max="12547" width="11.5546875" style="606" customWidth="1"/>
    <col min="12548" max="12548" width="15" style="606" customWidth="1"/>
    <col min="12549" max="12549" width="11.5546875" style="606" customWidth="1"/>
    <col min="12550" max="12550" width="27.5546875" style="606" bestFit="1" customWidth="1"/>
    <col min="12551" max="12738" width="6.88671875" style="606" customWidth="1"/>
    <col min="12739" max="12739" width="4.88671875" style="606" customWidth="1"/>
    <col min="12740" max="12740" width="37.5546875" style="606" bestFit="1" customWidth="1"/>
    <col min="12741" max="12741" width="5.44140625" style="606" customWidth="1"/>
    <col min="12742" max="12742" width="9.88671875" style="606" customWidth="1"/>
    <col min="12743" max="12743" width="12.44140625" style="606" customWidth="1"/>
    <col min="12744" max="12744" width="7.5546875" style="606" customWidth="1"/>
    <col min="12745" max="12745" width="6.44140625" style="606" customWidth="1"/>
    <col min="12746" max="12746" width="8.44140625" style="606" customWidth="1"/>
    <col min="12747" max="12757" width="7.44140625" style="606"/>
    <col min="12758" max="12758" width="8.5546875" style="606" customWidth="1"/>
    <col min="12759" max="12798" width="7.44140625" style="606"/>
    <col min="12799" max="12799" width="4.88671875" style="606" customWidth="1"/>
    <col min="12800" max="12800" width="38.44140625" style="606" customWidth="1"/>
    <col min="12801" max="12801" width="6.5546875" style="606" customWidth="1"/>
    <col min="12802" max="12803" width="11.5546875" style="606" customWidth="1"/>
    <col min="12804" max="12804" width="15" style="606" customWidth="1"/>
    <col min="12805" max="12805" width="11.5546875" style="606" customWidth="1"/>
    <col min="12806" max="12806" width="27.5546875" style="606" bestFit="1" customWidth="1"/>
    <col min="12807" max="12994" width="6.88671875" style="606" customWidth="1"/>
    <col min="12995" max="12995" width="4.88671875" style="606" customWidth="1"/>
    <col min="12996" max="12996" width="37.5546875" style="606" bestFit="1" customWidth="1"/>
    <col min="12997" max="12997" width="5.44140625" style="606" customWidth="1"/>
    <col min="12998" max="12998" width="9.88671875" style="606" customWidth="1"/>
    <col min="12999" max="12999" width="12.44140625" style="606" customWidth="1"/>
    <col min="13000" max="13000" width="7.5546875" style="606" customWidth="1"/>
    <col min="13001" max="13001" width="6.44140625" style="606" customWidth="1"/>
    <col min="13002" max="13002" width="8.44140625" style="606" customWidth="1"/>
    <col min="13003" max="13013" width="7.44140625" style="606"/>
    <col min="13014" max="13014" width="8.5546875" style="606" customWidth="1"/>
    <col min="13015" max="13054" width="7.44140625" style="606"/>
    <col min="13055" max="13055" width="4.88671875" style="606" customWidth="1"/>
    <col min="13056" max="13056" width="38.44140625" style="606" customWidth="1"/>
    <col min="13057" max="13057" width="6.5546875" style="606" customWidth="1"/>
    <col min="13058" max="13059" width="11.5546875" style="606" customWidth="1"/>
    <col min="13060" max="13060" width="15" style="606" customWidth="1"/>
    <col min="13061" max="13061" width="11.5546875" style="606" customWidth="1"/>
    <col min="13062" max="13062" width="27.5546875" style="606" bestFit="1" customWidth="1"/>
    <col min="13063" max="13250" width="6.88671875" style="606" customWidth="1"/>
    <col min="13251" max="13251" width="4.88671875" style="606" customWidth="1"/>
    <col min="13252" max="13252" width="37.5546875" style="606" bestFit="1" customWidth="1"/>
    <col min="13253" max="13253" width="5.44140625" style="606" customWidth="1"/>
    <col min="13254" max="13254" width="9.88671875" style="606" customWidth="1"/>
    <col min="13255" max="13255" width="12.44140625" style="606" customWidth="1"/>
    <col min="13256" max="13256" width="7.5546875" style="606" customWidth="1"/>
    <col min="13257" max="13257" width="6.44140625" style="606" customWidth="1"/>
    <col min="13258" max="13258" width="8.44140625" style="606" customWidth="1"/>
    <col min="13259" max="13269" width="7.44140625" style="606"/>
    <col min="13270" max="13270" width="8.5546875" style="606" customWidth="1"/>
    <col min="13271" max="13310" width="7.44140625" style="606"/>
    <col min="13311" max="13311" width="4.88671875" style="606" customWidth="1"/>
    <col min="13312" max="13312" width="38.44140625" style="606" customWidth="1"/>
    <col min="13313" max="13313" width="6.5546875" style="606" customWidth="1"/>
    <col min="13314" max="13315" width="11.5546875" style="606" customWidth="1"/>
    <col min="13316" max="13316" width="15" style="606" customWidth="1"/>
    <col min="13317" max="13317" width="11.5546875" style="606" customWidth="1"/>
    <col min="13318" max="13318" width="27.5546875" style="606" bestFit="1" customWidth="1"/>
    <col min="13319" max="13506" width="6.88671875" style="606" customWidth="1"/>
    <col min="13507" max="13507" width="4.88671875" style="606" customWidth="1"/>
    <col min="13508" max="13508" width="37.5546875" style="606" bestFit="1" customWidth="1"/>
    <col min="13509" max="13509" width="5.44140625" style="606" customWidth="1"/>
    <col min="13510" max="13510" width="9.88671875" style="606" customWidth="1"/>
    <col min="13511" max="13511" width="12.44140625" style="606" customWidth="1"/>
    <col min="13512" max="13512" width="7.5546875" style="606" customWidth="1"/>
    <col min="13513" max="13513" width="6.44140625" style="606" customWidth="1"/>
    <col min="13514" max="13514" width="8.44140625" style="606" customWidth="1"/>
    <col min="13515" max="13525" width="7.44140625" style="606"/>
    <col min="13526" max="13526" width="8.5546875" style="606" customWidth="1"/>
    <col min="13527" max="13566" width="7.44140625" style="606"/>
    <col min="13567" max="13567" width="4.88671875" style="606" customWidth="1"/>
    <col min="13568" max="13568" width="38.44140625" style="606" customWidth="1"/>
    <col min="13569" max="13569" width="6.5546875" style="606" customWidth="1"/>
    <col min="13570" max="13571" width="11.5546875" style="606" customWidth="1"/>
    <col min="13572" max="13572" width="15" style="606" customWidth="1"/>
    <col min="13573" max="13573" width="11.5546875" style="606" customWidth="1"/>
    <col min="13574" max="13574" width="27.5546875" style="606" bestFit="1" customWidth="1"/>
    <col min="13575" max="13762" width="6.88671875" style="606" customWidth="1"/>
    <col min="13763" max="13763" width="4.88671875" style="606" customWidth="1"/>
    <col min="13764" max="13764" width="37.5546875" style="606" bestFit="1" customWidth="1"/>
    <col min="13765" max="13765" width="5.44140625" style="606" customWidth="1"/>
    <col min="13766" max="13766" width="9.88671875" style="606" customWidth="1"/>
    <col min="13767" max="13767" width="12.44140625" style="606" customWidth="1"/>
    <col min="13768" max="13768" width="7.5546875" style="606" customWidth="1"/>
    <col min="13769" max="13769" width="6.44140625" style="606" customWidth="1"/>
    <col min="13770" max="13770" width="8.44140625" style="606" customWidth="1"/>
    <col min="13771" max="13781" width="7.44140625" style="606"/>
    <col min="13782" max="13782" width="8.5546875" style="606" customWidth="1"/>
    <col min="13783" max="13822" width="7.44140625" style="606"/>
    <col min="13823" max="13823" width="4.88671875" style="606" customWidth="1"/>
    <col min="13824" max="13824" width="38.44140625" style="606" customWidth="1"/>
    <col min="13825" max="13825" width="6.5546875" style="606" customWidth="1"/>
    <col min="13826" max="13827" width="11.5546875" style="606" customWidth="1"/>
    <col min="13828" max="13828" width="15" style="606" customWidth="1"/>
    <col min="13829" max="13829" width="11.5546875" style="606" customWidth="1"/>
    <col min="13830" max="13830" width="27.5546875" style="606" bestFit="1" customWidth="1"/>
    <col min="13831" max="14018" width="6.88671875" style="606" customWidth="1"/>
    <col min="14019" max="14019" width="4.88671875" style="606" customWidth="1"/>
    <col min="14020" max="14020" width="37.5546875" style="606" bestFit="1" customWidth="1"/>
    <col min="14021" max="14021" width="5.44140625" style="606" customWidth="1"/>
    <col min="14022" max="14022" width="9.88671875" style="606" customWidth="1"/>
    <col min="14023" max="14023" width="12.44140625" style="606" customWidth="1"/>
    <col min="14024" max="14024" width="7.5546875" style="606" customWidth="1"/>
    <col min="14025" max="14025" width="6.44140625" style="606" customWidth="1"/>
    <col min="14026" max="14026" width="8.44140625" style="606" customWidth="1"/>
    <col min="14027" max="14037" width="7.44140625" style="606"/>
    <col min="14038" max="14038" width="8.5546875" style="606" customWidth="1"/>
    <col min="14039" max="14078" width="7.44140625" style="606"/>
    <col min="14079" max="14079" width="4.88671875" style="606" customWidth="1"/>
    <col min="14080" max="14080" width="38.44140625" style="606" customWidth="1"/>
    <col min="14081" max="14081" width="6.5546875" style="606" customWidth="1"/>
    <col min="14082" max="14083" width="11.5546875" style="606" customWidth="1"/>
    <col min="14084" max="14084" width="15" style="606" customWidth="1"/>
    <col min="14085" max="14085" width="11.5546875" style="606" customWidth="1"/>
    <col min="14086" max="14086" width="27.5546875" style="606" bestFit="1" customWidth="1"/>
    <col min="14087" max="14274" width="6.88671875" style="606" customWidth="1"/>
    <col min="14275" max="14275" width="4.88671875" style="606" customWidth="1"/>
    <col min="14276" max="14276" width="37.5546875" style="606" bestFit="1" customWidth="1"/>
    <col min="14277" max="14277" width="5.44140625" style="606" customWidth="1"/>
    <col min="14278" max="14278" width="9.88671875" style="606" customWidth="1"/>
    <col min="14279" max="14279" width="12.44140625" style="606" customWidth="1"/>
    <col min="14280" max="14280" width="7.5546875" style="606" customWidth="1"/>
    <col min="14281" max="14281" width="6.44140625" style="606" customWidth="1"/>
    <col min="14282" max="14282" width="8.44140625" style="606" customWidth="1"/>
    <col min="14283" max="14293" width="7.44140625" style="606"/>
    <col min="14294" max="14294" width="8.5546875" style="606" customWidth="1"/>
    <col min="14295" max="14334" width="7.44140625" style="606"/>
    <col min="14335" max="14335" width="4.88671875" style="606" customWidth="1"/>
    <col min="14336" max="14336" width="38.44140625" style="606" customWidth="1"/>
    <col min="14337" max="14337" width="6.5546875" style="606" customWidth="1"/>
    <col min="14338" max="14339" width="11.5546875" style="606" customWidth="1"/>
    <col min="14340" max="14340" width="15" style="606" customWidth="1"/>
    <col min="14341" max="14341" width="11.5546875" style="606" customWidth="1"/>
    <col min="14342" max="14342" width="27.5546875" style="606" bestFit="1" customWidth="1"/>
    <col min="14343" max="14530" width="6.88671875" style="606" customWidth="1"/>
    <col min="14531" max="14531" width="4.88671875" style="606" customWidth="1"/>
    <col min="14532" max="14532" width="37.5546875" style="606" bestFit="1" customWidth="1"/>
    <col min="14533" max="14533" width="5.44140625" style="606" customWidth="1"/>
    <col min="14534" max="14534" width="9.88671875" style="606" customWidth="1"/>
    <col min="14535" max="14535" width="12.44140625" style="606" customWidth="1"/>
    <col min="14536" max="14536" width="7.5546875" style="606" customWidth="1"/>
    <col min="14537" max="14537" width="6.44140625" style="606" customWidth="1"/>
    <col min="14538" max="14538" width="8.44140625" style="606" customWidth="1"/>
    <col min="14539" max="14549" width="7.44140625" style="606"/>
    <col min="14550" max="14550" width="8.5546875" style="606" customWidth="1"/>
    <col min="14551" max="14590" width="7.44140625" style="606"/>
    <col min="14591" max="14591" width="4.88671875" style="606" customWidth="1"/>
    <col min="14592" max="14592" width="38.44140625" style="606" customWidth="1"/>
    <col min="14593" max="14593" width="6.5546875" style="606" customWidth="1"/>
    <col min="14594" max="14595" width="11.5546875" style="606" customWidth="1"/>
    <col min="14596" max="14596" width="15" style="606" customWidth="1"/>
    <col min="14597" max="14597" width="11.5546875" style="606" customWidth="1"/>
    <col min="14598" max="14598" width="27.5546875" style="606" bestFit="1" customWidth="1"/>
    <col min="14599" max="14786" width="6.88671875" style="606" customWidth="1"/>
    <col min="14787" max="14787" width="4.88671875" style="606" customWidth="1"/>
    <col min="14788" max="14788" width="37.5546875" style="606" bestFit="1" customWidth="1"/>
    <col min="14789" max="14789" width="5.44140625" style="606" customWidth="1"/>
    <col min="14790" max="14790" width="9.88671875" style="606" customWidth="1"/>
    <col min="14791" max="14791" width="12.44140625" style="606" customWidth="1"/>
    <col min="14792" max="14792" width="7.5546875" style="606" customWidth="1"/>
    <col min="14793" max="14793" width="6.44140625" style="606" customWidth="1"/>
    <col min="14794" max="14794" width="8.44140625" style="606" customWidth="1"/>
    <col min="14795" max="14805" width="7.44140625" style="606"/>
    <col min="14806" max="14806" width="8.5546875" style="606" customWidth="1"/>
    <col min="14807" max="14846" width="7.44140625" style="606"/>
    <col min="14847" max="14847" width="4.88671875" style="606" customWidth="1"/>
    <col min="14848" max="14848" width="38.44140625" style="606" customWidth="1"/>
    <col min="14849" max="14849" width="6.5546875" style="606" customWidth="1"/>
    <col min="14850" max="14851" width="11.5546875" style="606" customWidth="1"/>
    <col min="14852" max="14852" width="15" style="606" customWidth="1"/>
    <col min="14853" max="14853" width="11.5546875" style="606" customWidth="1"/>
    <col min="14854" max="14854" width="27.5546875" style="606" bestFit="1" customWidth="1"/>
    <col min="14855" max="15042" width="6.88671875" style="606" customWidth="1"/>
    <col min="15043" max="15043" width="4.88671875" style="606" customWidth="1"/>
    <col min="15044" max="15044" width="37.5546875" style="606" bestFit="1" customWidth="1"/>
    <col min="15045" max="15045" width="5.44140625" style="606" customWidth="1"/>
    <col min="15046" max="15046" width="9.88671875" style="606" customWidth="1"/>
    <col min="15047" max="15047" width="12.44140625" style="606" customWidth="1"/>
    <col min="15048" max="15048" width="7.5546875" style="606" customWidth="1"/>
    <col min="15049" max="15049" width="6.44140625" style="606" customWidth="1"/>
    <col min="15050" max="15050" width="8.44140625" style="606" customWidth="1"/>
    <col min="15051" max="15061" width="7.44140625" style="606"/>
    <col min="15062" max="15062" width="8.5546875" style="606" customWidth="1"/>
    <col min="15063" max="15102" width="7.44140625" style="606"/>
    <col min="15103" max="15103" width="4.88671875" style="606" customWidth="1"/>
    <col min="15104" max="15104" width="38.44140625" style="606" customWidth="1"/>
    <col min="15105" max="15105" width="6.5546875" style="606" customWidth="1"/>
    <col min="15106" max="15107" width="11.5546875" style="606" customWidth="1"/>
    <col min="15108" max="15108" width="15" style="606" customWidth="1"/>
    <col min="15109" max="15109" width="11.5546875" style="606" customWidth="1"/>
    <col min="15110" max="15110" width="27.5546875" style="606" bestFit="1" customWidth="1"/>
    <col min="15111" max="15298" width="6.88671875" style="606" customWidth="1"/>
    <col min="15299" max="15299" width="4.88671875" style="606" customWidth="1"/>
    <col min="15300" max="15300" width="37.5546875" style="606" bestFit="1" customWidth="1"/>
    <col min="15301" max="15301" width="5.44140625" style="606" customWidth="1"/>
    <col min="15302" max="15302" width="9.88671875" style="606" customWidth="1"/>
    <col min="15303" max="15303" width="12.44140625" style="606" customWidth="1"/>
    <col min="15304" max="15304" width="7.5546875" style="606" customWidth="1"/>
    <col min="15305" max="15305" width="6.44140625" style="606" customWidth="1"/>
    <col min="15306" max="15306" width="8.44140625" style="606" customWidth="1"/>
    <col min="15307" max="15317" width="7.44140625" style="606"/>
    <col min="15318" max="15318" width="8.5546875" style="606" customWidth="1"/>
    <col min="15319" max="15358" width="7.44140625" style="606"/>
    <col min="15359" max="15359" width="4.88671875" style="606" customWidth="1"/>
    <col min="15360" max="15360" width="38.44140625" style="606" customWidth="1"/>
    <col min="15361" max="15361" width="6.5546875" style="606" customWidth="1"/>
    <col min="15362" max="15363" width="11.5546875" style="606" customWidth="1"/>
    <col min="15364" max="15364" width="15" style="606" customWidth="1"/>
    <col min="15365" max="15365" width="11.5546875" style="606" customWidth="1"/>
    <col min="15366" max="15366" width="27.5546875" style="606" bestFit="1" customWidth="1"/>
    <col min="15367" max="15554" width="6.88671875" style="606" customWidth="1"/>
    <col min="15555" max="15555" width="4.88671875" style="606" customWidth="1"/>
    <col min="15556" max="15556" width="37.5546875" style="606" bestFit="1" customWidth="1"/>
    <col min="15557" max="15557" width="5.44140625" style="606" customWidth="1"/>
    <col min="15558" max="15558" width="9.88671875" style="606" customWidth="1"/>
    <col min="15559" max="15559" width="12.44140625" style="606" customWidth="1"/>
    <col min="15560" max="15560" width="7.5546875" style="606" customWidth="1"/>
    <col min="15561" max="15561" width="6.44140625" style="606" customWidth="1"/>
    <col min="15562" max="15562" width="8.44140625" style="606" customWidth="1"/>
    <col min="15563" max="15573" width="7.44140625" style="606"/>
    <col min="15574" max="15574" width="8.5546875" style="606" customWidth="1"/>
    <col min="15575" max="15614" width="7.44140625" style="606"/>
    <col min="15615" max="15615" width="4.88671875" style="606" customWidth="1"/>
    <col min="15616" max="15616" width="38.44140625" style="606" customWidth="1"/>
    <col min="15617" max="15617" width="6.5546875" style="606" customWidth="1"/>
    <col min="15618" max="15619" width="11.5546875" style="606" customWidth="1"/>
    <col min="15620" max="15620" width="15" style="606" customWidth="1"/>
    <col min="15621" max="15621" width="11.5546875" style="606" customWidth="1"/>
    <col min="15622" max="15622" width="27.5546875" style="606" bestFit="1" customWidth="1"/>
    <col min="15623" max="15810" width="6.88671875" style="606" customWidth="1"/>
    <col min="15811" max="15811" width="4.88671875" style="606" customWidth="1"/>
    <col min="15812" max="15812" width="37.5546875" style="606" bestFit="1" customWidth="1"/>
    <col min="15813" max="15813" width="5.44140625" style="606" customWidth="1"/>
    <col min="15814" max="15814" width="9.88671875" style="606" customWidth="1"/>
    <col min="15815" max="15815" width="12.44140625" style="606" customWidth="1"/>
    <col min="15816" max="15816" width="7.5546875" style="606" customWidth="1"/>
    <col min="15817" max="15817" width="6.44140625" style="606" customWidth="1"/>
    <col min="15818" max="15818" width="8.44140625" style="606" customWidth="1"/>
    <col min="15819" max="15829" width="7.44140625" style="606"/>
    <col min="15830" max="15830" width="8.5546875" style="606" customWidth="1"/>
    <col min="15831" max="15870" width="7.44140625" style="606"/>
    <col min="15871" max="15871" width="4.88671875" style="606" customWidth="1"/>
    <col min="15872" max="15872" width="38.44140625" style="606" customWidth="1"/>
    <col min="15873" max="15873" width="6.5546875" style="606" customWidth="1"/>
    <col min="15874" max="15875" width="11.5546875" style="606" customWidth="1"/>
    <col min="15876" max="15876" width="15" style="606" customWidth="1"/>
    <col min="15877" max="15877" width="11.5546875" style="606" customWidth="1"/>
    <col min="15878" max="15878" width="27.5546875" style="606" bestFit="1" customWidth="1"/>
    <col min="15879" max="16066" width="6.88671875" style="606" customWidth="1"/>
    <col min="16067" max="16067" width="4.88671875" style="606" customWidth="1"/>
    <col min="16068" max="16068" width="37.5546875" style="606" bestFit="1" customWidth="1"/>
    <col min="16069" max="16069" width="5.44140625" style="606" customWidth="1"/>
    <col min="16070" max="16070" width="9.88671875" style="606" customWidth="1"/>
    <col min="16071" max="16071" width="12.44140625" style="606" customWidth="1"/>
    <col min="16072" max="16072" width="7.5546875" style="606" customWidth="1"/>
    <col min="16073" max="16073" width="6.44140625" style="606" customWidth="1"/>
    <col min="16074" max="16074" width="8.44140625" style="606" customWidth="1"/>
    <col min="16075" max="16085" width="7.44140625" style="606"/>
    <col min="16086" max="16086" width="8.5546875" style="606" customWidth="1"/>
    <col min="16087" max="16126" width="7.44140625" style="606"/>
    <col min="16127" max="16127" width="4.88671875" style="606" customWidth="1"/>
    <col min="16128" max="16128" width="38.44140625" style="606" customWidth="1"/>
    <col min="16129" max="16129" width="6.5546875" style="606" customWidth="1"/>
    <col min="16130" max="16131" width="11.5546875" style="606" customWidth="1"/>
    <col min="16132" max="16132" width="15" style="606" customWidth="1"/>
    <col min="16133" max="16133" width="11.5546875" style="606" customWidth="1"/>
    <col min="16134" max="16134" width="27.5546875" style="606" bestFit="1" customWidth="1"/>
    <col min="16135" max="16322" width="6.88671875" style="606" customWidth="1"/>
    <col min="16323" max="16323" width="4.88671875" style="606" customWidth="1"/>
    <col min="16324" max="16324" width="37.5546875" style="606" bestFit="1" customWidth="1"/>
    <col min="16325" max="16325" width="5.44140625" style="606" customWidth="1"/>
    <col min="16326" max="16326" width="9.88671875" style="606" customWidth="1"/>
    <col min="16327" max="16327" width="12.44140625" style="606" customWidth="1"/>
    <col min="16328" max="16328" width="7.5546875" style="606" customWidth="1"/>
    <col min="16329" max="16329" width="6.44140625" style="606" customWidth="1"/>
    <col min="16330" max="16330" width="8.44140625" style="606" customWidth="1"/>
    <col min="16331" max="16341" width="7.44140625" style="606"/>
    <col min="16342" max="16342" width="8.5546875" style="606" customWidth="1"/>
    <col min="16343" max="16384" width="7.44140625" style="606"/>
  </cols>
  <sheetData>
    <row r="1" spans="1:245" ht="27" customHeight="1">
      <c r="A1" s="1010" t="s">
        <v>555</v>
      </c>
      <c r="B1" s="1010"/>
      <c r="C1" s="1010"/>
      <c r="D1" s="1010"/>
      <c r="E1" s="1010"/>
      <c r="F1" s="1010"/>
      <c r="G1" s="1010"/>
      <c r="H1" s="1010"/>
      <c r="I1" s="1010"/>
      <c r="J1" s="1010"/>
      <c r="K1" s="1010"/>
      <c r="L1" s="1010"/>
      <c r="M1" s="1010"/>
      <c r="N1" s="1010"/>
    </row>
    <row r="2" spans="1:245" ht="19.5" hidden="1" customHeight="1">
      <c r="A2" s="591" t="s">
        <v>515</v>
      </c>
      <c r="B2" s="585"/>
      <c r="C2" s="586"/>
      <c r="D2" s="586"/>
      <c r="E2" s="672"/>
      <c r="F2" s="673"/>
      <c r="G2" s="672"/>
      <c r="H2" s="673"/>
    </row>
    <row r="3" spans="1:245" ht="42" customHeight="1">
      <c r="A3" s="933" t="s">
        <v>2</v>
      </c>
      <c r="B3" s="925" t="s">
        <v>194</v>
      </c>
      <c r="C3" s="933" t="s">
        <v>4</v>
      </c>
      <c r="D3" s="925" t="s">
        <v>606</v>
      </c>
      <c r="E3" s="1011" t="s">
        <v>539</v>
      </c>
      <c r="F3" s="1012"/>
      <c r="G3" s="1011" t="s">
        <v>604</v>
      </c>
      <c r="H3" s="1013"/>
      <c r="I3" s="1013"/>
      <c r="J3" s="1012"/>
      <c r="K3" s="996" t="s">
        <v>553</v>
      </c>
      <c r="L3" s="996"/>
      <c r="M3" s="996" t="s">
        <v>556</v>
      </c>
      <c r="N3" s="996"/>
      <c r="O3" s="490"/>
      <c r="P3" s="490"/>
      <c r="Q3" s="490"/>
      <c r="R3" s="490"/>
      <c r="S3" s="490"/>
      <c r="T3" s="490"/>
      <c r="U3" s="490"/>
      <c r="V3" s="490"/>
      <c r="W3" s="490"/>
      <c r="X3" s="490"/>
      <c r="Y3" s="490"/>
      <c r="Z3" s="490"/>
      <c r="AA3" s="490"/>
      <c r="AB3" s="490"/>
      <c r="AC3" s="490"/>
      <c r="AD3" s="490"/>
      <c r="AE3" s="490"/>
      <c r="AF3" s="490"/>
      <c r="AG3" s="490"/>
      <c r="AH3" s="490"/>
      <c r="AI3" s="490"/>
      <c r="AJ3" s="490"/>
      <c r="AK3" s="490"/>
      <c r="AL3" s="490"/>
      <c r="AM3" s="490"/>
      <c r="AN3" s="490"/>
      <c r="AO3" s="490"/>
      <c r="AP3" s="490"/>
      <c r="AQ3" s="490"/>
      <c r="AR3" s="490"/>
      <c r="AS3" s="490"/>
      <c r="AT3" s="490"/>
      <c r="AU3" s="490"/>
      <c r="AV3" s="490"/>
      <c r="AW3" s="490"/>
      <c r="AX3" s="490"/>
      <c r="AY3" s="490"/>
      <c r="AZ3" s="490"/>
      <c r="BA3" s="490"/>
      <c r="BB3" s="490"/>
      <c r="BC3" s="490"/>
      <c r="BD3" s="490"/>
      <c r="BE3" s="490"/>
      <c r="BF3" s="490"/>
      <c r="BG3" s="490"/>
      <c r="BH3" s="490"/>
      <c r="BI3" s="490"/>
      <c r="BJ3" s="490"/>
      <c r="BK3" s="490"/>
      <c r="BL3" s="490"/>
      <c r="BM3" s="490"/>
      <c r="BN3" s="490"/>
      <c r="BO3" s="490"/>
      <c r="BP3" s="490"/>
      <c r="BQ3" s="490"/>
      <c r="BR3" s="490"/>
      <c r="BS3" s="490"/>
      <c r="BT3" s="490"/>
      <c r="BU3" s="490"/>
      <c r="BV3" s="490"/>
      <c r="BW3" s="490"/>
      <c r="BX3" s="490"/>
      <c r="BY3" s="490"/>
      <c r="BZ3" s="490"/>
      <c r="CA3" s="490"/>
      <c r="CB3" s="490"/>
      <c r="CC3" s="490"/>
      <c r="CD3" s="490"/>
      <c r="CE3" s="490"/>
      <c r="CF3" s="490"/>
      <c r="CG3" s="490"/>
      <c r="CH3" s="490"/>
      <c r="CI3" s="490"/>
      <c r="CJ3" s="490"/>
      <c r="CK3" s="490"/>
      <c r="CL3" s="490"/>
      <c r="CM3" s="490"/>
      <c r="CN3" s="490"/>
      <c r="CO3" s="490"/>
      <c r="CP3" s="490"/>
      <c r="CQ3" s="490"/>
      <c r="CR3" s="490"/>
      <c r="CS3" s="490"/>
      <c r="CT3" s="490"/>
      <c r="CU3" s="490"/>
      <c r="CV3" s="490"/>
      <c r="CW3" s="490"/>
      <c r="CX3" s="490"/>
      <c r="CY3" s="490"/>
      <c r="CZ3" s="490"/>
      <c r="DA3" s="490"/>
      <c r="DB3" s="490"/>
      <c r="DC3" s="490"/>
      <c r="DD3" s="490"/>
      <c r="DE3" s="490"/>
      <c r="DF3" s="490"/>
      <c r="DG3" s="490"/>
      <c r="DH3" s="490"/>
      <c r="DI3" s="490"/>
      <c r="DJ3" s="490"/>
      <c r="DK3" s="490"/>
      <c r="DL3" s="490"/>
      <c r="DM3" s="490"/>
      <c r="DN3" s="490"/>
      <c r="DO3" s="490"/>
      <c r="DP3" s="490"/>
      <c r="DQ3" s="490"/>
      <c r="DR3" s="490"/>
      <c r="DS3" s="490"/>
      <c r="DT3" s="490"/>
      <c r="DU3" s="490"/>
      <c r="DV3" s="490"/>
      <c r="DW3" s="490"/>
      <c r="DX3" s="490"/>
      <c r="DY3" s="490"/>
      <c r="DZ3" s="490"/>
      <c r="EA3" s="490"/>
      <c r="EB3" s="490"/>
      <c r="EC3" s="490"/>
      <c r="ED3" s="490"/>
      <c r="EE3" s="490"/>
      <c r="EF3" s="490"/>
      <c r="EG3" s="490"/>
      <c r="EH3" s="490"/>
      <c r="EI3" s="490"/>
      <c r="EJ3" s="490"/>
      <c r="EK3" s="490"/>
      <c r="EL3" s="490"/>
      <c r="EM3" s="490"/>
      <c r="EN3" s="490"/>
      <c r="EO3" s="490"/>
      <c r="EP3" s="490"/>
      <c r="EQ3" s="490"/>
      <c r="ER3" s="490"/>
      <c r="ES3" s="490"/>
      <c r="ET3" s="490"/>
      <c r="EU3" s="490"/>
      <c r="EV3" s="490"/>
      <c r="EW3" s="490"/>
      <c r="EX3" s="490"/>
      <c r="EY3" s="490"/>
      <c r="EZ3" s="490"/>
      <c r="FA3" s="490"/>
      <c r="FB3" s="490"/>
      <c r="FC3" s="490"/>
      <c r="FD3" s="490"/>
      <c r="FE3" s="490"/>
      <c r="FF3" s="490"/>
      <c r="FG3" s="490"/>
      <c r="FH3" s="490"/>
      <c r="FI3" s="490"/>
      <c r="FJ3" s="490"/>
      <c r="FK3" s="490"/>
      <c r="FL3" s="490"/>
      <c r="FM3" s="490"/>
      <c r="FN3" s="490"/>
      <c r="FO3" s="490"/>
      <c r="FP3" s="490"/>
      <c r="FQ3" s="490"/>
      <c r="FR3" s="490"/>
      <c r="FS3" s="490"/>
      <c r="FT3" s="490"/>
      <c r="FU3" s="490"/>
      <c r="FV3" s="490"/>
      <c r="FW3" s="490"/>
      <c r="FX3" s="490"/>
      <c r="FY3" s="490"/>
      <c r="FZ3" s="490"/>
      <c r="GA3" s="490"/>
      <c r="GB3" s="490"/>
      <c r="GC3" s="490"/>
      <c r="GD3" s="490"/>
      <c r="GE3" s="490"/>
      <c r="GF3" s="490"/>
      <c r="GG3" s="490"/>
      <c r="GH3" s="490"/>
      <c r="GI3" s="490"/>
      <c r="GJ3" s="490"/>
      <c r="GK3" s="490"/>
      <c r="GL3" s="490"/>
      <c r="GM3" s="490"/>
      <c r="GN3" s="490"/>
      <c r="GO3" s="490"/>
      <c r="GP3" s="490"/>
      <c r="GQ3" s="490"/>
      <c r="GR3" s="490"/>
      <c r="GS3" s="490"/>
      <c r="GT3" s="490"/>
      <c r="GU3" s="490"/>
      <c r="GV3" s="490"/>
      <c r="GW3" s="490"/>
      <c r="GX3" s="490"/>
      <c r="GY3" s="490"/>
      <c r="GZ3" s="490"/>
      <c r="HA3" s="490"/>
      <c r="HB3" s="490"/>
      <c r="HC3" s="490"/>
      <c r="HD3" s="490"/>
      <c r="HE3" s="490"/>
      <c r="HF3" s="490"/>
      <c r="HG3" s="490"/>
      <c r="HH3" s="490"/>
      <c r="HI3" s="490"/>
      <c r="HJ3" s="490"/>
      <c r="HK3" s="490"/>
      <c r="HL3" s="490"/>
      <c r="HM3" s="490"/>
      <c r="HN3" s="490"/>
      <c r="HO3" s="490"/>
      <c r="HP3" s="490"/>
      <c r="HQ3" s="490"/>
    </row>
    <row r="4" spans="1:245" ht="55.2">
      <c r="A4" s="934"/>
      <c r="B4" s="926"/>
      <c r="C4" s="934"/>
      <c r="D4" s="926"/>
      <c r="E4" s="887" t="s">
        <v>516</v>
      </c>
      <c r="F4" s="676" t="s">
        <v>607</v>
      </c>
      <c r="G4" s="675" t="s">
        <v>642</v>
      </c>
      <c r="H4" s="676" t="s">
        <v>607</v>
      </c>
      <c r="I4" s="675" t="s">
        <v>643</v>
      </c>
      <c r="J4" s="676" t="s">
        <v>607</v>
      </c>
      <c r="K4" s="675" t="s">
        <v>516</v>
      </c>
      <c r="L4" s="676" t="s">
        <v>607</v>
      </c>
      <c r="M4" s="676" t="s">
        <v>557</v>
      </c>
      <c r="N4" s="676" t="s">
        <v>605</v>
      </c>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c r="GI4" s="491"/>
      <c r="GJ4" s="491"/>
      <c r="GK4" s="491"/>
      <c r="GL4" s="491"/>
      <c r="GM4" s="491"/>
      <c r="GN4" s="491"/>
      <c r="GO4" s="491"/>
      <c r="GP4" s="491"/>
      <c r="GQ4" s="491"/>
      <c r="GR4" s="491"/>
      <c r="GS4" s="491"/>
      <c r="GT4" s="491"/>
      <c r="GU4" s="491"/>
      <c r="GV4" s="491"/>
      <c r="GW4" s="491"/>
      <c r="GX4" s="491"/>
      <c r="GY4" s="491"/>
      <c r="GZ4" s="491"/>
      <c r="HA4" s="491"/>
      <c r="HB4" s="491"/>
      <c r="HC4" s="491"/>
      <c r="HD4" s="491"/>
      <c r="HE4" s="491"/>
      <c r="HF4" s="491"/>
      <c r="HG4" s="491"/>
      <c r="HH4" s="491"/>
      <c r="HI4" s="491"/>
      <c r="HJ4" s="491"/>
      <c r="HK4" s="491"/>
      <c r="HL4" s="491"/>
      <c r="HM4" s="491"/>
      <c r="HN4" s="491"/>
      <c r="HO4" s="491"/>
      <c r="HP4" s="491"/>
      <c r="HQ4" s="491"/>
    </row>
    <row r="5" spans="1:245" ht="17.25" customHeight="1">
      <c r="A5" s="492">
        <v>-1</v>
      </c>
      <c r="B5" s="187">
        <v>-2</v>
      </c>
      <c r="C5" s="492">
        <v>-3</v>
      </c>
      <c r="D5" s="492">
        <v>-4</v>
      </c>
      <c r="E5" s="677">
        <v>-5</v>
      </c>
      <c r="F5" s="678" t="s">
        <v>198</v>
      </c>
      <c r="G5" s="677">
        <v>-7</v>
      </c>
      <c r="H5" s="678" t="s">
        <v>554</v>
      </c>
      <c r="I5" s="677">
        <v>-9</v>
      </c>
      <c r="J5" s="677" t="s">
        <v>558</v>
      </c>
      <c r="K5" s="677">
        <v>-11</v>
      </c>
      <c r="L5" s="677" t="s">
        <v>661</v>
      </c>
      <c r="M5" s="677" t="s">
        <v>662</v>
      </c>
      <c r="N5" s="677" t="s">
        <v>663</v>
      </c>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493"/>
      <c r="DI5" s="493"/>
      <c r="DJ5" s="493"/>
      <c r="DK5" s="493"/>
      <c r="DL5" s="493"/>
      <c r="DM5" s="493"/>
      <c r="DN5" s="493"/>
      <c r="DO5" s="493"/>
      <c r="DP5" s="493"/>
      <c r="DQ5" s="493"/>
      <c r="DR5" s="493"/>
      <c r="DS5" s="493"/>
      <c r="DT5" s="493"/>
      <c r="DU5" s="493"/>
      <c r="DV5" s="493"/>
      <c r="DW5" s="493"/>
      <c r="DX5" s="493"/>
      <c r="DY5" s="493"/>
      <c r="DZ5" s="493"/>
      <c r="EA5" s="493"/>
      <c r="EB5" s="493"/>
      <c r="EC5" s="493"/>
      <c r="ED5" s="493"/>
      <c r="EE5" s="493"/>
      <c r="EF5" s="493"/>
      <c r="EG5" s="493"/>
      <c r="EH5" s="493"/>
      <c r="EI5" s="493"/>
      <c r="EJ5" s="493"/>
      <c r="EK5" s="493"/>
      <c r="EL5" s="493"/>
      <c r="EM5" s="493"/>
      <c r="EN5" s="493"/>
      <c r="EO5" s="493"/>
      <c r="EP5" s="493"/>
      <c r="EQ5" s="493"/>
      <c r="ER5" s="493"/>
      <c r="ES5" s="493"/>
      <c r="ET5" s="493"/>
      <c r="EU5" s="493"/>
      <c r="EV5" s="493"/>
      <c r="EW5" s="493"/>
      <c r="EX5" s="493"/>
      <c r="EY5" s="493"/>
      <c r="EZ5" s="493"/>
      <c r="FA5" s="493"/>
      <c r="FB5" s="493"/>
      <c r="FC5" s="493"/>
      <c r="FD5" s="493"/>
      <c r="FE5" s="493"/>
      <c r="FF5" s="493"/>
      <c r="FG5" s="493"/>
      <c r="FH5" s="493"/>
      <c r="FI5" s="493"/>
      <c r="FJ5" s="493"/>
      <c r="FK5" s="493"/>
      <c r="FL5" s="493"/>
      <c r="FM5" s="493"/>
      <c r="FN5" s="493"/>
      <c r="FO5" s="493"/>
      <c r="FP5" s="493"/>
      <c r="FQ5" s="493"/>
      <c r="FR5" s="493"/>
      <c r="FS5" s="493"/>
      <c r="FT5" s="493"/>
      <c r="FU5" s="493"/>
      <c r="FV5" s="493"/>
      <c r="FW5" s="493"/>
      <c r="FX5" s="493"/>
      <c r="FY5" s="493"/>
      <c r="FZ5" s="493"/>
      <c r="GA5" s="493"/>
      <c r="GB5" s="493"/>
      <c r="GC5" s="493"/>
      <c r="GD5" s="493"/>
      <c r="GE5" s="493"/>
      <c r="GF5" s="493"/>
      <c r="GG5" s="493"/>
      <c r="GH5" s="493"/>
      <c r="GI5" s="493"/>
      <c r="GJ5" s="493"/>
      <c r="GK5" s="493"/>
      <c r="GL5" s="493"/>
      <c r="GM5" s="493"/>
      <c r="GN5" s="493"/>
      <c r="GO5" s="493"/>
      <c r="GP5" s="493"/>
      <c r="GQ5" s="493"/>
      <c r="GR5" s="493"/>
      <c r="GS5" s="493"/>
      <c r="GT5" s="493"/>
      <c r="GU5" s="493"/>
      <c r="GV5" s="493"/>
      <c r="GW5" s="493"/>
      <c r="GX5" s="493"/>
      <c r="GY5" s="493"/>
      <c r="GZ5" s="493"/>
      <c r="HA5" s="493"/>
      <c r="HB5" s="493"/>
      <c r="HC5" s="493"/>
      <c r="HD5" s="493"/>
      <c r="HE5" s="493"/>
      <c r="HF5" s="493"/>
      <c r="HG5" s="493"/>
      <c r="HH5" s="493"/>
      <c r="HI5" s="493"/>
      <c r="HJ5" s="493"/>
      <c r="HK5" s="493"/>
      <c r="HL5" s="493"/>
      <c r="HM5" s="493"/>
      <c r="HN5" s="493"/>
      <c r="HO5" s="493"/>
      <c r="HP5" s="493"/>
      <c r="HQ5" s="493"/>
      <c r="HR5" s="607"/>
      <c r="HS5" s="607"/>
      <c r="HT5" s="607"/>
      <c r="HU5" s="607"/>
      <c r="HV5" s="607"/>
      <c r="HW5" s="607"/>
      <c r="HX5" s="607"/>
      <c r="HY5" s="607"/>
      <c r="HZ5" s="607"/>
      <c r="IA5" s="607"/>
      <c r="IB5" s="607"/>
      <c r="IC5" s="607"/>
      <c r="ID5" s="607"/>
      <c r="IE5" s="607"/>
      <c r="IF5" s="607"/>
      <c r="IG5" s="607"/>
      <c r="IH5" s="607"/>
      <c r="II5" s="607"/>
      <c r="IJ5" s="607"/>
      <c r="IK5" s="607"/>
    </row>
    <row r="6" spans="1:245" s="496" customFormat="1" ht="21.9" customHeight="1">
      <c r="A6" s="581"/>
      <c r="B6" s="494" t="s">
        <v>17</v>
      </c>
      <c r="C6" s="581"/>
      <c r="D6" s="581">
        <f>D8+D31+D74</f>
        <v>101671.34610000002</v>
      </c>
      <c r="E6" s="13">
        <v>101671.33237999998</v>
      </c>
      <c r="F6" s="14">
        <f>E6-D6</f>
        <v>-1.3720000046305358E-2</v>
      </c>
      <c r="G6" s="13">
        <f>'03CH'!D7</f>
        <v>101671.35</v>
      </c>
      <c r="H6" s="14"/>
      <c r="I6" s="679">
        <v>101671.34999999999</v>
      </c>
      <c r="J6" s="681"/>
      <c r="K6" s="679">
        <f>'03CH'!F7</f>
        <v>101671.3461</v>
      </c>
      <c r="L6" s="680">
        <f>K6-D6</f>
        <v>0</v>
      </c>
      <c r="M6" s="680">
        <f>K6-E6</f>
        <v>1.3720000017201528E-2</v>
      </c>
      <c r="N6" s="680"/>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495"/>
      <c r="HS6" s="495"/>
      <c r="HT6" s="495"/>
      <c r="HU6" s="495"/>
      <c r="HV6" s="495"/>
      <c r="HW6" s="495"/>
      <c r="HX6" s="495"/>
      <c r="HY6" s="495"/>
      <c r="HZ6" s="495"/>
      <c r="IA6" s="495"/>
      <c r="IB6" s="495"/>
      <c r="IC6" s="495"/>
      <c r="ID6" s="495"/>
      <c r="IE6" s="495"/>
      <c r="IF6" s="495"/>
      <c r="IG6" s="495"/>
      <c r="IH6" s="495"/>
      <c r="II6" s="495"/>
      <c r="IJ6" s="495"/>
      <c r="IK6" s="495"/>
    </row>
    <row r="7" spans="1:245" s="496" customFormat="1" ht="21.9" customHeight="1">
      <c r="A7" s="587" t="s">
        <v>210</v>
      </c>
      <c r="B7" s="497" t="s">
        <v>211</v>
      </c>
      <c r="C7" s="587"/>
      <c r="D7" s="581"/>
      <c r="E7" s="888"/>
      <c r="F7" s="821"/>
      <c r="G7" s="18">
        <f>'03CH'!D8</f>
        <v>0</v>
      </c>
      <c r="H7" s="14">
        <f t="shared" ref="H7:H37" si="0">G7-D7</f>
        <v>0</v>
      </c>
      <c r="I7" s="679"/>
      <c r="J7" s="681"/>
      <c r="K7" s="679"/>
      <c r="L7" s="681">
        <f t="shared" ref="L7:L11" si="1">K7-D7</f>
        <v>0</v>
      </c>
      <c r="M7" s="681"/>
      <c r="N7" s="681">
        <f t="shared" ref="N7:N67" si="2">K7-G7</f>
        <v>0</v>
      </c>
      <c r="O7" s="498"/>
      <c r="P7" s="498"/>
      <c r="Q7" s="498"/>
      <c r="R7" s="498"/>
      <c r="S7" s="498"/>
      <c r="T7" s="498"/>
      <c r="U7" s="498"/>
      <c r="V7" s="498"/>
      <c r="W7" s="498"/>
      <c r="X7" s="498"/>
      <c r="Y7" s="498"/>
      <c r="Z7" s="498"/>
      <c r="AA7" s="498"/>
      <c r="AB7" s="498"/>
      <c r="AC7" s="498"/>
      <c r="AD7" s="498"/>
      <c r="AE7" s="498"/>
      <c r="AF7" s="498"/>
      <c r="AG7" s="498"/>
      <c r="AH7" s="498"/>
      <c r="AI7" s="498"/>
      <c r="AJ7" s="498"/>
      <c r="AK7" s="498"/>
      <c r="AL7" s="498"/>
      <c r="AM7" s="498"/>
      <c r="AN7" s="498"/>
      <c r="AO7" s="498"/>
      <c r="AP7" s="498"/>
      <c r="AQ7" s="498"/>
      <c r="AR7" s="498"/>
      <c r="AS7" s="498"/>
      <c r="AT7" s="498"/>
      <c r="AU7" s="498"/>
      <c r="AV7" s="498"/>
      <c r="AW7" s="498"/>
      <c r="AX7" s="498"/>
      <c r="AY7" s="498"/>
      <c r="AZ7" s="498"/>
      <c r="BA7" s="498"/>
      <c r="BB7" s="498"/>
      <c r="BC7" s="498"/>
      <c r="BD7" s="498"/>
      <c r="BE7" s="498"/>
      <c r="BF7" s="498"/>
      <c r="BG7" s="498"/>
      <c r="BH7" s="498"/>
      <c r="BI7" s="498"/>
      <c r="BJ7" s="498"/>
      <c r="BK7" s="498"/>
      <c r="BL7" s="498"/>
      <c r="BM7" s="498"/>
      <c r="BN7" s="498"/>
      <c r="BO7" s="498"/>
      <c r="BP7" s="498"/>
      <c r="BQ7" s="498"/>
      <c r="BR7" s="498"/>
      <c r="BS7" s="498"/>
      <c r="BT7" s="498"/>
      <c r="BU7" s="498"/>
      <c r="BV7" s="498"/>
      <c r="BW7" s="498"/>
      <c r="BX7" s="498"/>
      <c r="BY7" s="498"/>
      <c r="BZ7" s="498"/>
      <c r="CA7" s="498"/>
      <c r="CB7" s="498"/>
      <c r="CC7" s="498"/>
      <c r="CD7" s="498"/>
      <c r="CE7" s="498"/>
      <c r="CF7" s="498"/>
      <c r="CG7" s="498"/>
      <c r="CH7" s="498"/>
      <c r="CI7" s="498"/>
      <c r="CJ7" s="498"/>
      <c r="CK7" s="498"/>
      <c r="CL7" s="498"/>
      <c r="CM7" s="498"/>
      <c r="CN7" s="498"/>
      <c r="CO7" s="498"/>
      <c r="CP7" s="498"/>
      <c r="CQ7" s="498"/>
      <c r="CR7" s="498"/>
      <c r="CS7" s="498"/>
      <c r="CT7" s="498"/>
      <c r="CU7" s="498"/>
      <c r="CV7" s="498"/>
      <c r="CW7" s="498"/>
      <c r="CX7" s="498"/>
      <c r="CY7" s="498"/>
      <c r="CZ7" s="498"/>
      <c r="DA7" s="498"/>
      <c r="DB7" s="498"/>
      <c r="DC7" s="498"/>
      <c r="DD7" s="498"/>
      <c r="DE7" s="498"/>
      <c r="DF7" s="498"/>
      <c r="DG7" s="498"/>
      <c r="DH7" s="498"/>
      <c r="DI7" s="498"/>
      <c r="DJ7" s="498"/>
      <c r="DK7" s="498"/>
      <c r="DL7" s="498"/>
      <c r="DM7" s="498"/>
      <c r="DN7" s="498"/>
      <c r="DO7" s="498"/>
      <c r="DP7" s="498"/>
      <c r="DQ7" s="498"/>
      <c r="DR7" s="498"/>
      <c r="DS7" s="498"/>
      <c r="DT7" s="498"/>
      <c r="DU7" s="498"/>
      <c r="DV7" s="498"/>
      <c r="DW7" s="498"/>
      <c r="DX7" s="498"/>
      <c r="DY7" s="498"/>
      <c r="DZ7" s="498"/>
      <c r="EA7" s="498"/>
      <c r="EB7" s="498"/>
      <c r="EC7" s="498"/>
      <c r="ED7" s="498"/>
      <c r="EE7" s="498"/>
      <c r="EF7" s="498"/>
      <c r="EG7" s="498"/>
      <c r="EH7" s="498"/>
      <c r="EI7" s="498"/>
      <c r="EJ7" s="498"/>
      <c r="EK7" s="498"/>
      <c r="EL7" s="498"/>
      <c r="EM7" s="498"/>
      <c r="EN7" s="498"/>
      <c r="EO7" s="498"/>
      <c r="EP7" s="498"/>
      <c r="EQ7" s="498"/>
      <c r="ER7" s="498"/>
      <c r="ES7" s="498"/>
      <c r="ET7" s="498"/>
      <c r="EU7" s="498"/>
      <c r="EV7" s="498"/>
      <c r="EW7" s="498"/>
      <c r="EX7" s="498"/>
      <c r="EY7" s="498"/>
      <c r="EZ7" s="498"/>
      <c r="FA7" s="498"/>
      <c r="FB7" s="498"/>
      <c r="FC7" s="498"/>
      <c r="FD7" s="498"/>
      <c r="FE7" s="498"/>
      <c r="FF7" s="498"/>
      <c r="FG7" s="498"/>
      <c r="FH7" s="498"/>
      <c r="FI7" s="498"/>
      <c r="FJ7" s="498"/>
      <c r="FK7" s="498"/>
      <c r="FL7" s="498"/>
      <c r="FM7" s="498"/>
      <c r="FN7" s="498"/>
      <c r="FO7" s="498"/>
      <c r="FP7" s="498"/>
      <c r="FQ7" s="498"/>
      <c r="FR7" s="498"/>
      <c r="FS7" s="498"/>
      <c r="FT7" s="498"/>
      <c r="FU7" s="498"/>
      <c r="FV7" s="498"/>
      <c r="FW7" s="498"/>
      <c r="FX7" s="498"/>
      <c r="FY7" s="498"/>
      <c r="FZ7" s="498"/>
      <c r="GA7" s="498"/>
      <c r="GB7" s="498"/>
      <c r="GC7" s="498"/>
      <c r="GD7" s="498"/>
      <c r="GE7" s="498"/>
      <c r="GF7" s="498"/>
      <c r="GG7" s="498"/>
      <c r="GH7" s="498"/>
      <c r="GI7" s="498"/>
      <c r="GJ7" s="498"/>
      <c r="GK7" s="498"/>
      <c r="GL7" s="498"/>
      <c r="GM7" s="498"/>
      <c r="GN7" s="498"/>
      <c r="GO7" s="498"/>
      <c r="GP7" s="498"/>
      <c r="GQ7" s="498"/>
      <c r="GR7" s="498"/>
      <c r="GS7" s="498"/>
      <c r="GT7" s="498"/>
      <c r="GU7" s="498"/>
      <c r="GV7" s="498"/>
      <c r="GW7" s="498"/>
      <c r="GX7" s="498"/>
      <c r="GY7" s="498"/>
      <c r="GZ7" s="498"/>
      <c r="HA7" s="498"/>
      <c r="HB7" s="498"/>
      <c r="HC7" s="498"/>
      <c r="HD7" s="498"/>
      <c r="HE7" s="498"/>
      <c r="HF7" s="498"/>
      <c r="HG7" s="498"/>
      <c r="HH7" s="498"/>
      <c r="HI7" s="498"/>
      <c r="HJ7" s="498"/>
      <c r="HK7" s="498"/>
      <c r="HL7" s="498"/>
      <c r="HM7" s="498"/>
      <c r="HN7" s="498"/>
      <c r="HO7" s="498"/>
      <c r="HP7" s="498"/>
      <c r="HQ7" s="498"/>
      <c r="HR7" s="495"/>
      <c r="HS7" s="495"/>
      <c r="HT7" s="495"/>
      <c r="HU7" s="495"/>
      <c r="HV7" s="495"/>
      <c r="HW7" s="495"/>
      <c r="HX7" s="495"/>
      <c r="HY7" s="495"/>
      <c r="HZ7" s="495"/>
      <c r="IA7" s="495"/>
      <c r="IB7" s="495"/>
      <c r="IC7" s="495"/>
      <c r="ID7" s="495"/>
      <c r="IE7" s="495"/>
      <c r="IF7" s="495"/>
      <c r="IG7" s="495"/>
      <c r="IH7" s="495"/>
      <c r="II7" s="495"/>
      <c r="IJ7" s="495"/>
      <c r="IK7" s="495"/>
    </row>
    <row r="8" spans="1:245" s="609" customFormat="1" ht="21.9" customHeight="1">
      <c r="A8" s="599" t="s">
        <v>18</v>
      </c>
      <c r="B8" s="598" t="s">
        <v>19</v>
      </c>
      <c r="C8" s="599" t="s">
        <v>20</v>
      </c>
      <c r="D8" s="599">
        <f>'01CH'!D9</f>
        <v>96785.686800000025</v>
      </c>
      <c r="E8" s="514">
        <v>93883.171784999984</v>
      </c>
      <c r="F8" s="526">
        <v>-2943.3640809999924</v>
      </c>
      <c r="G8" s="536">
        <f>'03CH'!D9</f>
        <v>95835.666100000002</v>
      </c>
      <c r="H8" s="526">
        <f t="shared" si="0"/>
        <v>-950.02070000002277</v>
      </c>
      <c r="I8" s="682">
        <v>96369.7</v>
      </c>
      <c r="J8" s="683">
        <f>I8-D8</f>
        <v>-415.98680000002787</v>
      </c>
      <c r="K8" s="682">
        <f>'03CH'!F9</f>
        <v>95835.666099999988</v>
      </c>
      <c r="L8" s="683">
        <f>K8-D8</f>
        <v>-950.02070000003732</v>
      </c>
      <c r="M8" s="683">
        <f>K8-E8</f>
        <v>1952.4943150000036</v>
      </c>
      <c r="N8" s="683">
        <f>K8-G8</f>
        <v>0</v>
      </c>
      <c r="O8" s="499"/>
      <c r="P8" s="499"/>
      <c r="Q8" s="499"/>
      <c r="R8" s="499"/>
      <c r="S8" s="499"/>
      <c r="T8" s="499"/>
      <c r="U8" s="499"/>
      <c r="V8" s="499"/>
      <c r="W8" s="499"/>
      <c r="X8" s="499"/>
      <c r="Y8" s="499"/>
      <c r="Z8" s="499"/>
      <c r="AA8" s="499"/>
      <c r="AB8" s="499"/>
      <c r="AC8" s="499"/>
      <c r="AD8" s="499"/>
      <c r="AE8" s="499"/>
      <c r="AF8" s="499"/>
      <c r="AG8" s="499"/>
      <c r="AH8" s="499"/>
      <c r="AI8" s="499"/>
      <c r="AJ8" s="499"/>
      <c r="AK8" s="499"/>
      <c r="AL8" s="499"/>
      <c r="AM8" s="499"/>
      <c r="AN8" s="499"/>
      <c r="AO8" s="499"/>
      <c r="AP8" s="499"/>
      <c r="AQ8" s="499"/>
      <c r="AR8" s="499"/>
      <c r="AS8" s="499"/>
      <c r="AT8" s="499"/>
      <c r="AU8" s="499"/>
      <c r="AV8" s="499"/>
      <c r="AW8" s="499"/>
      <c r="AX8" s="499"/>
      <c r="AY8" s="499"/>
      <c r="AZ8" s="499"/>
      <c r="BA8" s="499"/>
      <c r="BB8" s="499"/>
      <c r="BC8" s="499"/>
      <c r="BD8" s="499"/>
      <c r="BE8" s="499"/>
      <c r="BF8" s="499"/>
      <c r="BG8" s="499"/>
      <c r="BH8" s="499"/>
      <c r="BI8" s="499"/>
      <c r="BJ8" s="499"/>
      <c r="BK8" s="499"/>
      <c r="BL8" s="499"/>
      <c r="BM8" s="499"/>
      <c r="BN8" s="499"/>
      <c r="BO8" s="499"/>
      <c r="BP8" s="499"/>
      <c r="BQ8" s="499"/>
      <c r="BR8" s="499"/>
      <c r="BS8" s="499"/>
      <c r="BT8" s="499"/>
      <c r="BU8" s="499"/>
      <c r="BV8" s="499"/>
      <c r="BW8" s="499"/>
      <c r="BX8" s="499"/>
      <c r="BY8" s="499"/>
      <c r="BZ8" s="499"/>
      <c r="CA8" s="499"/>
      <c r="CB8" s="499"/>
      <c r="CC8" s="499"/>
      <c r="CD8" s="499"/>
      <c r="CE8" s="499"/>
      <c r="CF8" s="499"/>
      <c r="CG8" s="499"/>
      <c r="CH8" s="499"/>
      <c r="CI8" s="499"/>
      <c r="CJ8" s="499"/>
      <c r="CK8" s="499"/>
      <c r="CL8" s="499"/>
      <c r="CM8" s="499"/>
      <c r="CN8" s="499"/>
      <c r="CO8" s="499"/>
      <c r="CP8" s="499"/>
      <c r="CQ8" s="499"/>
      <c r="CR8" s="499"/>
      <c r="CS8" s="499"/>
      <c r="CT8" s="499"/>
      <c r="CU8" s="499"/>
      <c r="CV8" s="499"/>
      <c r="CW8" s="499"/>
      <c r="CX8" s="499"/>
      <c r="CY8" s="499"/>
      <c r="CZ8" s="499"/>
      <c r="DA8" s="499"/>
      <c r="DB8" s="499"/>
      <c r="DC8" s="499"/>
      <c r="DD8" s="499"/>
      <c r="DE8" s="499"/>
      <c r="DF8" s="499"/>
      <c r="DG8" s="499"/>
      <c r="DH8" s="499"/>
      <c r="DI8" s="499"/>
      <c r="DJ8" s="499"/>
      <c r="DK8" s="499"/>
      <c r="DL8" s="499"/>
      <c r="DM8" s="499"/>
      <c r="DN8" s="499"/>
      <c r="DO8" s="499"/>
      <c r="DP8" s="499"/>
      <c r="DQ8" s="499"/>
      <c r="DR8" s="499"/>
      <c r="DS8" s="499"/>
      <c r="DT8" s="499"/>
      <c r="DU8" s="499"/>
      <c r="DV8" s="499"/>
      <c r="DW8" s="499"/>
      <c r="DX8" s="499"/>
      <c r="DY8" s="499"/>
      <c r="DZ8" s="499"/>
      <c r="EA8" s="499"/>
      <c r="EB8" s="499"/>
      <c r="EC8" s="499"/>
      <c r="ED8" s="499"/>
      <c r="EE8" s="499"/>
      <c r="EF8" s="499"/>
      <c r="EG8" s="499"/>
      <c r="EH8" s="499"/>
      <c r="EI8" s="499"/>
      <c r="EJ8" s="499"/>
      <c r="EK8" s="499"/>
      <c r="EL8" s="499"/>
      <c r="EM8" s="499"/>
      <c r="EN8" s="499"/>
      <c r="EO8" s="499"/>
      <c r="EP8" s="499"/>
      <c r="EQ8" s="499"/>
      <c r="ER8" s="499"/>
      <c r="ES8" s="499"/>
      <c r="ET8" s="499"/>
      <c r="EU8" s="499"/>
      <c r="EV8" s="499"/>
      <c r="EW8" s="499"/>
      <c r="EX8" s="499"/>
      <c r="EY8" s="499"/>
      <c r="EZ8" s="499"/>
      <c r="FA8" s="499"/>
      <c r="FB8" s="499"/>
      <c r="FC8" s="499"/>
      <c r="FD8" s="499"/>
      <c r="FE8" s="499"/>
      <c r="FF8" s="499"/>
      <c r="FG8" s="499"/>
      <c r="FH8" s="499"/>
      <c r="FI8" s="499"/>
      <c r="FJ8" s="499"/>
      <c r="FK8" s="499"/>
      <c r="FL8" s="499"/>
      <c r="FM8" s="499"/>
      <c r="FN8" s="499"/>
      <c r="FO8" s="499"/>
      <c r="FP8" s="499"/>
      <c r="FQ8" s="499"/>
      <c r="FR8" s="499"/>
      <c r="FS8" s="499"/>
      <c r="FT8" s="499"/>
      <c r="FU8" s="499"/>
      <c r="FV8" s="499"/>
      <c r="FW8" s="499"/>
      <c r="FX8" s="499"/>
      <c r="FY8" s="499"/>
      <c r="FZ8" s="499"/>
      <c r="GA8" s="499"/>
      <c r="GB8" s="499"/>
      <c r="GC8" s="499"/>
      <c r="GD8" s="499"/>
      <c r="GE8" s="499"/>
      <c r="GF8" s="499"/>
      <c r="GG8" s="499"/>
      <c r="GH8" s="499"/>
      <c r="GI8" s="499"/>
      <c r="GJ8" s="499"/>
      <c r="GK8" s="499"/>
      <c r="GL8" s="499"/>
      <c r="GM8" s="499"/>
      <c r="GN8" s="499"/>
      <c r="GO8" s="499"/>
      <c r="GP8" s="499"/>
      <c r="GQ8" s="499"/>
      <c r="GR8" s="499"/>
      <c r="GS8" s="499"/>
      <c r="GT8" s="499"/>
      <c r="GU8" s="499"/>
      <c r="GV8" s="499"/>
      <c r="GW8" s="499"/>
      <c r="GX8" s="499"/>
      <c r="GY8" s="499"/>
      <c r="GZ8" s="499"/>
      <c r="HA8" s="499"/>
      <c r="HB8" s="499"/>
      <c r="HC8" s="499"/>
      <c r="HD8" s="499"/>
      <c r="HE8" s="499"/>
      <c r="HF8" s="499"/>
      <c r="HG8" s="499"/>
      <c r="HH8" s="499"/>
      <c r="HI8" s="499"/>
      <c r="HJ8" s="499"/>
      <c r="HK8" s="499"/>
      <c r="HL8" s="499"/>
      <c r="HM8" s="499"/>
      <c r="HN8" s="499"/>
      <c r="HO8" s="499"/>
      <c r="HP8" s="499"/>
      <c r="HQ8" s="499"/>
      <c r="HR8" s="608"/>
      <c r="HS8" s="608"/>
      <c r="HT8" s="608"/>
      <c r="HU8" s="608"/>
      <c r="HV8" s="608"/>
      <c r="HW8" s="608"/>
      <c r="HX8" s="608"/>
      <c r="HY8" s="608"/>
      <c r="HZ8" s="608"/>
      <c r="IA8" s="608"/>
      <c r="IB8" s="608"/>
      <c r="IC8" s="608"/>
      <c r="ID8" s="608"/>
      <c r="IE8" s="608"/>
      <c r="IF8" s="608"/>
      <c r="IG8" s="608"/>
      <c r="IH8" s="608"/>
      <c r="II8" s="608"/>
      <c r="IJ8" s="608"/>
      <c r="IK8" s="608"/>
    </row>
    <row r="9" spans="1:245" ht="21.9" customHeight="1">
      <c r="A9" s="589"/>
      <c r="B9" s="500" t="s">
        <v>203</v>
      </c>
      <c r="C9" s="589"/>
      <c r="D9" s="589"/>
      <c r="E9" s="23"/>
      <c r="F9" s="24"/>
      <c r="G9" s="18">
        <f>'03CH'!D10</f>
        <v>0</v>
      </c>
      <c r="H9" s="19">
        <f t="shared" si="0"/>
        <v>0</v>
      </c>
      <c r="I9" s="679"/>
      <c r="J9" s="681">
        <f t="shared" ref="J9:J70" si="3">I9-D9</f>
        <v>0</v>
      </c>
      <c r="K9" s="679"/>
      <c r="L9" s="681">
        <f t="shared" si="1"/>
        <v>0</v>
      </c>
      <c r="M9" s="681">
        <f t="shared" ref="M9:M71" si="4">K9-E9</f>
        <v>0</v>
      </c>
      <c r="N9" s="681">
        <f t="shared" si="2"/>
        <v>0</v>
      </c>
      <c r="O9" s="501"/>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1"/>
      <c r="AP9" s="501"/>
      <c r="AQ9" s="501"/>
      <c r="AR9" s="501"/>
      <c r="AS9" s="501"/>
      <c r="AT9" s="501"/>
      <c r="AU9" s="501"/>
      <c r="AV9" s="501"/>
      <c r="AW9" s="501"/>
      <c r="AX9" s="501"/>
      <c r="AY9" s="501"/>
      <c r="AZ9" s="501"/>
      <c r="BA9" s="501"/>
      <c r="BB9" s="501"/>
      <c r="BC9" s="501"/>
      <c r="BD9" s="501"/>
      <c r="BE9" s="501"/>
      <c r="BF9" s="501"/>
      <c r="BG9" s="501"/>
      <c r="BH9" s="501"/>
      <c r="BI9" s="501"/>
      <c r="BJ9" s="501"/>
      <c r="BK9" s="501"/>
      <c r="BL9" s="501"/>
      <c r="BM9" s="501"/>
      <c r="BN9" s="501"/>
      <c r="BO9" s="501"/>
      <c r="BP9" s="501"/>
      <c r="BQ9" s="501"/>
      <c r="BR9" s="501"/>
      <c r="BS9" s="501"/>
      <c r="BT9" s="501"/>
      <c r="BU9" s="501"/>
      <c r="BV9" s="501"/>
      <c r="BW9" s="501"/>
      <c r="BX9" s="501"/>
      <c r="BY9" s="501"/>
      <c r="BZ9" s="501"/>
      <c r="CA9" s="501"/>
      <c r="CB9" s="501"/>
      <c r="CC9" s="501"/>
      <c r="CD9" s="501"/>
      <c r="CE9" s="501"/>
      <c r="CF9" s="501"/>
      <c r="CG9" s="501"/>
      <c r="CH9" s="501"/>
      <c r="CI9" s="501"/>
      <c r="CJ9" s="501"/>
      <c r="CK9" s="501"/>
      <c r="CL9" s="501"/>
      <c r="CM9" s="501"/>
      <c r="CN9" s="501"/>
      <c r="CO9" s="501"/>
      <c r="CP9" s="501"/>
      <c r="CQ9" s="501"/>
      <c r="CR9" s="501"/>
      <c r="CS9" s="501"/>
      <c r="CT9" s="501"/>
      <c r="CU9" s="501"/>
      <c r="CV9" s="501"/>
      <c r="CW9" s="501"/>
      <c r="CX9" s="501"/>
      <c r="CY9" s="501"/>
      <c r="CZ9" s="501"/>
      <c r="DA9" s="501"/>
      <c r="DB9" s="501"/>
      <c r="DC9" s="501"/>
      <c r="DD9" s="501"/>
      <c r="DE9" s="501"/>
      <c r="DF9" s="501"/>
      <c r="DG9" s="501"/>
      <c r="DH9" s="501"/>
      <c r="DI9" s="501"/>
      <c r="DJ9" s="501"/>
      <c r="DK9" s="501"/>
      <c r="DL9" s="501"/>
      <c r="DM9" s="501"/>
      <c r="DN9" s="501"/>
      <c r="DO9" s="501"/>
      <c r="DP9" s="501"/>
      <c r="DQ9" s="501"/>
      <c r="DR9" s="501"/>
      <c r="DS9" s="501"/>
      <c r="DT9" s="501"/>
      <c r="DU9" s="501"/>
      <c r="DV9" s="501"/>
      <c r="DW9" s="501"/>
      <c r="DX9" s="501"/>
      <c r="DY9" s="501"/>
      <c r="DZ9" s="501"/>
      <c r="EA9" s="501"/>
      <c r="EB9" s="501"/>
      <c r="EC9" s="501"/>
      <c r="ED9" s="501"/>
      <c r="EE9" s="501"/>
      <c r="EF9" s="501"/>
      <c r="EG9" s="501"/>
      <c r="EH9" s="501"/>
      <c r="EI9" s="501"/>
      <c r="EJ9" s="501"/>
      <c r="EK9" s="501"/>
      <c r="EL9" s="501"/>
      <c r="EM9" s="501"/>
      <c r="EN9" s="501"/>
      <c r="EO9" s="501"/>
      <c r="EP9" s="501"/>
      <c r="EQ9" s="501"/>
      <c r="ER9" s="501"/>
      <c r="ES9" s="501"/>
      <c r="ET9" s="501"/>
      <c r="EU9" s="501"/>
      <c r="EV9" s="501"/>
      <c r="EW9" s="501"/>
      <c r="EX9" s="501"/>
      <c r="EY9" s="501"/>
      <c r="EZ9" s="501"/>
      <c r="FA9" s="501"/>
      <c r="FB9" s="501"/>
      <c r="FC9" s="501"/>
      <c r="FD9" s="501"/>
      <c r="FE9" s="501"/>
      <c r="FF9" s="501"/>
      <c r="FG9" s="501"/>
      <c r="FH9" s="501"/>
      <c r="FI9" s="501"/>
      <c r="FJ9" s="501"/>
      <c r="FK9" s="501"/>
      <c r="FL9" s="501"/>
      <c r="FM9" s="501"/>
      <c r="FN9" s="501"/>
      <c r="FO9" s="501"/>
      <c r="FP9" s="501"/>
      <c r="FQ9" s="501"/>
      <c r="FR9" s="501"/>
      <c r="FS9" s="501"/>
      <c r="FT9" s="501"/>
      <c r="FU9" s="501"/>
      <c r="FV9" s="501"/>
      <c r="FW9" s="501"/>
      <c r="FX9" s="501"/>
      <c r="FY9" s="501"/>
      <c r="FZ9" s="501"/>
      <c r="GA9" s="501"/>
      <c r="GB9" s="501"/>
      <c r="GC9" s="501"/>
      <c r="GD9" s="501"/>
      <c r="GE9" s="501"/>
      <c r="GF9" s="501"/>
      <c r="GG9" s="501"/>
      <c r="GH9" s="501"/>
      <c r="GI9" s="501"/>
      <c r="GJ9" s="501"/>
      <c r="GK9" s="501"/>
      <c r="GL9" s="501"/>
      <c r="GM9" s="501"/>
      <c r="GN9" s="501"/>
      <c r="GO9" s="501"/>
      <c r="GP9" s="501"/>
      <c r="GQ9" s="501"/>
      <c r="GR9" s="501"/>
      <c r="GS9" s="501"/>
      <c r="GT9" s="501"/>
      <c r="GU9" s="501"/>
      <c r="GV9" s="501"/>
      <c r="GW9" s="501"/>
      <c r="GX9" s="501"/>
      <c r="GY9" s="501"/>
      <c r="GZ9" s="501"/>
      <c r="HA9" s="501"/>
      <c r="HB9" s="501"/>
      <c r="HC9" s="501"/>
      <c r="HD9" s="501"/>
      <c r="HE9" s="501"/>
      <c r="HF9" s="501"/>
      <c r="HG9" s="501"/>
      <c r="HH9" s="501"/>
      <c r="HI9" s="501"/>
      <c r="HJ9" s="501"/>
      <c r="HK9" s="501"/>
      <c r="HL9" s="501"/>
      <c r="HM9" s="501"/>
      <c r="HN9" s="501"/>
      <c r="HO9" s="501"/>
      <c r="HP9" s="501"/>
      <c r="HQ9" s="501"/>
      <c r="HR9" s="610"/>
      <c r="HS9" s="610"/>
      <c r="HT9" s="610"/>
      <c r="HU9" s="610"/>
      <c r="HV9" s="610"/>
      <c r="HW9" s="610"/>
      <c r="HX9" s="610"/>
      <c r="HY9" s="610"/>
      <c r="HZ9" s="610"/>
      <c r="IA9" s="610"/>
      <c r="IB9" s="610"/>
      <c r="IC9" s="610"/>
      <c r="ID9" s="610"/>
      <c r="IE9" s="610"/>
      <c r="IF9" s="610"/>
      <c r="IG9" s="610"/>
      <c r="IH9" s="610"/>
      <c r="II9" s="610"/>
      <c r="IJ9" s="610"/>
      <c r="IK9" s="610"/>
    </row>
    <row r="10" spans="1:245" ht="21.9" customHeight="1">
      <c r="A10" s="593" t="s">
        <v>21</v>
      </c>
      <c r="B10" s="594" t="s">
        <v>22</v>
      </c>
      <c r="C10" s="593" t="s">
        <v>23</v>
      </c>
      <c r="D10" s="593">
        <f>'01CH'!D11</f>
        <v>4175.200249999999</v>
      </c>
      <c r="E10" s="523">
        <v>3540.3716960000006</v>
      </c>
      <c r="F10" s="548">
        <v>-637.0337599999998</v>
      </c>
      <c r="G10" s="523">
        <f>'03CH'!D11</f>
        <v>4142.1799999999994</v>
      </c>
      <c r="H10" s="548">
        <f t="shared" si="0"/>
        <v>-33.020249999999578</v>
      </c>
      <c r="I10" s="684">
        <v>4098.7299999999996</v>
      </c>
      <c r="J10" s="685">
        <f>I10-D10</f>
        <v>-76.470249999999396</v>
      </c>
      <c r="K10" s="684">
        <f>'03CH'!F11</f>
        <v>4142.1799999999994</v>
      </c>
      <c r="L10" s="685">
        <f t="shared" si="1"/>
        <v>-33.020249999999578</v>
      </c>
      <c r="M10" s="685">
        <f t="shared" si="4"/>
        <v>601.80830399999877</v>
      </c>
      <c r="N10" s="685">
        <f t="shared" si="2"/>
        <v>0</v>
      </c>
      <c r="O10" s="502"/>
      <c r="P10" s="502"/>
      <c r="Q10" s="502"/>
      <c r="R10" s="502"/>
      <c r="S10" s="502"/>
      <c r="T10" s="502"/>
      <c r="U10" s="502"/>
      <c r="V10" s="502"/>
      <c r="W10" s="502"/>
      <c r="X10" s="502"/>
      <c r="Y10" s="502"/>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502"/>
      <c r="AZ10" s="502"/>
      <c r="BA10" s="502"/>
      <c r="BB10" s="502"/>
      <c r="BC10" s="502"/>
      <c r="BD10" s="502"/>
      <c r="BE10" s="502"/>
      <c r="BF10" s="502"/>
      <c r="BG10" s="502"/>
      <c r="BH10" s="502"/>
      <c r="BI10" s="502"/>
      <c r="BJ10" s="502"/>
      <c r="BK10" s="502"/>
      <c r="BL10" s="502"/>
      <c r="BM10" s="502"/>
      <c r="BN10" s="502"/>
      <c r="BO10" s="502"/>
      <c r="BP10" s="502"/>
      <c r="BQ10" s="502"/>
      <c r="BR10" s="502"/>
      <c r="BS10" s="502"/>
      <c r="BT10" s="502"/>
      <c r="BU10" s="502"/>
      <c r="BV10" s="502"/>
      <c r="BW10" s="502"/>
      <c r="BX10" s="502"/>
      <c r="BY10" s="502"/>
      <c r="BZ10" s="502"/>
      <c r="CA10" s="502"/>
      <c r="CB10" s="502"/>
      <c r="CC10" s="502"/>
      <c r="CD10" s="502"/>
      <c r="CE10" s="502"/>
      <c r="CF10" s="502"/>
      <c r="CG10" s="502"/>
      <c r="CH10" s="502"/>
      <c r="CI10" s="502"/>
      <c r="CJ10" s="502"/>
      <c r="CK10" s="502"/>
      <c r="CL10" s="502"/>
      <c r="CM10" s="502"/>
      <c r="CN10" s="502"/>
      <c r="CO10" s="502"/>
      <c r="CP10" s="502"/>
      <c r="CQ10" s="502"/>
      <c r="CR10" s="502"/>
      <c r="CS10" s="502"/>
      <c r="CT10" s="502"/>
      <c r="CU10" s="502"/>
      <c r="CV10" s="502"/>
      <c r="CW10" s="502"/>
      <c r="CX10" s="502"/>
      <c r="CY10" s="502"/>
      <c r="CZ10" s="502"/>
      <c r="DA10" s="502"/>
      <c r="DB10" s="502"/>
      <c r="DC10" s="502"/>
      <c r="DD10" s="502"/>
      <c r="DE10" s="502"/>
      <c r="DF10" s="502"/>
      <c r="DG10" s="502"/>
      <c r="DH10" s="502"/>
      <c r="DI10" s="502"/>
      <c r="DJ10" s="502"/>
      <c r="DK10" s="502"/>
      <c r="DL10" s="502"/>
      <c r="DM10" s="502"/>
      <c r="DN10" s="502"/>
      <c r="DO10" s="502"/>
      <c r="DP10" s="502"/>
      <c r="DQ10" s="502"/>
      <c r="DR10" s="502"/>
      <c r="DS10" s="502"/>
      <c r="DT10" s="502"/>
      <c r="DU10" s="502"/>
      <c r="DV10" s="502"/>
      <c r="DW10" s="502"/>
      <c r="DX10" s="502"/>
      <c r="DY10" s="502"/>
      <c r="DZ10" s="502"/>
      <c r="EA10" s="502"/>
      <c r="EB10" s="502"/>
      <c r="EC10" s="502"/>
      <c r="ED10" s="502"/>
      <c r="EE10" s="502"/>
      <c r="EF10" s="502"/>
      <c r="EG10" s="502"/>
      <c r="EH10" s="502"/>
      <c r="EI10" s="502"/>
      <c r="EJ10" s="502"/>
      <c r="EK10" s="502"/>
      <c r="EL10" s="502"/>
      <c r="EM10" s="502"/>
      <c r="EN10" s="502"/>
      <c r="EO10" s="502"/>
      <c r="EP10" s="502"/>
      <c r="EQ10" s="502"/>
      <c r="ER10" s="502"/>
      <c r="ES10" s="502"/>
      <c r="ET10" s="502"/>
      <c r="EU10" s="502"/>
      <c r="EV10" s="502"/>
      <c r="EW10" s="502"/>
      <c r="EX10" s="502"/>
      <c r="EY10" s="502"/>
      <c r="EZ10" s="502"/>
      <c r="FA10" s="502"/>
      <c r="FB10" s="502"/>
      <c r="FC10" s="502"/>
      <c r="FD10" s="502"/>
      <c r="FE10" s="502"/>
      <c r="FF10" s="502"/>
      <c r="FG10" s="502"/>
      <c r="FH10" s="502"/>
      <c r="FI10" s="502"/>
      <c r="FJ10" s="502"/>
      <c r="FK10" s="502"/>
      <c r="FL10" s="502"/>
      <c r="FM10" s="502"/>
      <c r="FN10" s="502"/>
      <c r="FO10" s="502"/>
      <c r="FP10" s="502"/>
      <c r="FQ10" s="502"/>
      <c r="FR10" s="502"/>
      <c r="FS10" s="502"/>
      <c r="FT10" s="502"/>
      <c r="FU10" s="502"/>
      <c r="FV10" s="502"/>
      <c r="FW10" s="502"/>
      <c r="FX10" s="502"/>
      <c r="FY10" s="502"/>
      <c r="FZ10" s="502"/>
      <c r="GA10" s="502"/>
      <c r="GB10" s="502"/>
      <c r="GC10" s="502"/>
      <c r="GD10" s="502"/>
      <c r="GE10" s="502"/>
      <c r="GF10" s="502"/>
      <c r="GG10" s="502"/>
      <c r="GH10" s="502"/>
      <c r="GI10" s="502"/>
      <c r="GJ10" s="502"/>
      <c r="GK10" s="502"/>
      <c r="GL10" s="502"/>
      <c r="GM10" s="502"/>
      <c r="GN10" s="502"/>
      <c r="GO10" s="502"/>
      <c r="GP10" s="502"/>
      <c r="GQ10" s="502"/>
      <c r="GR10" s="502"/>
      <c r="GS10" s="502"/>
      <c r="GT10" s="502"/>
      <c r="GU10" s="502"/>
      <c r="GV10" s="502"/>
      <c r="GW10" s="502"/>
      <c r="GX10" s="502"/>
      <c r="GY10" s="502"/>
      <c r="GZ10" s="502"/>
      <c r="HA10" s="502"/>
      <c r="HB10" s="502"/>
      <c r="HC10" s="502"/>
      <c r="HD10" s="502"/>
      <c r="HE10" s="502"/>
      <c r="HF10" s="502"/>
      <c r="HG10" s="502"/>
      <c r="HH10" s="502"/>
      <c r="HI10" s="502"/>
      <c r="HJ10" s="502"/>
      <c r="HK10" s="502"/>
      <c r="HL10" s="502"/>
      <c r="HM10" s="502"/>
      <c r="HN10" s="502"/>
      <c r="HO10" s="502"/>
      <c r="HP10" s="502"/>
      <c r="HQ10" s="502"/>
      <c r="HR10" s="610"/>
      <c r="HS10" s="610"/>
      <c r="HT10" s="610"/>
      <c r="HU10" s="610"/>
      <c r="HV10" s="610"/>
      <c r="HW10" s="610"/>
      <c r="HX10" s="610"/>
      <c r="HY10" s="610"/>
      <c r="HZ10" s="610"/>
      <c r="IA10" s="610"/>
      <c r="IB10" s="610"/>
      <c r="IC10" s="610"/>
      <c r="ID10" s="610"/>
      <c r="IE10" s="610"/>
      <c r="IF10" s="610"/>
      <c r="IG10" s="610"/>
      <c r="IH10" s="610"/>
      <c r="II10" s="610"/>
      <c r="IJ10" s="610"/>
      <c r="IK10" s="610"/>
    </row>
    <row r="11" spans="1:245" s="612" customFormat="1" ht="27.6">
      <c r="A11" s="601"/>
      <c r="B11" s="602" t="s">
        <v>24</v>
      </c>
      <c r="C11" s="601" t="s">
        <v>25</v>
      </c>
      <c r="D11" s="601">
        <f>'01CH'!D12</f>
        <v>2643.9357499999996</v>
      </c>
      <c r="E11" s="524">
        <v>2125.9700979999998</v>
      </c>
      <c r="F11" s="549">
        <v>-519.53897400000051</v>
      </c>
      <c r="G11" s="523">
        <f>'03CH'!D12</f>
        <v>2563.3200000000002</v>
      </c>
      <c r="H11" s="549">
        <f t="shared" si="0"/>
        <v>-80.61574999999948</v>
      </c>
      <c r="I11" s="684">
        <v>2590.16</v>
      </c>
      <c r="J11" s="685">
        <f>I11-D11</f>
        <v>-53.775749999999789</v>
      </c>
      <c r="K11" s="684">
        <f>'03CH'!F12</f>
        <v>2563.3200000000006</v>
      </c>
      <c r="L11" s="685">
        <f t="shared" si="1"/>
        <v>-80.615749999999025</v>
      </c>
      <c r="M11" s="685">
        <f t="shared" si="4"/>
        <v>437.34990200000084</v>
      </c>
      <c r="N11" s="685">
        <f t="shared" si="2"/>
        <v>0</v>
      </c>
      <c r="O11" s="501"/>
      <c r="P11" s="501"/>
      <c r="Q11" s="501"/>
      <c r="R11" s="501"/>
      <c r="S11" s="501"/>
      <c r="T11" s="501"/>
      <c r="U11" s="501"/>
      <c r="V11" s="501"/>
      <c r="W11" s="501"/>
      <c r="X11" s="501"/>
      <c r="Y11" s="501"/>
      <c r="Z11" s="501"/>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1"/>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c r="DR11" s="501"/>
      <c r="DS11" s="501"/>
      <c r="DT11" s="501"/>
      <c r="DU11" s="501"/>
      <c r="DV11" s="501"/>
      <c r="DW11" s="501"/>
      <c r="DX11" s="501"/>
      <c r="DY11" s="501"/>
      <c r="DZ11" s="501"/>
      <c r="EA11" s="501"/>
      <c r="EB11" s="501"/>
      <c r="EC11" s="501"/>
      <c r="ED11" s="501"/>
      <c r="EE11" s="501"/>
      <c r="EF11" s="501"/>
      <c r="EG11" s="501"/>
      <c r="EH11" s="501"/>
      <c r="EI11" s="501"/>
      <c r="EJ11" s="501"/>
      <c r="EK11" s="501"/>
      <c r="EL11" s="501"/>
      <c r="EM11" s="501"/>
      <c r="EN11" s="501"/>
      <c r="EO11" s="501"/>
      <c r="EP11" s="501"/>
      <c r="EQ11" s="501"/>
      <c r="ER11" s="501"/>
      <c r="ES11" s="501"/>
      <c r="ET11" s="501"/>
      <c r="EU11" s="501"/>
      <c r="EV11" s="501"/>
      <c r="EW11" s="501"/>
      <c r="EX11" s="501"/>
      <c r="EY11" s="501"/>
      <c r="EZ11" s="501"/>
      <c r="FA11" s="501"/>
      <c r="FB11" s="501"/>
      <c r="FC11" s="501"/>
      <c r="FD11" s="501"/>
      <c r="FE11" s="501"/>
      <c r="FF11" s="501"/>
      <c r="FG11" s="501"/>
      <c r="FH11" s="501"/>
      <c r="FI11" s="501"/>
      <c r="FJ11" s="501"/>
      <c r="FK11" s="501"/>
      <c r="FL11" s="501"/>
      <c r="FM11" s="501"/>
      <c r="FN11" s="501"/>
      <c r="FO11" s="501"/>
      <c r="FP11" s="501"/>
      <c r="FQ11" s="501"/>
      <c r="FR11" s="501"/>
      <c r="FS11" s="501"/>
      <c r="FT11" s="501"/>
      <c r="FU11" s="501"/>
      <c r="FV11" s="501"/>
      <c r="FW11" s="501"/>
      <c r="FX11" s="501"/>
      <c r="FY11" s="501"/>
      <c r="FZ11" s="501"/>
      <c r="GA11" s="501"/>
      <c r="GB11" s="501"/>
      <c r="GC11" s="501"/>
      <c r="GD11" s="501"/>
      <c r="GE11" s="501"/>
      <c r="GF11" s="501"/>
      <c r="GG11" s="501"/>
      <c r="GH11" s="501"/>
      <c r="GI11" s="501"/>
      <c r="GJ11" s="501"/>
      <c r="GK11" s="501"/>
      <c r="GL11" s="501"/>
      <c r="GM11" s="501"/>
      <c r="GN11" s="501"/>
      <c r="GO11" s="501"/>
      <c r="GP11" s="501"/>
      <c r="GQ11" s="501"/>
      <c r="GR11" s="501"/>
      <c r="GS11" s="501"/>
      <c r="GT11" s="501"/>
      <c r="GU11" s="501"/>
      <c r="GV11" s="501"/>
      <c r="GW11" s="501"/>
      <c r="GX11" s="501"/>
      <c r="GY11" s="501"/>
      <c r="GZ11" s="501"/>
      <c r="HA11" s="501"/>
      <c r="HB11" s="501"/>
      <c r="HC11" s="501"/>
      <c r="HD11" s="501"/>
      <c r="HE11" s="501"/>
      <c r="HF11" s="501"/>
      <c r="HG11" s="501"/>
      <c r="HH11" s="501"/>
      <c r="HI11" s="501"/>
      <c r="HJ11" s="501"/>
      <c r="HK11" s="501"/>
      <c r="HL11" s="501"/>
      <c r="HM11" s="501"/>
      <c r="HN11" s="501"/>
      <c r="HO11" s="501"/>
      <c r="HP11" s="501"/>
      <c r="HQ11" s="501"/>
      <c r="HR11" s="611"/>
      <c r="HS11" s="611"/>
      <c r="HT11" s="611"/>
      <c r="HU11" s="611"/>
      <c r="HV11" s="611"/>
      <c r="HW11" s="611"/>
      <c r="HX11" s="611"/>
      <c r="HY11" s="611"/>
      <c r="HZ11" s="611"/>
      <c r="IA11" s="611"/>
      <c r="IB11" s="611"/>
      <c r="IC11" s="611"/>
      <c r="ID11" s="611"/>
      <c r="IE11" s="611"/>
      <c r="IF11" s="611"/>
      <c r="IG11" s="611"/>
      <c r="IH11" s="611"/>
      <c r="II11" s="611"/>
      <c r="IJ11" s="611"/>
      <c r="IK11" s="611"/>
    </row>
    <row r="12" spans="1:245" s="504" customFormat="1" ht="21.9" hidden="1" customHeight="1">
      <c r="A12" s="589"/>
      <c r="B12" s="503" t="s">
        <v>26</v>
      </c>
      <c r="C12" s="589" t="s">
        <v>27</v>
      </c>
      <c r="D12" s="589">
        <f>'01CH'!D13</f>
        <v>1530.0744999999999</v>
      </c>
      <c r="E12" s="23">
        <v>1413.2130810000006</v>
      </c>
      <c r="F12" s="24">
        <v>-117.49478599999975</v>
      </c>
      <c r="G12" s="18">
        <f>'03CH'!D13</f>
        <v>0</v>
      </c>
      <c r="H12" s="24">
        <f t="shared" si="0"/>
        <v>-1530.0744999999999</v>
      </c>
      <c r="I12" s="686">
        <f>'03CH'!D13</f>
        <v>0</v>
      </c>
      <c r="J12" s="681">
        <f t="shared" si="3"/>
        <v>-1530.0744999999999</v>
      </c>
      <c r="K12" s="686">
        <f>'03CH'!F13</f>
        <v>1577.6699999999987</v>
      </c>
      <c r="L12" s="681"/>
      <c r="M12" s="681">
        <f t="shared" si="4"/>
        <v>164.45691899999815</v>
      </c>
      <c r="N12" s="685">
        <f t="shared" si="2"/>
        <v>1577.6699999999987</v>
      </c>
      <c r="O12" s="501"/>
      <c r="P12" s="501"/>
      <c r="Q12" s="501"/>
      <c r="R12" s="501"/>
      <c r="S12" s="501"/>
      <c r="T12" s="501"/>
      <c r="U12" s="501"/>
      <c r="V12" s="501"/>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c r="AS12" s="501"/>
      <c r="AT12" s="501"/>
      <c r="AU12" s="501"/>
      <c r="AV12" s="501"/>
      <c r="AW12" s="501"/>
      <c r="AX12" s="501"/>
      <c r="AY12" s="501"/>
      <c r="AZ12" s="501"/>
      <c r="BA12" s="501"/>
      <c r="BB12" s="501"/>
      <c r="BC12" s="501"/>
      <c r="BD12" s="501"/>
      <c r="BE12" s="501"/>
      <c r="BF12" s="501"/>
      <c r="BG12" s="501"/>
      <c r="BH12" s="501"/>
      <c r="BI12" s="501"/>
      <c r="BJ12" s="501"/>
      <c r="BK12" s="501"/>
      <c r="BL12" s="501"/>
      <c r="BM12" s="501"/>
      <c r="BN12" s="501"/>
      <c r="BO12" s="501"/>
      <c r="BP12" s="501"/>
      <c r="BQ12" s="501"/>
      <c r="BR12" s="501"/>
      <c r="BS12" s="501"/>
      <c r="BT12" s="501"/>
      <c r="BU12" s="501"/>
      <c r="BV12" s="501"/>
      <c r="BW12" s="501"/>
      <c r="BX12" s="501"/>
      <c r="BY12" s="501"/>
      <c r="BZ12" s="501"/>
      <c r="CA12" s="501"/>
      <c r="CB12" s="501"/>
      <c r="CC12" s="501"/>
      <c r="CD12" s="501"/>
      <c r="CE12" s="501"/>
      <c r="CF12" s="501"/>
      <c r="CG12" s="501"/>
      <c r="CH12" s="501"/>
      <c r="CI12" s="501"/>
      <c r="CJ12" s="501"/>
      <c r="CK12" s="501"/>
      <c r="CL12" s="501"/>
      <c r="CM12" s="501"/>
      <c r="CN12" s="501"/>
      <c r="CO12" s="501"/>
      <c r="CP12" s="501"/>
      <c r="CQ12" s="501"/>
      <c r="CR12" s="501"/>
      <c r="CS12" s="501"/>
      <c r="CT12" s="501"/>
      <c r="CU12" s="501"/>
      <c r="CV12" s="501"/>
      <c r="CW12" s="501"/>
      <c r="CX12" s="501"/>
      <c r="CY12" s="501"/>
      <c r="CZ12" s="501"/>
      <c r="DA12" s="501"/>
      <c r="DB12" s="501"/>
      <c r="DC12" s="501"/>
      <c r="DD12" s="501"/>
      <c r="DE12" s="501"/>
      <c r="DF12" s="501"/>
      <c r="DG12" s="501"/>
      <c r="DH12" s="501"/>
      <c r="DI12" s="501"/>
      <c r="DJ12" s="501"/>
      <c r="DK12" s="501"/>
      <c r="DL12" s="501"/>
      <c r="DM12" s="501"/>
      <c r="DN12" s="501"/>
      <c r="DO12" s="501"/>
      <c r="DP12" s="501"/>
      <c r="DQ12" s="501"/>
      <c r="DR12" s="501"/>
      <c r="DS12" s="501"/>
      <c r="DT12" s="501"/>
      <c r="DU12" s="501"/>
      <c r="DV12" s="501"/>
      <c r="DW12" s="501"/>
      <c r="DX12" s="501"/>
      <c r="DY12" s="501"/>
      <c r="DZ12" s="501"/>
      <c r="EA12" s="501"/>
      <c r="EB12" s="501"/>
      <c r="EC12" s="501"/>
      <c r="ED12" s="501"/>
      <c r="EE12" s="501"/>
      <c r="EF12" s="501"/>
      <c r="EG12" s="501"/>
      <c r="EH12" s="501"/>
      <c r="EI12" s="501"/>
      <c r="EJ12" s="501"/>
      <c r="EK12" s="501"/>
      <c r="EL12" s="501"/>
      <c r="EM12" s="501"/>
      <c r="EN12" s="501"/>
      <c r="EO12" s="501"/>
      <c r="EP12" s="501"/>
      <c r="EQ12" s="501"/>
      <c r="ER12" s="501"/>
      <c r="ES12" s="501"/>
      <c r="ET12" s="501"/>
      <c r="EU12" s="501"/>
      <c r="EV12" s="501"/>
      <c r="EW12" s="501"/>
      <c r="EX12" s="501"/>
      <c r="EY12" s="501"/>
      <c r="EZ12" s="501"/>
      <c r="FA12" s="501"/>
      <c r="FB12" s="501"/>
      <c r="FC12" s="501"/>
      <c r="FD12" s="501"/>
      <c r="FE12" s="501"/>
      <c r="FF12" s="501"/>
      <c r="FG12" s="501"/>
      <c r="FH12" s="501"/>
      <c r="FI12" s="501"/>
      <c r="FJ12" s="501"/>
      <c r="FK12" s="501"/>
      <c r="FL12" s="501"/>
      <c r="FM12" s="501"/>
      <c r="FN12" s="501"/>
      <c r="FO12" s="501"/>
      <c r="FP12" s="501"/>
      <c r="FQ12" s="501"/>
      <c r="FR12" s="501"/>
      <c r="FS12" s="501"/>
      <c r="FT12" s="501"/>
      <c r="FU12" s="501"/>
      <c r="FV12" s="501"/>
      <c r="FW12" s="501"/>
      <c r="FX12" s="501"/>
      <c r="FY12" s="501"/>
      <c r="FZ12" s="501"/>
      <c r="GA12" s="501"/>
      <c r="GB12" s="501"/>
      <c r="GC12" s="501"/>
      <c r="GD12" s="501"/>
      <c r="GE12" s="501"/>
      <c r="GF12" s="501"/>
      <c r="GG12" s="501"/>
      <c r="GH12" s="501"/>
      <c r="GI12" s="501"/>
      <c r="GJ12" s="501"/>
      <c r="GK12" s="501"/>
      <c r="GL12" s="501"/>
      <c r="GM12" s="501"/>
      <c r="GN12" s="501"/>
      <c r="GO12" s="501"/>
      <c r="GP12" s="501"/>
      <c r="GQ12" s="501"/>
      <c r="GR12" s="501"/>
      <c r="GS12" s="501"/>
      <c r="GT12" s="501"/>
      <c r="GU12" s="501"/>
      <c r="GV12" s="501"/>
      <c r="GW12" s="501"/>
      <c r="GX12" s="501"/>
      <c r="GY12" s="501"/>
      <c r="GZ12" s="501"/>
      <c r="HA12" s="501"/>
      <c r="HB12" s="501"/>
      <c r="HC12" s="501"/>
      <c r="HD12" s="501"/>
      <c r="HE12" s="501"/>
      <c r="HF12" s="501"/>
      <c r="HG12" s="501"/>
      <c r="HH12" s="501"/>
      <c r="HI12" s="501"/>
      <c r="HJ12" s="501"/>
      <c r="HK12" s="501"/>
      <c r="HL12" s="501"/>
      <c r="HM12" s="501"/>
      <c r="HN12" s="501"/>
      <c r="HO12" s="501"/>
      <c r="HP12" s="501"/>
      <c r="HQ12" s="501"/>
      <c r="HR12" s="611"/>
      <c r="HS12" s="611"/>
      <c r="HT12" s="611"/>
      <c r="HU12" s="611"/>
      <c r="HV12" s="611"/>
      <c r="HW12" s="611"/>
      <c r="HX12" s="611"/>
      <c r="HY12" s="611"/>
      <c r="HZ12" s="611"/>
      <c r="IA12" s="611"/>
      <c r="IB12" s="611"/>
      <c r="IC12" s="611"/>
      <c r="ID12" s="611"/>
      <c r="IE12" s="611"/>
      <c r="IF12" s="611"/>
      <c r="IG12" s="611"/>
      <c r="IH12" s="611"/>
      <c r="II12" s="611"/>
      <c r="IJ12" s="611"/>
      <c r="IK12" s="611"/>
    </row>
    <row r="13" spans="1:245" s="504" customFormat="1" ht="21.9" hidden="1" customHeight="1">
      <c r="A13" s="589"/>
      <c r="B13" s="500" t="s">
        <v>28</v>
      </c>
      <c r="C13" s="589" t="s">
        <v>29</v>
      </c>
      <c r="D13" s="589">
        <f>'01CH'!D14</f>
        <v>1.19</v>
      </c>
      <c r="E13" s="23">
        <v>1.188517</v>
      </c>
      <c r="F13" s="24">
        <v>0</v>
      </c>
      <c r="G13" s="18">
        <f>'03CH'!D14</f>
        <v>0</v>
      </c>
      <c r="H13" s="24">
        <f t="shared" si="0"/>
        <v>-1.19</v>
      </c>
      <c r="I13" s="686">
        <f>'03CH'!D14</f>
        <v>0</v>
      </c>
      <c r="J13" s="681">
        <f t="shared" si="3"/>
        <v>-1.19</v>
      </c>
      <c r="K13" s="686">
        <f>'03CH'!F14</f>
        <v>1.19</v>
      </c>
      <c r="L13" s="681"/>
      <c r="M13" s="681">
        <f t="shared" si="4"/>
        <v>1.4829999999999011E-3</v>
      </c>
      <c r="N13" s="685">
        <f t="shared" si="2"/>
        <v>1.19</v>
      </c>
      <c r="O13" s="501"/>
      <c r="P13" s="501"/>
      <c r="Q13" s="501"/>
      <c r="R13" s="501"/>
      <c r="S13" s="501"/>
      <c r="T13" s="501"/>
      <c r="U13" s="501"/>
      <c r="V13" s="501"/>
      <c r="W13" s="501"/>
      <c r="X13" s="501"/>
      <c r="Y13" s="501"/>
      <c r="Z13" s="501"/>
      <c r="AA13" s="501"/>
      <c r="AB13" s="501"/>
      <c r="AC13" s="501"/>
      <c r="AD13" s="501"/>
      <c r="AE13" s="501"/>
      <c r="AF13" s="501"/>
      <c r="AG13" s="501"/>
      <c r="AH13" s="501"/>
      <c r="AI13" s="501"/>
      <c r="AJ13" s="501"/>
      <c r="AK13" s="501"/>
      <c r="AL13" s="501"/>
      <c r="AM13" s="501"/>
      <c r="AN13" s="501"/>
      <c r="AO13" s="501"/>
      <c r="AP13" s="501"/>
      <c r="AQ13" s="501"/>
      <c r="AR13" s="501"/>
      <c r="AS13" s="501"/>
      <c r="AT13" s="501"/>
      <c r="AU13" s="501"/>
      <c r="AV13" s="501"/>
      <c r="AW13" s="501"/>
      <c r="AX13" s="501"/>
      <c r="AY13" s="501"/>
      <c r="AZ13" s="501"/>
      <c r="BA13" s="501"/>
      <c r="BB13" s="501"/>
      <c r="BC13" s="501"/>
      <c r="BD13" s="501"/>
      <c r="BE13" s="501"/>
      <c r="BF13" s="501"/>
      <c r="BG13" s="501"/>
      <c r="BH13" s="501"/>
      <c r="BI13" s="501"/>
      <c r="BJ13" s="501"/>
      <c r="BK13" s="501"/>
      <c r="BL13" s="501"/>
      <c r="BM13" s="501"/>
      <c r="BN13" s="501"/>
      <c r="BO13" s="501"/>
      <c r="BP13" s="501"/>
      <c r="BQ13" s="501"/>
      <c r="BR13" s="501"/>
      <c r="BS13" s="501"/>
      <c r="BT13" s="501"/>
      <c r="BU13" s="501"/>
      <c r="BV13" s="501"/>
      <c r="BW13" s="501"/>
      <c r="BX13" s="501"/>
      <c r="BY13" s="501"/>
      <c r="BZ13" s="501"/>
      <c r="CA13" s="501"/>
      <c r="CB13" s="501"/>
      <c r="CC13" s="501"/>
      <c r="CD13" s="501"/>
      <c r="CE13" s="501"/>
      <c r="CF13" s="501"/>
      <c r="CG13" s="501"/>
      <c r="CH13" s="501"/>
      <c r="CI13" s="501"/>
      <c r="CJ13" s="501"/>
      <c r="CK13" s="501"/>
      <c r="CL13" s="501"/>
      <c r="CM13" s="501"/>
      <c r="CN13" s="501"/>
      <c r="CO13" s="501"/>
      <c r="CP13" s="501"/>
      <c r="CQ13" s="501"/>
      <c r="CR13" s="501"/>
      <c r="CS13" s="501"/>
      <c r="CT13" s="501"/>
      <c r="CU13" s="501"/>
      <c r="CV13" s="501"/>
      <c r="CW13" s="501"/>
      <c r="CX13" s="501"/>
      <c r="CY13" s="501"/>
      <c r="CZ13" s="501"/>
      <c r="DA13" s="501"/>
      <c r="DB13" s="501"/>
      <c r="DC13" s="501"/>
      <c r="DD13" s="501"/>
      <c r="DE13" s="501"/>
      <c r="DF13" s="501"/>
      <c r="DG13" s="501"/>
      <c r="DH13" s="501"/>
      <c r="DI13" s="501"/>
      <c r="DJ13" s="501"/>
      <c r="DK13" s="501"/>
      <c r="DL13" s="501"/>
      <c r="DM13" s="501"/>
      <c r="DN13" s="501"/>
      <c r="DO13" s="501"/>
      <c r="DP13" s="501"/>
      <c r="DQ13" s="501"/>
      <c r="DR13" s="501"/>
      <c r="DS13" s="501"/>
      <c r="DT13" s="501"/>
      <c r="DU13" s="501"/>
      <c r="DV13" s="501"/>
      <c r="DW13" s="501"/>
      <c r="DX13" s="501"/>
      <c r="DY13" s="501"/>
      <c r="DZ13" s="501"/>
      <c r="EA13" s="501"/>
      <c r="EB13" s="501"/>
      <c r="EC13" s="501"/>
      <c r="ED13" s="501"/>
      <c r="EE13" s="501"/>
      <c r="EF13" s="501"/>
      <c r="EG13" s="501"/>
      <c r="EH13" s="501"/>
      <c r="EI13" s="501"/>
      <c r="EJ13" s="501"/>
      <c r="EK13" s="501"/>
      <c r="EL13" s="501"/>
      <c r="EM13" s="501"/>
      <c r="EN13" s="501"/>
      <c r="EO13" s="501"/>
      <c r="EP13" s="501"/>
      <c r="EQ13" s="501"/>
      <c r="ER13" s="501"/>
      <c r="ES13" s="501"/>
      <c r="ET13" s="501"/>
      <c r="EU13" s="501"/>
      <c r="EV13" s="501"/>
      <c r="EW13" s="501"/>
      <c r="EX13" s="501"/>
      <c r="EY13" s="501"/>
      <c r="EZ13" s="501"/>
      <c r="FA13" s="501"/>
      <c r="FB13" s="501"/>
      <c r="FC13" s="501"/>
      <c r="FD13" s="501"/>
      <c r="FE13" s="501"/>
      <c r="FF13" s="501"/>
      <c r="FG13" s="501"/>
      <c r="FH13" s="501"/>
      <c r="FI13" s="501"/>
      <c r="FJ13" s="501"/>
      <c r="FK13" s="501"/>
      <c r="FL13" s="501"/>
      <c r="FM13" s="501"/>
      <c r="FN13" s="501"/>
      <c r="FO13" s="501"/>
      <c r="FP13" s="501"/>
      <c r="FQ13" s="501"/>
      <c r="FR13" s="501"/>
      <c r="FS13" s="501"/>
      <c r="FT13" s="501"/>
      <c r="FU13" s="501"/>
      <c r="FV13" s="501"/>
      <c r="FW13" s="501"/>
      <c r="FX13" s="501"/>
      <c r="FY13" s="501"/>
      <c r="FZ13" s="501"/>
      <c r="GA13" s="501"/>
      <c r="GB13" s="501"/>
      <c r="GC13" s="501"/>
      <c r="GD13" s="501"/>
      <c r="GE13" s="501"/>
      <c r="GF13" s="501"/>
      <c r="GG13" s="501"/>
      <c r="GH13" s="501"/>
      <c r="GI13" s="501"/>
      <c r="GJ13" s="501"/>
      <c r="GK13" s="501"/>
      <c r="GL13" s="501"/>
      <c r="GM13" s="501"/>
      <c r="GN13" s="501"/>
      <c r="GO13" s="501"/>
      <c r="GP13" s="501"/>
      <c r="GQ13" s="501"/>
      <c r="GR13" s="501"/>
      <c r="GS13" s="501"/>
      <c r="GT13" s="501"/>
      <c r="GU13" s="501"/>
      <c r="GV13" s="501"/>
      <c r="GW13" s="501"/>
      <c r="GX13" s="501"/>
      <c r="GY13" s="501"/>
      <c r="GZ13" s="501"/>
      <c r="HA13" s="501"/>
      <c r="HB13" s="501"/>
      <c r="HC13" s="501"/>
      <c r="HD13" s="501"/>
      <c r="HE13" s="501"/>
      <c r="HF13" s="501"/>
      <c r="HG13" s="501"/>
      <c r="HH13" s="501"/>
      <c r="HI13" s="501"/>
      <c r="HJ13" s="501"/>
      <c r="HK13" s="501"/>
      <c r="HL13" s="501"/>
      <c r="HM13" s="501"/>
      <c r="HN13" s="501"/>
      <c r="HO13" s="501"/>
      <c r="HP13" s="501"/>
      <c r="HQ13" s="501"/>
      <c r="HR13" s="611"/>
      <c r="HS13" s="611"/>
      <c r="HT13" s="611"/>
      <c r="HU13" s="611"/>
      <c r="HV13" s="611"/>
      <c r="HW13" s="611"/>
      <c r="HX13" s="611"/>
      <c r="HY13" s="611"/>
      <c r="HZ13" s="611"/>
      <c r="IA13" s="611"/>
      <c r="IB13" s="611"/>
      <c r="IC13" s="611"/>
      <c r="ID13" s="611"/>
      <c r="IE13" s="611"/>
      <c r="IF13" s="611"/>
      <c r="IG13" s="611"/>
      <c r="IH13" s="611"/>
      <c r="II13" s="611"/>
      <c r="IJ13" s="611"/>
      <c r="IK13" s="611"/>
    </row>
    <row r="14" spans="1:245" ht="21.9" customHeight="1">
      <c r="A14" s="507" t="s">
        <v>30</v>
      </c>
      <c r="B14" s="505" t="s">
        <v>31</v>
      </c>
      <c r="C14" s="507" t="s">
        <v>32</v>
      </c>
      <c r="D14" s="507">
        <f>'01CH'!D15</f>
        <v>4918.6290099999997</v>
      </c>
      <c r="E14" s="18">
        <v>4265.285033000001</v>
      </c>
      <c r="F14" s="19">
        <v>-662.54886699999952</v>
      </c>
      <c r="G14" s="18">
        <f>'03CH'!D15</f>
        <v>0</v>
      </c>
      <c r="H14" s="19">
        <f t="shared" si="0"/>
        <v>-4918.6290099999997</v>
      </c>
      <c r="I14" s="686">
        <f>'03CH'!D15</f>
        <v>0</v>
      </c>
      <c r="J14" s="681">
        <f>I14-D14</f>
        <v>-4918.6290099999997</v>
      </c>
      <c r="K14" s="686">
        <f>'03CH'!F15</f>
        <v>4640.7523370000054</v>
      </c>
      <c r="L14" s="681">
        <f t="shared" ref="L14:L45" si="5">K14-D14</f>
        <v>-277.8766729999943</v>
      </c>
      <c r="M14" s="681">
        <f t="shared" si="4"/>
        <v>375.46730400000433</v>
      </c>
      <c r="N14" s="681"/>
      <c r="O14" s="502"/>
      <c r="P14" s="502"/>
      <c r="Q14" s="502"/>
      <c r="R14" s="502"/>
      <c r="S14" s="502"/>
      <c r="T14" s="502"/>
      <c r="U14" s="502"/>
      <c r="V14" s="502"/>
      <c r="W14" s="502"/>
      <c r="X14" s="502"/>
      <c r="Y14" s="502"/>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502"/>
      <c r="BC14" s="502"/>
      <c r="BD14" s="502"/>
      <c r="BE14" s="502"/>
      <c r="BF14" s="502"/>
      <c r="BG14" s="502"/>
      <c r="BH14" s="502"/>
      <c r="BI14" s="502"/>
      <c r="BJ14" s="502"/>
      <c r="BK14" s="502"/>
      <c r="BL14" s="502"/>
      <c r="BM14" s="502"/>
      <c r="BN14" s="502"/>
      <c r="BO14" s="502"/>
      <c r="BP14" s="502"/>
      <c r="BQ14" s="502"/>
      <c r="BR14" s="502"/>
      <c r="BS14" s="502"/>
      <c r="BT14" s="502"/>
      <c r="BU14" s="502"/>
      <c r="BV14" s="502"/>
      <c r="BW14" s="502"/>
      <c r="BX14" s="502"/>
      <c r="BY14" s="502"/>
      <c r="BZ14" s="502"/>
      <c r="CA14" s="502"/>
      <c r="CB14" s="502"/>
      <c r="CC14" s="502"/>
      <c r="CD14" s="502"/>
      <c r="CE14" s="502"/>
      <c r="CF14" s="502"/>
      <c r="CG14" s="502"/>
      <c r="CH14" s="502"/>
      <c r="CI14" s="502"/>
      <c r="CJ14" s="502"/>
      <c r="CK14" s="502"/>
      <c r="CL14" s="502"/>
      <c r="CM14" s="502"/>
      <c r="CN14" s="502"/>
      <c r="CO14" s="502"/>
      <c r="CP14" s="502"/>
      <c r="CQ14" s="502"/>
      <c r="CR14" s="502"/>
      <c r="CS14" s="502"/>
      <c r="CT14" s="502"/>
      <c r="CU14" s="502"/>
      <c r="CV14" s="502"/>
      <c r="CW14" s="502"/>
      <c r="CX14" s="502"/>
      <c r="CY14" s="502"/>
      <c r="CZ14" s="502"/>
      <c r="DA14" s="502"/>
      <c r="DB14" s="502"/>
      <c r="DC14" s="502"/>
      <c r="DD14" s="502"/>
      <c r="DE14" s="502"/>
      <c r="DF14" s="502"/>
      <c r="DG14" s="502"/>
      <c r="DH14" s="502"/>
      <c r="DI14" s="502"/>
      <c r="DJ14" s="502"/>
      <c r="DK14" s="502"/>
      <c r="DL14" s="502"/>
      <c r="DM14" s="502"/>
      <c r="DN14" s="502"/>
      <c r="DO14" s="502"/>
      <c r="DP14" s="502"/>
      <c r="DQ14" s="502"/>
      <c r="DR14" s="502"/>
      <c r="DS14" s="502"/>
      <c r="DT14" s="502"/>
      <c r="DU14" s="502"/>
      <c r="DV14" s="502"/>
      <c r="DW14" s="502"/>
      <c r="DX14" s="502"/>
      <c r="DY14" s="502"/>
      <c r="DZ14" s="502"/>
      <c r="EA14" s="502"/>
      <c r="EB14" s="502"/>
      <c r="EC14" s="502"/>
      <c r="ED14" s="502"/>
      <c r="EE14" s="502"/>
      <c r="EF14" s="502"/>
      <c r="EG14" s="502"/>
      <c r="EH14" s="502"/>
      <c r="EI14" s="502"/>
      <c r="EJ14" s="502"/>
      <c r="EK14" s="502"/>
      <c r="EL14" s="502"/>
      <c r="EM14" s="502"/>
      <c r="EN14" s="502"/>
      <c r="EO14" s="502"/>
      <c r="EP14" s="502"/>
      <c r="EQ14" s="502"/>
      <c r="ER14" s="502"/>
      <c r="ES14" s="502"/>
      <c r="ET14" s="502"/>
      <c r="EU14" s="502"/>
      <c r="EV14" s="502"/>
      <c r="EW14" s="502"/>
      <c r="EX14" s="502"/>
      <c r="EY14" s="502"/>
      <c r="EZ14" s="502"/>
      <c r="FA14" s="502"/>
      <c r="FB14" s="502"/>
      <c r="FC14" s="502"/>
      <c r="FD14" s="502"/>
      <c r="FE14" s="502"/>
      <c r="FF14" s="502"/>
      <c r="FG14" s="502"/>
      <c r="FH14" s="502"/>
      <c r="FI14" s="502"/>
      <c r="FJ14" s="502"/>
      <c r="FK14" s="502"/>
      <c r="FL14" s="502"/>
      <c r="FM14" s="502"/>
      <c r="FN14" s="502"/>
      <c r="FO14" s="502"/>
      <c r="FP14" s="502"/>
      <c r="FQ14" s="502"/>
      <c r="FR14" s="502"/>
      <c r="FS14" s="502"/>
      <c r="FT14" s="502"/>
      <c r="FU14" s="502"/>
      <c r="FV14" s="502"/>
      <c r="FW14" s="502"/>
      <c r="FX14" s="502"/>
      <c r="FY14" s="502"/>
      <c r="FZ14" s="502"/>
      <c r="GA14" s="502"/>
      <c r="GB14" s="502"/>
      <c r="GC14" s="502"/>
      <c r="GD14" s="502"/>
      <c r="GE14" s="502"/>
      <c r="GF14" s="502"/>
      <c r="GG14" s="502"/>
      <c r="GH14" s="502"/>
      <c r="GI14" s="502"/>
      <c r="GJ14" s="502"/>
      <c r="GK14" s="502"/>
      <c r="GL14" s="502"/>
      <c r="GM14" s="502"/>
      <c r="GN14" s="502"/>
      <c r="GO14" s="502"/>
      <c r="GP14" s="502"/>
      <c r="GQ14" s="502"/>
      <c r="GR14" s="502"/>
      <c r="GS14" s="502"/>
      <c r="GT14" s="502"/>
      <c r="GU14" s="502"/>
      <c r="GV14" s="502"/>
      <c r="GW14" s="502"/>
      <c r="GX14" s="502"/>
      <c r="GY14" s="502"/>
      <c r="GZ14" s="502"/>
      <c r="HA14" s="502"/>
      <c r="HB14" s="502"/>
      <c r="HC14" s="502"/>
      <c r="HD14" s="502"/>
      <c r="HE14" s="502"/>
      <c r="HF14" s="502"/>
      <c r="HG14" s="502"/>
      <c r="HH14" s="502"/>
      <c r="HI14" s="502"/>
      <c r="HJ14" s="502"/>
      <c r="HK14" s="502"/>
      <c r="HL14" s="502"/>
      <c r="HM14" s="502"/>
      <c r="HN14" s="502"/>
      <c r="HO14" s="502"/>
      <c r="HP14" s="502"/>
      <c r="HQ14" s="502"/>
      <c r="HR14" s="610"/>
      <c r="HS14" s="610"/>
      <c r="HT14" s="610"/>
      <c r="HU14" s="610"/>
      <c r="HV14" s="610"/>
      <c r="HW14" s="610"/>
      <c r="HX14" s="610"/>
      <c r="HY14" s="610"/>
      <c r="HZ14" s="610"/>
      <c r="IA14" s="610"/>
      <c r="IB14" s="610"/>
      <c r="IC14" s="610"/>
      <c r="ID14" s="610"/>
      <c r="IE14" s="610"/>
      <c r="IF14" s="610"/>
      <c r="IG14" s="610"/>
      <c r="IH14" s="610"/>
      <c r="II14" s="610"/>
      <c r="IJ14" s="610"/>
      <c r="IK14" s="610"/>
    </row>
    <row r="15" spans="1:245" ht="21.9" customHeight="1">
      <c r="A15" s="593" t="s">
        <v>33</v>
      </c>
      <c r="B15" s="604" t="s">
        <v>34</v>
      </c>
      <c r="C15" s="593" t="s">
        <v>35</v>
      </c>
      <c r="D15" s="593">
        <f>'01CH'!D16</f>
        <v>1424.7775599999998</v>
      </c>
      <c r="E15" s="523">
        <v>1833.0270549999816</v>
      </c>
      <c r="F15" s="548">
        <v>405.38546099998166</v>
      </c>
      <c r="G15" s="523">
        <f>'03CH'!D16</f>
        <v>1934.9299999999998</v>
      </c>
      <c r="H15" s="548">
        <f t="shared" si="0"/>
        <v>510.15244000000007</v>
      </c>
      <c r="I15" s="684">
        <v>1972.83</v>
      </c>
      <c r="J15" s="685">
        <f t="shared" si="3"/>
        <v>548.05244000000016</v>
      </c>
      <c r="K15" s="684">
        <f>'03CH'!F16</f>
        <v>1934.9299999999998</v>
      </c>
      <c r="L15" s="685">
        <f t="shared" si="5"/>
        <v>510.15244000000007</v>
      </c>
      <c r="M15" s="685">
        <f t="shared" si="4"/>
        <v>101.90294500001824</v>
      </c>
      <c r="N15" s="685">
        <f t="shared" si="2"/>
        <v>0</v>
      </c>
      <c r="O15" s="502"/>
      <c r="P15" s="502"/>
      <c r="Q15" s="502"/>
      <c r="R15" s="502"/>
      <c r="S15" s="502"/>
      <c r="T15" s="502"/>
      <c r="U15" s="502"/>
      <c r="V15" s="502"/>
      <c r="W15" s="502"/>
      <c r="X15" s="502"/>
      <c r="Y15" s="502"/>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502"/>
      <c r="BC15" s="502"/>
      <c r="BD15" s="502"/>
      <c r="BE15" s="502"/>
      <c r="BF15" s="502"/>
      <c r="BG15" s="502"/>
      <c r="BH15" s="502"/>
      <c r="BI15" s="502"/>
      <c r="BJ15" s="502"/>
      <c r="BK15" s="502"/>
      <c r="BL15" s="502"/>
      <c r="BM15" s="502"/>
      <c r="BN15" s="502"/>
      <c r="BO15" s="502"/>
      <c r="BP15" s="502"/>
      <c r="BQ15" s="502"/>
      <c r="BR15" s="502"/>
      <c r="BS15" s="502"/>
      <c r="BT15" s="502"/>
      <c r="BU15" s="502"/>
      <c r="BV15" s="502"/>
      <c r="BW15" s="502"/>
      <c r="BX15" s="502"/>
      <c r="BY15" s="502"/>
      <c r="BZ15" s="502"/>
      <c r="CA15" s="502"/>
      <c r="CB15" s="502"/>
      <c r="CC15" s="502"/>
      <c r="CD15" s="502"/>
      <c r="CE15" s="502"/>
      <c r="CF15" s="502"/>
      <c r="CG15" s="502"/>
      <c r="CH15" s="502"/>
      <c r="CI15" s="502"/>
      <c r="CJ15" s="502"/>
      <c r="CK15" s="502"/>
      <c r="CL15" s="502"/>
      <c r="CM15" s="502"/>
      <c r="CN15" s="502"/>
      <c r="CO15" s="502"/>
      <c r="CP15" s="502"/>
      <c r="CQ15" s="502"/>
      <c r="CR15" s="502"/>
      <c r="CS15" s="502"/>
      <c r="CT15" s="502"/>
      <c r="CU15" s="502"/>
      <c r="CV15" s="502"/>
      <c r="CW15" s="502"/>
      <c r="CX15" s="502"/>
      <c r="CY15" s="502"/>
      <c r="CZ15" s="502"/>
      <c r="DA15" s="502"/>
      <c r="DB15" s="502"/>
      <c r="DC15" s="502"/>
      <c r="DD15" s="502"/>
      <c r="DE15" s="502"/>
      <c r="DF15" s="502"/>
      <c r="DG15" s="502"/>
      <c r="DH15" s="502"/>
      <c r="DI15" s="502"/>
      <c r="DJ15" s="502"/>
      <c r="DK15" s="502"/>
      <c r="DL15" s="502"/>
      <c r="DM15" s="502"/>
      <c r="DN15" s="502"/>
      <c r="DO15" s="502"/>
      <c r="DP15" s="502"/>
      <c r="DQ15" s="502"/>
      <c r="DR15" s="502"/>
      <c r="DS15" s="502"/>
      <c r="DT15" s="502"/>
      <c r="DU15" s="502"/>
      <c r="DV15" s="502"/>
      <c r="DW15" s="502"/>
      <c r="DX15" s="502"/>
      <c r="DY15" s="502"/>
      <c r="DZ15" s="502"/>
      <c r="EA15" s="502"/>
      <c r="EB15" s="502"/>
      <c r="EC15" s="502"/>
      <c r="ED15" s="502"/>
      <c r="EE15" s="502"/>
      <c r="EF15" s="502"/>
      <c r="EG15" s="502"/>
      <c r="EH15" s="502"/>
      <c r="EI15" s="502"/>
      <c r="EJ15" s="502"/>
      <c r="EK15" s="502"/>
      <c r="EL15" s="502"/>
      <c r="EM15" s="502"/>
      <c r="EN15" s="502"/>
      <c r="EO15" s="502"/>
      <c r="EP15" s="502"/>
      <c r="EQ15" s="502"/>
      <c r="ER15" s="502"/>
      <c r="ES15" s="502"/>
      <c r="ET15" s="502"/>
      <c r="EU15" s="502"/>
      <c r="EV15" s="502"/>
      <c r="EW15" s="502"/>
      <c r="EX15" s="502"/>
      <c r="EY15" s="502"/>
      <c r="EZ15" s="502"/>
      <c r="FA15" s="502"/>
      <c r="FB15" s="502"/>
      <c r="FC15" s="502"/>
      <c r="FD15" s="502"/>
      <c r="FE15" s="502"/>
      <c r="FF15" s="502"/>
      <c r="FG15" s="502"/>
      <c r="FH15" s="502"/>
      <c r="FI15" s="502"/>
      <c r="FJ15" s="502"/>
      <c r="FK15" s="502"/>
      <c r="FL15" s="502"/>
      <c r="FM15" s="502"/>
      <c r="FN15" s="502"/>
      <c r="FO15" s="502"/>
      <c r="FP15" s="502"/>
      <c r="FQ15" s="502"/>
      <c r="FR15" s="502"/>
      <c r="FS15" s="502"/>
      <c r="FT15" s="502"/>
      <c r="FU15" s="502"/>
      <c r="FV15" s="502"/>
      <c r="FW15" s="502"/>
      <c r="FX15" s="502"/>
      <c r="FY15" s="502"/>
      <c r="FZ15" s="502"/>
      <c r="GA15" s="502"/>
      <c r="GB15" s="502"/>
      <c r="GC15" s="502"/>
      <c r="GD15" s="502"/>
      <c r="GE15" s="502"/>
      <c r="GF15" s="502"/>
      <c r="GG15" s="502"/>
      <c r="GH15" s="502"/>
      <c r="GI15" s="502"/>
      <c r="GJ15" s="502"/>
      <c r="GK15" s="502"/>
      <c r="GL15" s="502"/>
      <c r="GM15" s="502"/>
      <c r="GN15" s="502"/>
      <c r="GO15" s="502"/>
      <c r="GP15" s="502"/>
      <c r="GQ15" s="502"/>
      <c r="GR15" s="502"/>
      <c r="GS15" s="502"/>
      <c r="GT15" s="502"/>
      <c r="GU15" s="502"/>
      <c r="GV15" s="502"/>
      <c r="GW15" s="502"/>
      <c r="GX15" s="502"/>
      <c r="GY15" s="502"/>
      <c r="GZ15" s="502"/>
      <c r="HA15" s="502"/>
      <c r="HB15" s="502"/>
      <c r="HC15" s="502"/>
      <c r="HD15" s="502"/>
      <c r="HE15" s="502"/>
      <c r="HF15" s="502"/>
      <c r="HG15" s="502"/>
      <c r="HH15" s="502"/>
      <c r="HI15" s="502"/>
      <c r="HJ15" s="502"/>
      <c r="HK15" s="502"/>
      <c r="HL15" s="502"/>
      <c r="HM15" s="502"/>
      <c r="HN15" s="502"/>
      <c r="HO15" s="502"/>
      <c r="HP15" s="502"/>
      <c r="HQ15" s="502"/>
      <c r="HR15" s="610"/>
      <c r="HS15" s="610"/>
      <c r="HT15" s="610"/>
      <c r="HU15" s="610"/>
      <c r="HV15" s="610"/>
      <c r="HW15" s="610"/>
      <c r="HX15" s="610"/>
      <c r="HY15" s="610"/>
      <c r="HZ15" s="610"/>
      <c r="IA15" s="610"/>
      <c r="IB15" s="610"/>
      <c r="IC15" s="610"/>
      <c r="ID15" s="610"/>
      <c r="IE15" s="610"/>
      <c r="IF15" s="610"/>
      <c r="IG15" s="610"/>
      <c r="IH15" s="610"/>
      <c r="II15" s="610"/>
      <c r="IJ15" s="610"/>
      <c r="IK15" s="610"/>
    </row>
    <row r="16" spans="1:245" ht="21.9" customHeight="1">
      <c r="A16" s="593" t="s">
        <v>36</v>
      </c>
      <c r="B16" s="594" t="s">
        <v>37</v>
      </c>
      <c r="C16" s="593" t="s">
        <v>38</v>
      </c>
      <c r="D16" s="593">
        <f>'01CH'!D17</f>
        <v>16169.074800000002</v>
      </c>
      <c r="E16" s="523">
        <v>12454.800000000001</v>
      </c>
      <c r="F16" s="548">
        <v>-3692.9835769999991</v>
      </c>
      <c r="G16" s="523">
        <f>'03CH'!D17</f>
        <v>15158.330000000002</v>
      </c>
      <c r="H16" s="548">
        <f t="shared" si="0"/>
        <v>-1010.7448000000004</v>
      </c>
      <c r="I16" s="684">
        <v>16287.220000000001</v>
      </c>
      <c r="J16" s="685">
        <f t="shared" si="3"/>
        <v>118.14519999999902</v>
      </c>
      <c r="K16" s="684">
        <f>'03CH'!F17</f>
        <v>15158.330000000004</v>
      </c>
      <c r="L16" s="685">
        <f t="shared" si="5"/>
        <v>-1010.7447999999986</v>
      </c>
      <c r="M16" s="685">
        <f t="shared" si="4"/>
        <v>2703.5300000000025</v>
      </c>
      <c r="N16" s="685">
        <f t="shared" si="2"/>
        <v>0</v>
      </c>
      <c r="O16" s="502"/>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502"/>
      <c r="BC16" s="502"/>
      <c r="BD16" s="502"/>
      <c r="BE16" s="502"/>
      <c r="BF16" s="502"/>
      <c r="BG16" s="502"/>
      <c r="BH16" s="502"/>
      <c r="BI16" s="502"/>
      <c r="BJ16" s="502"/>
      <c r="BK16" s="502"/>
      <c r="BL16" s="502"/>
      <c r="BM16" s="502"/>
      <c r="BN16" s="502"/>
      <c r="BO16" s="502"/>
      <c r="BP16" s="502"/>
      <c r="BQ16" s="502"/>
      <c r="BR16" s="502"/>
      <c r="BS16" s="502"/>
      <c r="BT16" s="502"/>
      <c r="BU16" s="502"/>
      <c r="BV16" s="502"/>
      <c r="BW16" s="502"/>
      <c r="BX16" s="502"/>
      <c r="BY16" s="502"/>
      <c r="BZ16" s="502"/>
      <c r="CA16" s="502"/>
      <c r="CB16" s="502"/>
      <c r="CC16" s="502"/>
      <c r="CD16" s="502"/>
      <c r="CE16" s="502"/>
      <c r="CF16" s="502"/>
      <c r="CG16" s="502"/>
      <c r="CH16" s="502"/>
      <c r="CI16" s="502"/>
      <c r="CJ16" s="502"/>
      <c r="CK16" s="502"/>
      <c r="CL16" s="502"/>
      <c r="CM16" s="502"/>
      <c r="CN16" s="502"/>
      <c r="CO16" s="502"/>
      <c r="CP16" s="502"/>
      <c r="CQ16" s="502"/>
      <c r="CR16" s="502"/>
      <c r="CS16" s="502"/>
      <c r="CT16" s="502"/>
      <c r="CU16" s="502"/>
      <c r="CV16" s="502"/>
      <c r="CW16" s="502"/>
      <c r="CX16" s="502"/>
      <c r="CY16" s="502"/>
      <c r="CZ16" s="502"/>
      <c r="DA16" s="502"/>
      <c r="DB16" s="502"/>
      <c r="DC16" s="502"/>
      <c r="DD16" s="502"/>
      <c r="DE16" s="502"/>
      <c r="DF16" s="502"/>
      <c r="DG16" s="502"/>
      <c r="DH16" s="502"/>
      <c r="DI16" s="502"/>
      <c r="DJ16" s="502"/>
      <c r="DK16" s="502"/>
      <c r="DL16" s="502"/>
      <c r="DM16" s="502"/>
      <c r="DN16" s="502"/>
      <c r="DO16" s="502"/>
      <c r="DP16" s="502"/>
      <c r="DQ16" s="502"/>
      <c r="DR16" s="502"/>
      <c r="DS16" s="502"/>
      <c r="DT16" s="502"/>
      <c r="DU16" s="502"/>
      <c r="DV16" s="502"/>
      <c r="DW16" s="502"/>
      <c r="DX16" s="502"/>
      <c r="DY16" s="502"/>
      <c r="DZ16" s="502"/>
      <c r="EA16" s="502"/>
      <c r="EB16" s="502"/>
      <c r="EC16" s="502"/>
      <c r="ED16" s="502"/>
      <c r="EE16" s="502"/>
      <c r="EF16" s="502"/>
      <c r="EG16" s="502"/>
      <c r="EH16" s="502"/>
      <c r="EI16" s="502"/>
      <c r="EJ16" s="502"/>
      <c r="EK16" s="502"/>
      <c r="EL16" s="502"/>
      <c r="EM16" s="502"/>
      <c r="EN16" s="502"/>
      <c r="EO16" s="502"/>
      <c r="EP16" s="502"/>
      <c r="EQ16" s="502"/>
      <c r="ER16" s="502"/>
      <c r="ES16" s="502"/>
      <c r="ET16" s="502"/>
      <c r="EU16" s="502"/>
      <c r="EV16" s="502"/>
      <c r="EW16" s="502"/>
      <c r="EX16" s="502"/>
      <c r="EY16" s="502"/>
      <c r="EZ16" s="502"/>
      <c r="FA16" s="502"/>
      <c r="FB16" s="502"/>
      <c r="FC16" s="502"/>
      <c r="FD16" s="502"/>
      <c r="FE16" s="502"/>
      <c r="FF16" s="502"/>
      <c r="FG16" s="502"/>
      <c r="FH16" s="502"/>
      <c r="FI16" s="502"/>
      <c r="FJ16" s="502"/>
      <c r="FK16" s="502"/>
      <c r="FL16" s="502"/>
      <c r="FM16" s="502"/>
      <c r="FN16" s="502"/>
      <c r="FO16" s="502"/>
      <c r="FP16" s="502"/>
      <c r="FQ16" s="502"/>
      <c r="FR16" s="502"/>
      <c r="FS16" s="502"/>
      <c r="FT16" s="502"/>
      <c r="FU16" s="502"/>
      <c r="FV16" s="502"/>
      <c r="FW16" s="502"/>
      <c r="FX16" s="502"/>
      <c r="FY16" s="502"/>
      <c r="FZ16" s="502"/>
      <c r="GA16" s="502"/>
      <c r="GB16" s="502"/>
      <c r="GC16" s="502"/>
      <c r="GD16" s="502"/>
      <c r="GE16" s="502"/>
      <c r="GF16" s="502"/>
      <c r="GG16" s="502"/>
      <c r="GH16" s="502"/>
      <c r="GI16" s="502"/>
      <c r="GJ16" s="502"/>
      <c r="GK16" s="502"/>
      <c r="GL16" s="502"/>
      <c r="GM16" s="502"/>
      <c r="GN16" s="502"/>
      <c r="GO16" s="502"/>
      <c r="GP16" s="502"/>
      <c r="GQ16" s="502"/>
      <c r="GR16" s="502"/>
      <c r="GS16" s="502"/>
      <c r="GT16" s="502"/>
      <c r="GU16" s="502"/>
      <c r="GV16" s="502"/>
      <c r="GW16" s="502"/>
      <c r="GX16" s="502"/>
      <c r="GY16" s="502"/>
      <c r="GZ16" s="502"/>
      <c r="HA16" s="502"/>
      <c r="HB16" s="502"/>
      <c r="HC16" s="502"/>
      <c r="HD16" s="502"/>
      <c r="HE16" s="502"/>
      <c r="HF16" s="502"/>
      <c r="HG16" s="502"/>
      <c r="HH16" s="502"/>
      <c r="HI16" s="502"/>
      <c r="HJ16" s="502"/>
      <c r="HK16" s="502"/>
      <c r="HL16" s="502"/>
      <c r="HM16" s="502"/>
      <c r="HN16" s="502"/>
      <c r="HO16" s="502"/>
      <c r="HP16" s="502"/>
      <c r="HQ16" s="502"/>
      <c r="HR16" s="610"/>
      <c r="HS16" s="610"/>
      <c r="HT16" s="610"/>
      <c r="HU16" s="610"/>
      <c r="HV16" s="610"/>
      <c r="HW16" s="610"/>
      <c r="HX16" s="610"/>
      <c r="HY16" s="610"/>
      <c r="HZ16" s="610"/>
      <c r="IA16" s="610"/>
      <c r="IB16" s="610"/>
      <c r="IC16" s="610"/>
      <c r="ID16" s="610"/>
      <c r="IE16" s="610"/>
      <c r="IF16" s="610"/>
      <c r="IG16" s="610"/>
      <c r="IH16" s="610"/>
      <c r="II16" s="610"/>
      <c r="IJ16" s="610"/>
      <c r="IK16" s="610"/>
    </row>
    <row r="17" spans="1:245" ht="27.6" hidden="1">
      <c r="A17" s="589"/>
      <c r="B17" s="500" t="s">
        <v>39</v>
      </c>
      <c r="C17" s="589" t="s">
        <v>40</v>
      </c>
      <c r="D17" s="507">
        <f>'01CH'!D18</f>
        <v>12378.1574</v>
      </c>
      <c r="E17" s="18">
        <v>7809.2800000000016</v>
      </c>
      <c r="F17" s="19">
        <v>-4557.4422109999987</v>
      </c>
      <c r="G17" s="18">
        <f>'03CH'!D18</f>
        <v>0</v>
      </c>
      <c r="H17" s="19">
        <f t="shared" si="0"/>
        <v>-12378.1574</v>
      </c>
      <c r="I17" s="686">
        <f>'03CH'!D18</f>
        <v>0</v>
      </c>
      <c r="J17" s="681">
        <f t="shared" si="3"/>
        <v>-12378.1574</v>
      </c>
      <c r="K17" s="686">
        <f>'03CH'!F18</f>
        <v>12204.010439999987</v>
      </c>
      <c r="L17" s="681">
        <f t="shared" si="5"/>
        <v>-174.14696000001277</v>
      </c>
      <c r="M17" s="681">
        <f t="shared" si="4"/>
        <v>4394.7304399999857</v>
      </c>
      <c r="N17" s="685">
        <f t="shared" si="2"/>
        <v>12204.010439999987</v>
      </c>
      <c r="O17" s="501"/>
      <c r="P17" s="501"/>
      <c r="Q17" s="501"/>
      <c r="R17" s="501"/>
      <c r="S17" s="501"/>
      <c r="T17" s="501"/>
      <c r="U17" s="501"/>
      <c r="V17" s="501"/>
      <c r="W17" s="501"/>
      <c r="X17" s="501"/>
      <c r="Y17" s="501"/>
      <c r="Z17" s="501"/>
      <c r="AA17" s="501"/>
      <c r="AB17" s="501"/>
      <c r="AC17" s="501"/>
      <c r="AD17" s="501"/>
      <c r="AE17" s="501"/>
      <c r="AF17" s="501"/>
      <c r="AG17" s="501"/>
      <c r="AH17" s="501"/>
      <c r="AI17" s="501"/>
      <c r="AJ17" s="501"/>
      <c r="AK17" s="501"/>
      <c r="AL17" s="501"/>
      <c r="AM17" s="501"/>
      <c r="AN17" s="501"/>
      <c r="AO17" s="501"/>
      <c r="AP17" s="501"/>
      <c r="AQ17" s="501"/>
      <c r="AR17" s="501"/>
      <c r="AS17" s="501"/>
      <c r="AT17" s="501"/>
      <c r="AU17" s="501"/>
      <c r="AV17" s="501"/>
      <c r="AW17" s="501"/>
      <c r="AX17" s="501"/>
      <c r="AY17" s="501"/>
      <c r="AZ17" s="501"/>
      <c r="BA17" s="501"/>
      <c r="BB17" s="501"/>
      <c r="BC17" s="501"/>
      <c r="BD17" s="501"/>
      <c r="BE17" s="501"/>
      <c r="BF17" s="501"/>
      <c r="BG17" s="501"/>
      <c r="BH17" s="501"/>
      <c r="BI17" s="501"/>
      <c r="BJ17" s="501"/>
      <c r="BK17" s="501"/>
      <c r="BL17" s="501"/>
      <c r="BM17" s="501"/>
      <c r="BN17" s="501"/>
      <c r="BO17" s="501"/>
      <c r="BP17" s="501"/>
      <c r="BQ17" s="501"/>
      <c r="BR17" s="501"/>
      <c r="BS17" s="501"/>
      <c r="BT17" s="501"/>
      <c r="BU17" s="501"/>
      <c r="BV17" s="501"/>
      <c r="BW17" s="501"/>
      <c r="BX17" s="501"/>
      <c r="BY17" s="501"/>
      <c r="BZ17" s="501"/>
      <c r="CA17" s="501"/>
      <c r="CB17" s="501"/>
      <c r="CC17" s="501"/>
      <c r="CD17" s="501"/>
      <c r="CE17" s="501"/>
      <c r="CF17" s="501"/>
      <c r="CG17" s="501"/>
      <c r="CH17" s="501"/>
      <c r="CI17" s="501"/>
      <c r="CJ17" s="501"/>
      <c r="CK17" s="501"/>
      <c r="CL17" s="501"/>
      <c r="CM17" s="501"/>
      <c r="CN17" s="501"/>
      <c r="CO17" s="501"/>
      <c r="CP17" s="501"/>
      <c r="CQ17" s="501"/>
      <c r="CR17" s="501"/>
      <c r="CS17" s="501"/>
      <c r="CT17" s="501"/>
      <c r="CU17" s="501"/>
      <c r="CV17" s="501"/>
      <c r="CW17" s="501"/>
      <c r="CX17" s="501"/>
      <c r="CY17" s="501"/>
      <c r="CZ17" s="501"/>
      <c r="DA17" s="501"/>
      <c r="DB17" s="501"/>
      <c r="DC17" s="501"/>
      <c r="DD17" s="501"/>
      <c r="DE17" s="501"/>
      <c r="DF17" s="501"/>
      <c r="DG17" s="501"/>
      <c r="DH17" s="501"/>
      <c r="DI17" s="501"/>
      <c r="DJ17" s="501"/>
      <c r="DK17" s="501"/>
      <c r="DL17" s="501"/>
      <c r="DM17" s="501"/>
      <c r="DN17" s="501"/>
      <c r="DO17" s="501"/>
      <c r="DP17" s="501"/>
      <c r="DQ17" s="501"/>
      <c r="DR17" s="501"/>
      <c r="DS17" s="501"/>
      <c r="DT17" s="501"/>
      <c r="DU17" s="501"/>
      <c r="DV17" s="501"/>
      <c r="DW17" s="501"/>
      <c r="DX17" s="501"/>
      <c r="DY17" s="501"/>
      <c r="DZ17" s="501"/>
      <c r="EA17" s="501"/>
      <c r="EB17" s="501"/>
      <c r="EC17" s="501"/>
      <c r="ED17" s="501"/>
      <c r="EE17" s="501"/>
      <c r="EF17" s="501"/>
      <c r="EG17" s="501"/>
      <c r="EH17" s="501"/>
      <c r="EI17" s="501"/>
      <c r="EJ17" s="501"/>
      <c r="EK17" s="501"/>
      <c r="EL17" s="501"/>
      <c r="EM17" s="501"/>
      <c r="EN17" s="501"/>
      <c r="EO17" s="501"/>
      <c r="EP17" s="501"/>
      <c r="EQ17" s="501"/>
      <c r="ER17" s="501"/>
      <c r="ES17" s="501"/>
      <c r="ET17" s="501"/>
      <c r="EU17" s="501"/>
      <c r="EV17" s="501"/>
      <c r="EW17" s="501"/>
      <c r="EX17" s="501"/>
      <c r="EY17" s="501"/>
      <c r="EZ17" s="501"/>
      <c r="FA17" s="501"/>
      <c r="FB17" s="501"/>
      <c r="FC17" s="501"/>
      <c r="FD17" s="501"/>
      <c r="FE17" s="501"/>
      <c r="FF17" s="501"/>
      <c r="FG17" s="501"/>
      <c r="FH17" s="501"/>
      <c r="FI17" s="501"/>
      <c r="FJ17" s="501"/>
      <c r="FK17" s="501"/>
      <c r="FL17" s="501"/>
      <c r="FM17" s="501"/>
      <c r="FN17" s="501"/>
      <c r="FO17" s="501"/>
      <c r="FP17" s="501"/>
      <c r="FQ17" s="501"/>
      <c r="FR17" s="501"/>
      <c r="FS17" s="501"/>
      <c r="FT17" s="501"/>
      <c r="FU17" s="501"/>
      <c r="FV17" s="501"/>
      <c r="FW17" s="501"/>
      <c r="FX17" s="501"/>
      <c r="FY17" s="501"/>
      <c r="FZ17" s="501"/>
      <c r="GA17" s="501"/>
      <c r="GB17" s="501"/>
      <c r="GC17" s="501"/>
      <c r="GD17" s="501"/>
      <c r="GE17" s="501"/>
      <c r="GF17" s="501"/>
      <c r="GG17" s="501"/>
      <c r="GH17" s="501"/>
      <c r="GI17" s="501"/>
      <c r="GJ17" s="501"/>
      <c r="GK17" s="501"/>
      <c r="GL17" s="501"/>
      <c r="GM17" s="501"/>
      <c r="GN17" s="501"/>
      <c r="GO17" s="501"/>
      <c r="GP17" s="501"/>
      <c r="GQ17" s="501"/>
      <c r="GR17" s="501"/>
      <c r="GS17" s="501"/>
      <c r="GT17" s="501"/>
      <c r="GU17" s="501"/>
      <c r="GV17" s="501"/>
      <c r="GW17" s="501"/>
      <c r="GX17" s="501"/>
      <c r="GY17" s="501"/>
      <c r="GZ17" s="501"/>
      <c r="HA17" s="501"/>
      <c r="HB17" s="501"/>
      <c r="HC17" s="501"/>
      <c r="HD17" s="501"/>
      <c r="HE17" s="501"/>
      <c r="HF17" s="501"/>
      <c r="HG17" s="501"/>
      <c r="HH17" s="501"/>
      <c r="HI17" s="501"/>
      <c r="HJ17" s="501"/>
      <c r="HK17" s="501"/>
      <c r="HL17" s="501"/>
      <c r="HM17" s="501"/>
      <c r="HN17" s="501"/>
      <c r="HO17" s="501"/>
      <c r="HP17" s="501"/>
      <c r="HQ17" s="501"/>
      <c r="HR17" s="610"/>
      <c r="HS17" s="610"/>
      <c r="HT17" s="610"/>
      <c r="HU17" s="610"/>
      <c r="HV17" s="610"/>
      <c r="HW17" s="610"/>
      <c r="HX17" s="610"/>
      <c r="HY17" s="610"/>
      <c r="HZ17" s="610"/>
      <c r="IA17" s="610"/>
      <c r="IB17" s="610"/>
      <c r="IC17" s="610"/>
      <c r="ID17" s="610"/>
      <c r="IE17" s="610"/>
      <c r="IF17" s="610"/>
      <c r="IG17" s="610"/>
      <c r="IH17" s="610"/>
      <c r="II17" s="610"/>
      <c r="IJ17" s="610"/>
      <c r="IK17" s="610"/>
    </row>
    <row r="18" spans="1:245" ht="21.9" hidden="1" customHeight="1">
      <c r="A18" s="589"/>
      <c r="B18" s="500" t="s">
        <v>41</v>
      </c>
      <c r="C18" s="589" t="s">
        <v>42</v>
      </c>
      <c r="D18" s="507">
        <f>'01CH'!D19</f>
        <v>789.75500000000011</v>
      </c>
      <c r="E18" s="18">
        <v>1299.7579019999985</v>
      </c>
      <c r="F18" s="19">
        <v>509.99634499999843</v>
      </c>
      <c r="G18" s="18">
        <f>'03CH'!D19</f>
        <v>0</v>
      </c>
      <c r="H18" s="19">
        <f t="shared" si="0"/>
        <v>-789.75500000000011</v>
      </c>
      <c r="I18" s="686">
        <f>'03CH'!D19</f>
        <v>0</v>
      </c>
      <c r="J18" s="681">
        <f t="shared" si="3"/>
        <v>-789.75500000000011</v>
      </c>
      <c r="K18" s="686">
        <f>'03CH'!F19</f>
        <v>553.89506999999787</v>
      </c>
      <c r="L18" s="681">
        <f t="shared" si="5"/>
        <v>-235.85993000000224</v>
      </c>
      <c r="M18" s="681">
        <f t="shared" si="4"/>
        <v>-745.86283200000059</v>
      </c>
      <c r="N18" s="685">
        <f t="shared" si="2"/>
        <v>553.89506999999787</v>
      </c>
      <c r="O18" s="501"/>
      <c r="P18" s="501"/>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c r="AQ18" s="501"/>
      <c r="AR18" s="501"/>
      <c r="AS18" s="501"/>
      <c r="AT18" s="501"/>
      <c r="AU18" s="501"/>
      <c r="AV18" s="501"/>
      <c r="AW18" s="501"/>
      <c r="AX18" s="501"/>
      <c r="AY18" s="501"/>
      <c r="AZ18" s="501"/>
      <c r="BA18" s="501"/>
      <c r="BB18" s="501"/>
      <c r="BC18" s="501"/>
      <c r="BD18" s="501"/>
      <c r="BE18" s="501"/>
      <c r="BF18" s="501"/>
      <c r="BG18" s="501"/>
      <c r="BH18" s="501"/>
      <c r="BI18" s="501"/>
      <c r="BJ18" s="501"/>
      <c r="BK18" s="501"/>
      <c r="BL18" s="501"/>
      <c r="BM18" s="501"/>
      <c r="BN18" s="501"/>
      <c r="BO18" s="501"/>
      <c r="BP18" s="501"/>
      <c r="BQ18" s="501"/>
      <c r="BR18" s="501"/>
      <c r="BS18" s="501"/>
      <c r="BT18" s="501"/>
      <c r="BU18" s="501"/>
      <c r="BV18" s="501"/>
      <c r="BW18" s="501"/>
      <c r="BX18" s="501"/>
      <c r="BY18" s="501"/>
      <c r="BZ18" s="501"/>
      <c r="CA18" s="501"/>
      <c r="CB18" s="501"/>
      <c r="CC18" s="501"/>
      <c r="CD18" s="501"/>
      <c r="CE18" s="501"/>
      <c r="CF18" s="501"/>
      <c r="CG18" s="501"/>
      <c r="CH18" s="501"/>
      <c r="CI18" s="501"/>
      <c r="CJ18" s="501"/>
      <c r="CK18" s="501"/>
      <c r="CL18" s="501"/>
      <c r="CM18" s="501"/>
      <c r="CN18" s="501"/>
      <c r="CO18" s="501"/>
      <c r="CP18" s="501"/>
      <c r="CQ18" s="501"/>
      <c r="CR18" s="501"/>
      <c r="CS18" s="501"/>
      <c r="CT18" s="501"/>
      <c r="CU18" s="501"/>
      <c r="CV18" s="501"/>
      <c r="CW18" s="501"/>
      <c r="CX18" s="501"/>
      <c r="CY18" s="501"/>
      <c r="CZ18" s="501"/>
      <c r="DA18" s="501"/>
      <c r="DB18" s="501"/>
      <c r="DC18" s="501"/>
      <c r="DD18" s="501"/>
      <c r="DE18" s="501"/>
      <c r="DF18" s="501"/>
      <c r="DG18" s="501"/>
      <c r="DH18" s="501"/>
      <c r="DI18" s="501"/>
      <c r="DJ18" s="501"/>
      <c r="DK18" s="501"/>
      <c r="DL18" s="501"/>
      <c r="DM18" s="501"/>
      <c r="DN18" s="501"/>
      <c r="DO18" s="501"/>
      <c r="DP18" s="501"/>
      <c r="DQ18" s="501"/>
      <c r="DR18" s="501"/>
      <c r="DS18" s="501"/>
      <c r="DT18" s="501"/>
      <c r="DU18" s="501"/>
      <c r="DV18" s="501"/>
      <c r="DW18" s="501"/>
      <c r="DX18" s="501"/>
      <c r="DY18" s="501"/>
      <c r="DZ18" s="501"/>
      <c r="EA18" s="501"/>
      <c r="EB18" s="501"/>
      <c r="EC18" s="501"/>
      <c r="ED18" s="501"/>
      <c r="EE18" s="501"/>
      <c r="EF18" s="501"/>
      <c r="EG18" s="501"/>
      <c r="EH18" s="501"/>
      <c r="EI18" s="501"/>
      <c r="EJ18" s="501"/>
      <c r="EK18" s="501"/>
      <c r="EL18" s="501"/>
      <c r="EM18" s="501"/>
      <c r="EN18" s="501"/>
      <c r="EO18" s="501"/>
      <c r="EP18" s="501"/>
      <c r="EQ18" s="501"/>
      <c r="ER18" s="501"/>
      <c r="ES18" s="501"/>
      <c r="ET18" s="501"/>
      <c r="EU18" s="501"/>
      <c r="EV18" s="501"/>
      <c r="EW18" s="501"/>
      <c r="EX18" s="501"/>
      <c r="EY18" s="501"/>
      <c r="EZ18" s="501"/>
      <c r="FA18" s="501"/>
      <c r="FB18" s="501"/>
      <c r="FC18" s="501"/>
      <c r="FD18" s="501"/>
      <c r="FE18" s="501"/>
      <c r="FF18" s="501"/>
      <c r="FG18" s="501"/>
      <c r="FH18" s="501"/>
      <c r="FI18" s="501"/>
      <c r="FJ18" s="501"/>
      <c r="FK18" s="501"/>
      <c r="FL18" s="501"/>
      <c r="FM18" s="501"/>
      <c r="FN18" s="501"/>
      <c r="FO18" s="501"/>
      <c r="FP18" s="501"/>
      <c r="FQ18" s="501"/>
      <c r="FR18" s="501"/>
      <c r="FS18" s="501"/>
      <c r="FT18" s="501"/>
      <c r="FU18" s="501"/>
      <c r="FV18" s="501"/>
      <c r="FW18" s="501"/>
      <c r="FX18" s="501"/>
      <c r="FY18" s="501"/>
      <c r="FZ18" s="501"/>
      <c r="GA18" s="501"/>
      <c r="GB18" s="501"/>
      <c r="GC18" s="501"/>
      <c r="GD18" s="501"/>
      <c r="GE18" s="501"/>
      <c r="GF18" s="501"/>
      <c r="GG18" s="501"/>
      <c r="GH18" s="501"/>
      <c r="GI18" s="501"/>
      <c r="GJ18" s="501"/>
      <c r="GK18" s="501"/>
      <c r="GL18" s="501"/>
      <c r="GM18" s="501"/>
      <c r="GN18" s="501"/>
      <c r="GO18" s="501"/>
      <c r="GP18" s="501"/>
      <c r="GQ18" s="501"/>
      <c r="GR18" s="501"/>
      <c r="GS18" s="501"/>
      <c r="GT18" s="501"/>
      <c r="GU18" s="501"/>
      <c r="GV18" s="501"/>
      <c r="GW18" s="501"/>
      <c r="GX18" s="501"/>
      <c r="GY18" s="501"/>
      <c r="GZ18" s="501"/>
      <c r="HA18" s="501"/>
      <c r="HB18" s="501"/>
      <c r="HC18" s="501"/>
      <c r="HD18" s="501"/>
      <c r="HE18" s="501"/>
      <c r="HF18" s="501"/>
      <c r="HG18" s="501"/>
      <c r="HH18" s="501"/>
      <c r="HI18" s="501"/>
      <c r="HJ18" s="501"/>
      <c r="HK18" s="501"/>
      <c r="HL18" s="501"/>
      <c r="HM18" s="501"/>
      <c r="HN18" s="501"/>
      <c r="HO18" s="501"/>
      <c r="HP18" s="501"/>
      <c r="HQ18" s="501"/>
      <c r="HR18" s="610"/>
      <c r="HS18" s="610"/>
      <c r="HT18" s="610"/>
      <c r="HU18" s="610"/>
      <c r="HV18" s="610"/>
      <c r="HW18" s="610"/>
      <c r="HX18" s="610"/>
      <c r="HY18" s="610"/>
      <c r="HZ18" s="610"/>
      <c r="IA18" s="610"/>
      <c r="IB18" s="610"/>
      <c r="IC18" s="610"/>
      <c r="ID18" s="610"/>
      <c r="IE18" s="610"/>
      <c r="IF18" s="610"/>
      <c r="IG18" s="610"/>
      <c r="IH18" s="610"/>
      <c r="II18" s="610"/>
      <c r="IJ18" s="610"/>
      <c r="IK18" s="610"/>
    </row>
    <row r="19" spans="1:245" ht="27.6" hidden="1">
      <c r="A19" s="589"/>
      <c r="B19" s="500" t="s">
        <v>43</v>
      </c>
      <c r="C19" s="589" t="s">
        <v>44</v>
      </c>
      <c r="D19" s="507">
        <f>'01CH'!D20</f>
        <v>3001.1623999999993</v>
      </c>
      <c r="E19" s="18">
        <v>3345.7620980000002</v>
      </c>
      <c r="F19" s="19">
        <v>354.46228900000051</v>
      </c>
      <c r="G19" s="18">
        <f>'03CH'!D20</f>
        <v>0</v>
      </c>
      <c r="H19" s="19">
        <f t="shared" si="0"/>
        <v>-3001.1623999999993</v>
      </c>
      <c r="I19" s="686">
        <f>'03CH'!D20</f>
        <v>0</v>
      </c>
      <c r="J19" s="681">
        <f t="shared" si="3"/>
        <v>-3001.1623999999993</v>
      </c>
      <c r="K19" s="686">
        <f>'03CH'!F20</f>
        <v>2400.4244900000158</v>
      </c>
      <c r="L19" s="681">
        <f t="shared" si="5"/>
        <v>-600.73790999998346</v>
      </c>
      <c r="M19" s="681">
        <f t="shared" si="4"/>
        <v>-945.33760799998436</v>
      </c>
      <c r="N19" s="685">
        <f t="shared" si="2"/>
        <v>2400.4244900000158</v>
      </c>
      <c r="O19" s="501"/>
      <c r="P19" s="501"/>
      <c r="Q19" s="501"/>
      <c r="R19" s="501"/>
      <c r="S19" s="501"/>
      <c r="T19" s="501"/>
      <c r="U19" s="501"/>
      <c r="V19" s="501"/>
      <c r="W19" s="501"/>
      <c r="X19" s="501"/>
      <c r="Y19" s="501"/>
      <c r="Z19" s="501"/>
      <c r="AA19" s="501"/>
      <c r="AB19" s="501"/>
      <c r="AC19" s="501"/>
      <c r="AD19" s="501"/>
      <c r="AE19" s="501"/>
      <c r="AF19" s="501"/>
      <c r="AG19" s="501"/>
      <c r="AH19" s="501"/>
      <c r="AI19" s="501"/>
      <c r="AJ19" s="501"/>
      <c r="AK19" s="501"/>
      <c r="AL19" s="501"/>
      <c r="AM19" s="501"/>
      <c r="AN19" s="501"/>
      <c r="AO19" s="501"/>
      <c r="AP19" s="501"/>
      <c r="AQ19" s="501"/>
      <c r="AR19" s="501"/>
      <c r="AS19" s="501"/>
      <c r="AT19" s="501"/>
      <c r="AU19" s="501"/>
      <c r="AV19" s="501"/>
      <c r="AW19" s="501"/>
      <c r="AX19" s="501"/>
      <c r="AY19" s="501"/>
      <c r="AZ19" s="501"/>
      <c r="BA19" s="501"/>
      <c r="BB19" s="501"/>
      <c r="BC19" s="501"/>
      <c r="BD19" s="501"/>
      <c r="BE19" s="501"/>
      <c r="BF19" s="501"/>
      <c r="BG19" s="501"/>
      <c r="BH19" s="501"/>
      <c r="BI19" s="501"/>
      <c r="BJ19" s="501"/>
      <c r="BK19" s="501"/>
      <c r="BL19" s="501"/>
      <c r="BM19" s="501"/>
      <c r="BN19" s="501"/>
      <c r="BO19" s="501"/>
      <c r="BP19" s="501"/>
      <c r="BQ19" s="501"/>
      <c r="BR19" s="501"/>
      <c r="BS19" s="501"/>
      <c r="BT19" s="501"/>
      <c r="BU19" s="501"/>
      <c r="BV19" s="501"/>
      <c r="BW19" s="501"/>
      <c r="BX19" s="501"/>
      <c r="BY19" s="501"/>
      <c r="BZ19" s="501"/>
      <c r="CA19" s="501"/>
      <c r="CB19" s="501"/>
      <c r="CC19" s="501"/>
      <c r="CD19" s="501"/>
      <c r="CE19" s="501"/>
      <c r="CF19" s="501"/>
      <c r="CG19" s="501"/>
      <c r="CH19" s="501"/>
      <c r="CI19" s="501"/>
      <c r="CJ19" s="501"/>
      <c r="CK19" s="501"/>
      <c r="CL19" s="501"/>
      <c r="CM19" s="501"/>
      <c r="CN19" s="501"/>
      <c r="CO19" s="501"/>
      <c r="CP19" s="501"/>
      <c r="CQ19" s="501"/>
      <c r="CR19" s="501"/>
      <c r="CS19" s="501"/>
      <c r="CT19" s="501"/>
      <c r="CU19" s="501"/>
      <c r="CV19" s="501"/>
      <c r="CW19" s="501"/>
      <c r="CX19" s="501"/>
      <c r="CY19" s="501"/>
      <c r="CZ19" s="501"/>
      <c r="DA19" s="501"/>
      <c r="DB19" s="501"/>
      <c r="DC19" s="501"/>
      <c r="DD19" s="501"/>
      <c r="DE19" s="501"/>
      <c r="DF19" s="501"/>
      <c r="DG19" s="501"/>
      <c r="DH19" s="501"/>
      <c r="DI19" s="501"/>
      <c r="DJ19" s="501"/>
      <c r="DK19" s="501"/>
      <c r="DL19" s="501"/>
      <c r="DM19" s="501"/>
      <c r="DN19" s="501"/>
      <c r="DO19" s="501"/>
      <c r="DP19" s="501"/>
      <c r="DQ19" s="501"/>
      <c r="DR19" s="501"/>
      <c r="DS19" s="501"/>
      <c r="DT19" s="501"/>
      <c r="DU19" s="501"/>
      <c r="DV19" s="501"/>
      <c r="DW19" s="501"/>
      <c r="DX19" s="501"/>
      <c r="DY19" s="501"/>
      <c r="DZ19" s="501"/>
      <c r="EA19" s="501"/>
      <c r="EB19" s="501"/>
      <c r="EC19" s="501"/>
      <c r="ED19" s="501"/>
      <c r="EE19" s="501"/>
      <c r="EF19" s="501"/>
      <c r="EG19" s="501"/>
      <c r="EH19" s="501"/>
      <c r="EI19" s="501"/>
      <c r="EJ19" s="501"/>
      <c r="EK19" s="501"/>
      <c r="EL19" s="501"/>
      <c r="EM19" s="501"/>
      <c r="EN19" s="501"/>
      <c r="EO19" s="501"/>
      <c r="EP19" s="501"/>
      <c r="EQ19" s="501"/>
      <c r="ER19" s="501"/>
      <c r="ES19" s="501"/>
      <c r="ET19" s="501"/>
      <c r="EU19" s="501"/>
      <c r="EV19" s="501"/>
      <c r="EW19" s="501"/>
      <c r="EX19" s="501"/>
      <c r="EY19" s="501"/>
      <c r="EZ19" s="501"/>
      <c r="FA19" s="501"/>
      <c r="FB19" s="501"/>
      <c r="FC19" s="501"/>
      <c r="FD19" s="501"/>
      <c r="FE19" s="501"/>
      <c r="FF19" s="501"/>
      <c r="FG19" s="501"/>
      <c r="FH19" s="501"/>
      <c r="FI19" s="501"/>
      <c r="FJ19" s="501"/>
      <c r="FK19" s="501"/>
      <c r="FL19" s="501"/>
      <c r="FM19" s="501"/>
      <c r="FN19" s="501"/>
      <c r="FO19" s="501"/>
      <c r="FP19" s="501"/>
      <c r="FQ19" s="501"/>
      <c r="FR19" s="501"/>
      <c r="FS19" s="501"/>
      <c r="FT19" s="501"/>
      <c r="FU19" s="501"/>
      <c r="FV19" s="501"/>
      <c r="FW19" s="501"/>
      <c r="FX19" s="501"/>
      <c r="FY19" s="501"/>
      <c r="FZ19" s="501"/>
      <c r="GA19" s="501"/>
      <c r="GB19" s="501"/>
      <c r="GC19" s="501"/>
      <c r="GD19" s="501"/>
      <c r="GE19" s="501"/>
      <c r="GF19" s="501"/>
      <c r="GG19" s="501"/>
      <c r="GH19" s="501"/>
      <c r="GI19" s="501"/>
      <c r="GJ19" s="501"/>
      <c r="GK19" s="501"/>
      <c r="GL19" s="501"/>
      <c r="GM19" s="501"/>
      <c r="GN19" s="501"/>
      <c r="GO19" s="501"/>
      <c r="GP19" s="501"/>
      <c r="GQ19" s="501"/>
      <c r="GR19" s="501"/>
      <c r="GS19" s="501"/>
      <c r="GT19" s="501"/>
      <c r="GU19" s="501"/>
      <c r="GV19" s="501"/>
      <c r="GW19" s="501"/>
      <c r="GX19" s="501"/>
      <c r="GY19" s="501"/>
      <c r="GZ19" s="501"/>
      <c r="HA19" s="501"/>
      <c r="HB19" s="501"/>
      <c r="HC19" s="501"/>
      <c r="HD19" s="501"/>
      <c r="HE19" s="501"/>
      <c r="HF19" s="501"/>
      <c r="HG19" s="501"/>
      <c r="HH19" s="501"/>
      <c r="HI19" s="501"/>
      <c r="HJ19" s="501"/>
      <c r="HK19" s="501"/>
      <c r="HL19" s="501"/>
      <c r="HM19" s="501"/>
      <c r="HN19" s="501"/>
      <c r="HO19" s="501"/>
      <c r="HP19" s="501"/>
      <c r="HQ19" s="501"/>
      <c r="HR19" s="610"/>
      <c r="HS19" s="610"/>
      <c r="HT19" s="610"/>
      <c r="HU19" s="610"/>
      <c r="HV19" s="610"/>
      <c r="HW19" s="610"/>
      <c r="HX19" s="610"/>
      <c r="HY19" s="610"/>
      <c r="HZ19" s="610"/>
      <c r="IA19" s="610"/>
      <c r="IB19" s="610"/>
      <c r="IC19" s="610"/>
      <c r="ID19" s="610"/>
      <c r="IE19" s="610"/>
      <c r="IF19" s="610"/>
      <c r="IG19" s="610"/>
      <c r="IH19" s="610"/>
      <c r="II19" s="610"/>
      <c r="IJ19" s="610"/>
      <c r="IK19" s="610"/>
    </row>
    <row r="20" spans="1:245" ht="21.9" customHeight="1">
      <c r="A20" s="507" t="s">
        <v>45</v>
      </c>
      <c r="B20" s="508" t="s">
        <v>46</v>
      </c>
      <c r="C20" s="507" t="s">
        <v>47</v>
      </c>
      <c r="D20" s="507">
        <f>'01CH'!D21</f>
        <v>0</v>
      </c>
      <c r="E20" s="18">
        <v>0</v>
      </c>
      <c r="F20" s="19">
        <v>0</v>
      </c>
      <c r="G20" s="18">
        <f>'03CH'!D21</f>
        <v>0</v>
      </c>
      <c r="H20" s="19">
        <f t="shared" si="0"/>
        <v>0</v>
      </c>
      <c r="I20" s="679"/>
      <c r="J20" s="681">
        <f t="shared" si="3"/>
        <v>0</v>
      </c>
      <c r="K20" s="679"/>
      <c r="L20" s="681">
        <f t="shared" si="5"/>
        <v>0</v>
      </c>
      <c r="M20" s="681">
        <f t="shared" si="4"/>
        <v>0</v>
      </c>
      <c r="N20" s="681">
        <f t="shared" si="2"/>
        <v>0</v>
      </c>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502"/>
      <c r="BC20" s="502"/>
      <c r="BD20" s="502"/>
      <c r="BE20" s="502"/>
      <c r="BF20" s="502"/>
      <c r="BG20" s="502"/>
      <c r="BH20" s="502"/>
      <c r="BI20" s="502"/>
      <c r="BJ20" s="502"/>
      <c r="BK20" s="502"/>
      <c r="BL20" s="502"/>
      <c r="BM20" s="502"/>
      <c r="BN20" s="502"/>
      <c r="BO20" s="502"/>
      <c r="BP20" s="502"/>
      <c r="BQ20" s="502"/>
      <c r="BR20" s="502"/>
      <c r="BS20" s="502"/>
      <c r="BT20" s="502"/>
      <c r="BU20" s="502"/>
      <c r="BV20" s="502"/>
      <c r="BW20" s="502"/>
      <c r="BX20" s="502"/>
      <c r="BY20" s="502"/>
      <c r="BZ20" s="502"/>
      <c r="CA20" s="502"/>
      <c r="CB20" s="502"/>
      <c r="CC20" s="502"/>
      <c r="CD20" s="502"/>
      <c r="CE20" s="502"/>
      <c r="CF20" s="502"/>
      <c r="CG20" s="502"/>
      <c r="CH20" s="502"/>
      <c r="CI20" s="502"/>
      <c r="CJ20" s="502"/>
      <c r="CK20" s="502"/>
      <c r="CL20" s="502"/>
      <c r="CM20" s="502"/>
      <c r="CN20" s="502"/>
      <c r="CO20" s="502"/>
      <c r="CP20" s="502"/>
      <c r="CQ20" s="502"/>
      <c r="CR20" s="502"/>
      <c r="CS20" s="502"/>
      <c r="CT20" s="502"/>
      <c r="CU20" s="502"/>
      <c r="CV20" s="502"/>
      <c r="CW20" s="502"/>
      <c r="CX20" s="502"/>
      <c r="CY20" s="502"/>
      <c r="CZ20" s="502"/>
      <c r="DA20" s="502"/>
      <c r="DB20" s="502"/>
      <c r="DC20" s="502"/>
      <c r="DD20" s="502"/>
      <c r="DE20" s="502"/>
      <c r="DF20" s="502"/>
      <c r="DG20" s="502"/>
      <c r="DH20" s="502"/>
      <c r="DI20" s="502"/>
      <c r="DJ20" s="502"/>
      <c r="DK20" s="502"/>
      <c r="DL20" s="502"/>
      <c r="DM20" s="502"/>
      <c r="DN20" s="502"/>
      <c r="DO20" s="502"/>
      <c r="DP20" s="502"/>
      <c r="DQ20" s="502"/>
      <c r="DR20" s="502"/>
      <c r="DS20" s="502"/>
      <c r="DT20" s="502"/>
      <c r="DU20" s="502"/>
      <c r="DV20" s="502"/>
      <c r="DW20" s="502"/>
      <c r="DX20" s="502"/>
      <c r="DY20" s="502"/>
      <c r="DZ20" s="502"/>
      <c r="EA20" s="502"/>
      <c r="EB20" s="502"/>
      <c r="EC20" s="502"/>
      <c r="ED20" s="502"/>
      <c r="EE20" s="502"/>
      <c r="EF20" s="502"/>
      <c r="EG20" s="502"/>
      <c r="EH20" s="502"/>
      <c r="EI20" s="502"/>
      <c r="EJ20" s="502"/>
      <c r="EK20" s="502"/>
      <c r="EL20" s="502"/>
      <c r="EM20" s="502"/>
      <c r="EN20" s="502"/>
      <c r="EO20" s="502"/>
      <c r="EP20" s="502"/>
      <c r="EQ20" s="502"/>
      <c r="ER20" s="502"/>
      <c r="ES20" s="502"/>
      <c r="ET20" s="502"/>
      <c r="EU20" s="502"/>
      <c r="EV20" s="502"/>
      <c r="EW20" s="502"/>
      <c r="EX20" s="502"/>
      <c r="EY20" s="502"/>
      <c r="EZ20" s="502"/>
      <c r="FA20" s="502"/>
      <c r="FB20" s="502"/>
      <c r="FC20" s="502"/>
      <c r="FD20" s="502"/>
      <c r="FE20" s="502"/>
      <c r="FF20" s="502"/>
      <c r="FG20" s="502"/>
      <c r="FH20" s="502"/>
      <c r="FI20" s="502"/>
      <c r="FJ20" s="502"/>
      <c r="FK20" s="502"/>
      <c r="FL20" s="502"/>
      <c r="FM20" s="502"/>
      <c r="FN20" s="502"/>
      <c r="FO20" s="502"/>
      <c r="FP20" s="502"/>
      <c r="FQ20" s="502"/>
      <c r="FR20" s="502"/>
      <c r="FS20" s="502"/>
      <c r="FT20" s="502"/>
      <c r="FU20" s="502"/>
      <c r="FV20" s="502"/>
      <c r="FW20" s="502"/>
      <c r="FX20" s="502"/>
      <c r="FY20" s="502"/>
      <c r="FZ20" s="502"/>
      <c r="GA20" s="502"/>
      <c r="GB20" s="502"/>
      <c r="GC20" s="502"/>
      <c r="GD20" s="502"/>
      <c r="GE20" s="502"/>
      <c r="GF20" s="502"/>
      <c r="GG20" s="502"/>
      <c r="GH20" s="502"/>
      <c r="GI20" s="502"/>
      <c r="GJ20" s="502"/>
      <c r="GK20" s="502"/>
      <c r="GL20" s="502"/>
      <c r="GM20" s="502"/>
      <c r="GN20" s="502"/>
      <c r="GO20" s="502"/>
      <c r="GP20" s="502"/>
      <c r="GQ20" s="502"/>
      <c r="GR20" s="502"/>
      <c r="GS20" s="502"/>
      <c r="GT20" s="502"/>
      <c r="GU20" s="502"/>
      <c r="GV20" s="502"/>
      <c r="GW20" s="502"/>
      <c r="GX20" s="502"/>
      <c r="GY20" s="502"/>
      <c r="GZ20" s="502"/>
      <c r="HA20" s="502"/>
      <c r="HB20" s="502"/>
      <c r="HC20" s="502"/>
      <c r="HD20" s="502"/>
      <c r="HE20" s="502"/>
      <c r="HF20" s="502"/>
      <c r="HG20" s="502"/>
      <c r="HH20" s="502"/>
      <c r="HI20" s="502"/>
      <c r="HJ20" s="502"/>
      <c r="HK20" s="502"/>
      <c r="HL20" s="502"/>
      <c r="HM20" s="502"/>
      <c r="HN20" s="502"/>
      <c r="HO20" s="502"/>
      <c r="HP20" s="502"/>
      <c r="HQ20" s="502"/>
      <c r="HR20" s="610"/>
      <c r="HS20" s="610"/>
      <c r="HT20" s="610"/>
      <c r="HU20" s="610"/>
      <c r="HV20" s="610"/>
      <c r="HW20" s="610"/>
      <c r="HX20" s="610"/>
      <c r="HY20" s="610"/>
      <c r="HZ20" s="610"/>
      <c r="IA20" s="610"/>
      <c r="IB20" s="610"/>
      <c r="IC20" s="610"/>
      <c r="ID20" s="610"/>
      <c r="IE20" s="610"/>
      <c r="IF20" s="610"/>
      <c r="IG20" s="610"/>
      <c r="IH20" s="610"/>
      <c r="II20" s="610"/>
      <c r="IJ20" s="610"/>
      <c r="IK20" s="610"/>
    </row>
    <row r="21" spans="1:245" ht="21.9" hidden="1" customHeight="1">
      <c r="A21" s="589"/>
      <c r="B21" s="500" t="s">
        <v>48</v>
      </c>
      <c r="C21" s="589" t="s">
        <v>49</v>
      </c>
      <c r="D21" s="507">
        <f>'01CH'!D22</f>
        <v>0</v>
      </c>
      <c r="E21" s="18">
        <v>0</v>
      </c>
      <c r="F21" s="19">
        <v>0</v>
      </c>
      <c r="G21" s="18">
        <f>'03CH'!D22</f>
        <v>0</v>
      </c>
      <c r="H21" s="19">
        <f t="shared" si="0"/>
        <v>0</v>
      </c>
      <c r="I21" s="679">
        <f>'03CH'!D22</f>
        <v>0</v>
      </c>
      <c r="J21" s="681">
        <f t="shared" si="3"/>
        <v>0</v>
      </c>
      <c r="K21" s="679">
        <f>'03CH'!F22</f>
        <v>0</v>
      </c>
      <c r="L21" s="681">
        <f t="shared" si="5"/>
        <v>0</v>
      </c>
      <c r="M21" s="681">
        <f t="shared" si="4"/>
        <v>0</v>
      </c>
      <c r="N21" s="685">
        <f t="shared" si="2"/>
        <v>0</v>
      </c>
      <c r="O21" s="501"/>
      <c r="P21" s="501"/>
      <c r="Q21" s="501"/>
      <c r="R21" s="501"/>
      <c r="S21" s="501"/>
      <c r="T21" s="501"/>
      <c r="U21" s="501"/>
      <c r="V21" s="501"/>
      <c r="W21" s="501"/>
      <c r="X21" s="501"/>
      <c r="Y21" s="501"/>
      <c r="Z21" s="501"/>
      <c r="AA21" s="501"/>
      <c r="AB21" s="501"/>
      <c r="AC21" s="501"/>
      <c r="AD21" s="501"/>
      <c r="AE21" s="501"/>
      <c r="AF21" s="501"/>
      <c r="AG21" s="501"/>
      <c r="AH21" s="501"/>
      <c r="AI21" s="501"/>
      <c r="AJ21" s="501"/>
      <c r="AK21" s="501"/>
      <c r="AL21" s="501"/>
      <c r="AM21" s="501"/>
      <c r="AN21" s="501"/>
      <c r="AO21" s="501"/>
      <c r="AP21" s="501"/>
      <c r="AQ21" s="501"/>
      <c r="AR21" s="501"/>
      <c r="AS21" s="501"/>
      <c r="AT21" s="501"/>
      <c r="AU21" s="501"/>
      <c r="AV21" s="501"/>
      <c r="AW21" s="501"/>
      <c r="AX21" s="501"/>
      <c r="AY21" s="501"/>
      <c r="AZ21" s="501"/>
      <c r="BA21" s="501"/>
      <c r="BB21" s="501"/>
      <c r="BC21" s="501"/>
      <c r="BD21" s="501"/>
      <c r="BE21" s="501"/>
      <c r="BF21" s="501"/>
      <c r="BG21" s="501"/>
      <c r="BH21" s="501"/>
      <c r="BI21" s="501"/>
      <c r="BJ21" s="501"/>
      <c r="BK21" s="501"/>
      <c r="BL21" s="501"/>
      <c r="BM21" s="501"/>
      <c r="BN21" s="501"/>
      <c r="BO21" s="501"/>
      <c r="BP21" s="501"/>
      <c r="BQ21" s="501"/>
      <c r="BR21" s="501"/>
      <c r="BS21" s="501"/>
      <c r="BT21" s="501"/>
      <c r="BU21" s="501"/>
      <c r="BV21" s="501"/>
      <c r="BW21" s="501"/>
      <c r="BX21" s="501"/>
      <c r="BY21" s="501"/>
      <c r="BZ21" s="501"/>
      <c r="CA21" s="501"/>
      <c r="CB21" s="501"/>
      <c r="CC21" s="501"/>
      <c r="CD21" s="501"/>
      <c r="CE21" s="501"/>
      <c r="CF21" s="501"/>
      <c r="CG21" s="501"/>
      <c r="CH21" s="501"/>
      <c r="CI21" s="501"/>
      <c r="CJ21" s="501"/>
      <c r="CK21" s="501"/>
      <c r="CL21" s="501"/>
      <c r="CM21" s="501"/>
      <c r="CN21" s="501"/>
      <c r="CO21" s="501"/>
      <c r="CP21" s="501"/>
      <c r="CQ21" s="501"/>
      <c r="CR21" s="501"/>
      <c r="CS21" s="501"/>
      <c r="CT21" s="501"/>
      <c r="CU21" s="501"/>
      <c r="CV21" s="501"/>
      <c r="CW21" s="501"/>
      <c r="CX21" s="501"/>
      <c r="CY21" s="501"/>
      <c r="CZ21" s="501"/>
      <c r="DA21" s="501"/>
      <c r="DB21" s="501"/>
      <c r="DC21" s="501"/>
      <c r="DD21" s="501"/>
      <c r="DE21" s="501"/>
      <c r="DF21" s="501"/>
      <c r="DG21" s="501"/>
      <c r="DH21" s="501"/>
      <c r="DI21" s="501"/>
      <c r="DJ21" s="501"/>
      <c r="DK21" s="501"/>
      <c r="DL21" s="501"/>
      <c r="DM21" s="501"/>
      <c r="DN21" s="501"/>
      <c r="DO21" s="501"/>
      <c r="DP21" s="501"/>
      <c r="DQ21" s="501"/>
      <c r="DR21" s="501"/>
      <c r="DS21" s="501"/>
      <c r="DT21" s="501"/>
      <c r="DU21" s="501"/>
      <c r="DV21" s="501"/>
      <c r="DW21" s="501"/>
      <c r="DX21" s="501"/>
      <c r="DY21" s="501"/>
      <c r="DZ21" s="501"/>
      <c r="EA21" s="501"/>
      <c r="EB21" s="501"/>
      <c r="EC21" s="501"/>
      <c r="ED21" s="501"/>
      <c r="EE21" s="501"/>
      <c r="EF21" s="501"/>
      <c r="EG21" s="501"/>
      <c r="EH21" s="501"/>
      <c r="EI21" s="501"/>
      <c r="EJ21" s="501"/>
      <c r="EK21" s="501"/>
      <c r="EL21" s="501"/>
      <c r="EM21" s="501"/>
      <c r="EN21" s="501"/>
      <c r="EO21" s="501"/>
      <c r="EP21" s="501"/>
      <c r="EQ21" s="501"/>
      <c r="ER21" s="501"/>
      <c r="ES21" s="501"/>
      <c r="ET21" s="501"/>
      <c r="EU21" s="501"/>
      <c r="EV21" s="501"/>
      <c r="EW21" s="501"/>
      <c r="EX21" s="501"/>
      <c r="EY21" s="501"/>
      <c r="EZ21" s="501"/>
      <c r="FA21" s="501"/>
      <c r="FB21" s="501"/>
      <c r="FC21" s="501"/>
      <c r="FD21" s="501"/>
      <c r="FE21" s="501"/>
      <c r="FF21" s="501"/>
      <c r="FG21" s="501"/>
      <c r="FH21" s="501"/>
      <c r="FI21" s="501"/>
      <c r="FJ21" s="501"/>
      <c r="FK21" s="501"/>
      <c r="FL21" s="501"/>
      <c r="FM21" s="501"/>
      <c r="FN21" s="501"/>
      <c r="FO21" s="501"/>
      <c r="FP21" s="501"/>
      <c r="FQ21" s="501"/>
      <c r="FR21" s="501"/>
      <c r="FS21" s="501"/>
      <c r="FT21" s="501"/>
      <c r="FU21" s="501"/>
      <c r="FV21" s="501"/>
      <c r="FW21" s="501"/>
      <c r="FX21" s="501"/>
      <c r="FY21" s="501"/>
      <c r="FZ21" s="501"/>
      <c r="GA21" s="501"/>
      <c r="GB21" s="501"/>
      <c r="GC21" s="501"/>
      <c r="GD21" s="501"/>
      <c r="GE21" s="501"/>
      <c r="GF21" s="501"/>
      <c r="GG21" s="501"/>
      <c r="GH21" s="501"/>
      <c r="GI21" s="501"/>
      <c r="GJ21" s="501"/>
      <c r="GK21" s="501"/>
      <c r="GL21" s="501"/>
      <c r="GM21" s="501"/>
      <c r="GN21" s="501"/>
      <c r="GO21" s="501"/>
      <c r="GP21" s="501"/>
      <c r="GQ21" s="501"/>
      <c r="GR21" s="501"/>
      <c r="GS21" s="501"/>
      <c r="GT21" s="501"/>
      <c r="GU21" s="501"/>
      <c r="GV21" s="501"/>
      <c r="GW21" s="501"/>
      <c r="GX21" s="501"/>
      <c r="GY21" s="501"/>
      <c r="GZ21" s="501"/>
      <c r="HA21" s="501"/>
      <c r="HB21" s="501"/>
      <c r="HC21" s="501"/>
      <c r="HD21" s="501"/>
      <c r="HE21" s="501"/>
      <c r="HF21" s="501"/>
      <c r="HG21" s="501"/>
      <c r="HH21" s="501"/>
      <c r="HI21" s="501"/>
      <c r="HJ21" s="501"/>
      <c r="HK21" s="501"/>
      <c r="HL21" s="501"/>
      <c r="HM21" s="501"/>
      <c r="HN21" s="501"/>
      <c r="HO21" s="501"/>
      <c r="HP21" s="501"/>
      <c r="HQ21" s="501"/>
      <c r="HR21" s="610"/>
      <c r="HS21" s="610"/>
      <c r="HT21" s="610"/>
      <c r="HU21" s="610"/>
      <c r="HV21" s="610"/>
      <c r="HW21" s="610"/>
      <c r="HX21" s="610"/>
      <c r="HY21" s="610"/>
      <c r="HZ21" s="610"/>
      <c r="IA21" s="610"/>
      <c r="IB21" s="610"/>
      <c r="IC21" s="610"/>
      <c r="ID21" s="610"/>
      <c r="IE21" s="610"/>
      <c r="IF21" s="610"/>
      <c r="IG21" s="610"/>
      <c r="IH21" s="610"/>
      <c r="II21" s="610"/>
      <c r="IJ21" s="610"/>
      <c r="IK21" s="610"/>
    </row>
    <row r="22" spans="1:245" ht="21.9" hidden="1" customHeight="1">
      <c r="A22" s="589"/>
      <c r="B22" s="500" t="s">
        <v>50</v>
      </c>
      <c r="C22" s="589" t="s">
        <v>51</v>
      </c>
      <c r="D22" s="507">
        <f>'01CH'!D23</f>
        <v>0</v>
      </c>
      <c r="E22" s="18">
        <v>0</v>
      </c>
      <c r="F22" s="19">
        <v>0</v>
      </c>
      <c r="G22" s="18">
        <f>'03CH'!D23</f>
        <v>0</v>
      </c>
      <c r="H22" s="19">
        <f t="shared" si="0"/>
        <v>0</v>
      </c>
      <c r="I22" s="679">
        <f>'03CH'!D23</f>
        <v>0</v>
      </c>
      <c r="J22" s="681">
        <f t="shared" si="3"/>
        <v>0</v>
      </c>
      <c r="K22" s="679">
        <f>'03CH'!F23</f>
        <v>0</v>
      </c>
      <c r="L22" s="681">
        <f t="shared" si="5"/>
        <v>0</v>
      </c>
      <c r="M22" s="681">
        <f t="shared" si="4"/>
        <v>0</v>
      </c>
      <c r="N22" s="685">
        <f t="shared" si="2"/>
        <v>0</v>
      </c>
      <c r="O22" s="501"/>
      <c r="P22" s="501"/>
      <c r="Q22" s="501"/>
      <c r="R22" s="501"/>
      <c r="S22" s="501"/>
      <c r="T22" s="501"/>
      <c r="U22" s="501"/>
      <c r="V22" s="501"/>
      <c r="W22" s="501"/>
      <c r="X22" s="501"/>
      <c r="Y22" s="501"/>
      <c r="Z22" s="501"/>
      <c r="AA22" s="501"/>
      <c r="AB22" s="501"/>
      <c r="AC22" s="501"/>
      <c r="AD22" s="501"/>
      <c r="AE22" s="501"/>
      <c r="AF22" s="501"/>
      <c r="AG22" s="501"/>
      <c r="AH22" s="501"/>
      <c r="AI22" s="501"/>
      <c r="AJ22" s="501"/>
      <c r="AK22" s="501"/>
      <c r="AL22" s="501"/>
      <c r="AM22" s="501"/>
      <c r="AN22" s="501"/>
      <c r="AO22" s="501"/>
      <c r="AP22" s="501"/>
      <c r="AQ22" s="501"/>
      <c r="AR22" s="501"/>
      <c r="AS22" s="501"/>
      <c r="AT22" s="501"/>
      <c r="AU22" s="501"/>
      <c r="AV22" s="501"/>
      <c r="AW22" s="501"/>
      <c r="AX22" s="501"/>
      <c r="AY22" s="501"/>
      <c r="AZ22" s="501"/>
      <c r="BA22" s="501"/>
      <c r="BB22" s="501"/>
      <c r="BC22" s="501"/>
      <c r="BD22" s="501"/>
      <c r="BE22" s="501"/>
      <c r="BF22" s="501"/>
      <c r="BG22" s="501"/>
      <c r="BH22" s="501"/>
      <c r="BI22" s="501"/>
      <c r="BJ22" s="501"/>
      <c r="BK22" s="501"/>
      <c r="BL22" s="501"/>
      <c r="BM22" s="501"/>
      <c r="BN22" s="501"/>
      <c r="BO22" s="501"/>
      <c r="BP22" s="501"/>
      <c r="BQ22" s="501"/>
      <c r="BR22" s="501"/>
      <c r="BS22" s="501"/>
      <c r="BT22" s="501"/>
      <c r="BU22" s="501"/>
      <c r="BV22" s="501"/>
      <c r="BW22" s="501"/>
      <c r="BX22" s="501"/>
      <c r="BY22" s="501"/>
      <c r="BZ22" s="501"/>
      <c r="CA22" s="501"/>
      <c r="CB22" s="501"/>
      <c r="CC22" s="501"/>
      <c r="CD22" s="501"/>
      <c r="CE22" s="501"/>
      <c r="CF22" s="501"/>
      <c r="CG22" s="501"/>
      <c r="CH22" s="501"/>
      <c r="CI22" s="501"/>
      <c r="CJ22" s="501"/>
      <c r="CK22" s="501"/>
      <c r="CL22" s="501"/>
      <c r="CM22" s="501"/>
      <c r="CN22" s="501"/>
      <c r="CO22" s="501"/>
      <c r="CP22" s="501"/>
      <c r="CQ22" s="501"/>
      <c r="CR22" s="501"/>
      <c r="CS22" s="501"/>
      <c r="CT22" s="501"/>
      <c r="CU22" s="501"/>
      <c r="CV22" s="501"/>
      <c r="CW22" s="501"/>
      <c r="CX22" s="501"/>
      <c r="CY22" s="501"/>
      <c r="CZ22" s="501"/>
      <c r="DA22" s="501"/>
      <c r="DB22" s="501"/>
      <c r="DC22" s="501"/>
      <c r="DD22" s="501"/>
      <c r="DE22" s="501"/>
      <c r="DF22" s="501"/>
      <c r="DG22" s="501"/>
      <c r="DH22" s="501"/>
      <c r="DI22" s="501"/>
      <c r="DJ22" s="501"/>
      <c r="DK22" s="501"/>
      <c r="DL22" s="501"/>
      <c r="DM22" s="501"/>
      <c r="DN22" s="501"/>
      <c r="DO22" s="501"/>
      <c r="DP22" s="501"/>
      <c r="DQ22" s="501"/>
      <c r="DR22" s="501"/>
      <c r="DS22" s="501"/>
      <c r="DT22" s="501"/>
      <c r="DU22" s="501"/>
      <c r="DV22" s="501"/>
      <c r="DW22" s="501"/>
      <c r="DX22" s="501"/>
      <c r="DY22" s="501"/>
      <c r="DZ22" s="501"/>
      <c r="EA22" s="501"/>
      <c r="EB22" s="501"/>
      <c r="EC22" s="501"/>
      <c r="ED22" s="501"/>
      <c r="EE22" s="501"/>
      <c r="EF22" s="501"/>
      <c r="EG22" s="501"/>
      <c r="EH22" s="501"/>
      <c r="EI22" s="501"/>
      <c r="EJ22" s="501"/>
      <c r="EK22" s="501"/>
      <c r="EL22" s="501"/>
      <c r="EM22" s="501"/>
      <c r="EN22" s="501"/>
      <c r="EO22" s="501"/>
      <c r="EP22" s="501"/>
      <c r="EQ22" s="501"/>
      <c r="ER22" s="501"/>
      <c r="ES22" s="501"/>
      <c r="ET22" s="501"/>
      <c r="EU22" s="501"/>
      <c r="EV22" s="501"/>
      <c r="EW22" s="501"/>
      <c r="EX22" s="501"/>
      <c r="EY22" s="501"/>
      <c r="EZ22" s="501"/>
      <c r="FA22" s="501"/>
      <c r="FB22" s="501"/>
      <c r="FC22" s="501"/>
      <c r="FD22" s="501"/>
      <c r="FE22" s="501"/>
      <c r="FF22" s="501"/>
      <c r="FG22" s="501"/>
      <c r="FH22" s="501"/>
      <c r="FI22" s="501"/>
      <c r="FJ22" s="501"/>
      <c r="FK22" s="501"/>
      <c r="FL22" s="501"/>
      <c r="FM22" s="501"/>
      <c r="FN22" s="501"/>
      <c r="FO22" s="501"/>
      <c r="FP22" s="501"/>
      <c r="FQ22" s="501"/>
      <c r="FR22" s="501"/>
      <c r="FS22" s="501"/>
      <c r="FT22" s="501"/>
      <c r="FU22" s="501"/>
      <c r="FV22" s="501"/>
      <c r="FW22" s="501"/>
      <c r="FX22" s="501"/>
      <c r="FY22" s="501"/>
      <c r="FZ22" s="501"/>
      <c r="GA22" s="501"/>
      <c r="GB22" s="501"/>
      <c r="GC22" s="501"/>
      <c r="GD22" s="501"/>
      <c r="GE22" s="501"/>
      <c r="GF22" s="501"/>
      <c r="GG22" s="501"/>
      <c r="GH22" s="501"/>
      <c r="GI22" s="501"/>
      <c r="GJ22" s="501"/>
      <c r="GK22" s="501"/>
      <c r="GL22" s="501"/>
      <c r="GM22" s="501"/>
      <c r="GN22" s="501"/>
      <c r="GO22" s="501"/>
      <c r="GP22" s="501"/>
      <c r="GQ22" s="501"/>
      <c r="GR22" s="501"/>
      <c r="GS22" s="501"/>
      <c r="GT22" s="501"/>
      <c r="GU22" s="501"/>
      <c r="GV22" s="501"/>
      <c r="GW22" s="501"/>
      <c r="GX22" s="501"/>
      <c r="GY22" s="501"/>
      <c r="GZ22" s="501"/>
      <c r="HA22" s="501"/>
      <c r="HB22" s="501"/>
      <c r="HC22" s="501"/>
      <c r="HD22" s="501"/>
      <c r="HE22" s="501"/>
      <c r="HF22" s="501"/>
      <c r="HG22" s="501"/>
      <c r="HH22" s="501"/>
      <c r="HI22" s="501"/>
      <c r="HJ22" s="501"/>
      <c r="HK22" s="501"/>
      <c r="HL22" s="501"/>
      <c r="HM22" s="501"/>
      <c r="HN22" s="501"/>
      <c r="HO22" s="501"/>
      <c r="HP22" s="501"/>
      <c r="HQ22" s="501"/>
      <c r="HR22" s="610"/>
      <c r="HS22" s="610"/>
      <c r="HT22" s="610"/>
      <c r="HU22" s="610"/>
      <c r="HV22" s="610"/>
      <c r="HW22" s="610"/>
      <c r="HX22" s="610"/>
      <c r="HY22" s="610"/>
      <c r="HZ22" s="610"/>
      <c r="IA22" s="610"/>
      <c r="IB22" s="610"/>
      <c r="IC22" s="610"/>
      <c r="ID22" s="610"/>
      <c r="IE22" s="610"/>
      <c r="IF22" s="610"/>
      <c r="IG22" s="610"/>
      <c r="IH22" s="610"/>
      <c r="II22" s="610"/>
      <c r="IJ22" s="610"/>
      <c r="IK22" s="610"/>
    </row>
    <row r="23" spans="1:245" ht="21.9" hidden="1" customHeight="1">
      <c r="A23" s="589"/>
      <c r="B23" s="500" t="s">
        <v>52</v>
      </c>
      <c r="C23" s="589" t="s">
        <v>53</v>
      </c>
      <c r="D23" s="507">
        <f>'01CH'!D24</f>
        <v>0</v>
      </c>
      <c r="E23" s="18">
        <v>0</v>
      </c>
      <c r="F23" s="19">
        <v>0</v>
      </c>
      <c r="G23" s="18">
        <f>'03CH'!D24</f>
        <v>0</v>
      </c>
      <c r="H23" s="19">
        <f t="shared" si="0"/>
        <v>0</v>
      </c>
      <c r="I23" s="679">
        <f>'03CH'!D24</f>
        <v>0</v>
      </c>
      <c r="J23" s="681">
        <f t="shared" si="3"/>
        <v>0</v>
      </c>
      <c r="K23" s="679">
        <f>'03CH'!F24</f>
        <v>0</v>
      </c>
      <c r="L23" s="681">
        <f t="shared" si="5"/>
        <v>0</v>
      </c>
      <c r="M23" s="681">
        <f t="shared" si="4"/>
        <v>0</v>
      </c>
      <c r="N23" s="685">
        <f t="shared" si="2"/>
        <v>0</v>
      </c>
      <c r="O23" s="501"/>
      <c r="P23" s="501"/>
      <c r="Q23" s="501"/>
      <c r="R23" s="501"/>
      <c r="S23" s="501"/>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501"/>
      <c r="AT23" s="501"/>
      <c r="AU23" s="501"/>
      <c r="AV23" s="501"/>
      <c r="AW23" s="501"/>
      <c r="AX23" s="501"/>
      <c r="AY23" s="501"/>
      <c r="AZ23" s="501"/>
      <c r="BA23" s="501"/>
      <c r="BB23" s="501"/>
      <c r="BC23" s="501"/>
      <c r="BD23" s="501"/>
      <c r="BE23" s="501"/>
      <c r="BF23" s="501"/>
      <c r="BG23" s="501"/>
      <c r="BH23" s="501"/>
      <c r="BI23" s="501"/>
      <c r="BJ23" s="501"/>
      <c r="BK23" s="501"/>
      <c r="BL23" s="501"/>
      <c r="BM23" s="501"/>
      <c r="BN23" s="501"/>
      <c r="BO23" s="501"/>
      <c r="BP23" s="501"/>
      <c r="BQ23" s="501"/>
      <c r="BR23" s="501"/>
      <c r="BS23" s="501"/>
      <c r="BT23" s="501"/>
      <c r="BU23" s="501"/>
      <c r="BV23" s="501"/>
      <c r="BW23" s="501"/>
      <c r="BX23" s="501"/>
      <c r="BY23" s="501"/>
      <c r="BZ23" s="501"/>
      <c r="CA23" s="501"/>
      <c r="CB23" s="501"/>
      <c r="CC23" s="501"/>
      <c r="CD23" s="501"/>
      <c r="CE23" s="501"/>
      <c r="CF23" s="501"/>
      <c r="CG23" s="501"/>
      <c r="CH23" s="501"/>
      <c r="CI23" s="501"/>
      <c r="CJ23" s="501"/>
      <c r="CK23" s="501"/>
      <c r="CL23" s="501"/>
      <c r="CM23" s="501"/>
      <c r="CN23" s="501"/>
      <c r="CO23" s="501"/>
      <c r="CP23" s="501"/>
      <c r="CQ23" s="501"/>
      <c r="CR23" s="501"/>
      <c r="CS23" s="501"/>
      <c r="CT23" s="501"/>
      <c r="CU23" s="501"/>
      <c r="CV23" s="501"/>
      <c r="CW23" s="501"/>
      <c r="CX23" s="501"/>
      <c r="CY23" s="501"/>
      <c r="CZ23" s="501"/>
      <c r="DA23" s="501"/>
      <c r="DB23" s="501"/>
      <c r="DC23" s="501"/>
      <c r="DD23" s="501"/>
      <c r="DE23" s="501"/>
      <c r="DF23" s="501"/>
      <c r="DG23" s="501"/>
      <c r="DH23" s="501"/>
      <c r="DI23" s="501"/>
      <c r="DJ23" s="501"/>
      <c r="DK23" s="501"/>
      <c r="DL23" s="501"/>
      <c r="DM23" s="501"/>
      <c r="DN23" s="501"/>
      <c r="DO23" s="501"/>
      <c r="DP23" s="501"/>
      <c r="DQ23" s="501"/>
      <c r="DR23" s="501"/>
      <c r="DS23" s="501"/>
      <c r="DT23" s="501"/>
      <c r="DU23" s="501"/>
      <c r="DV23" s="501"/>
      <c r="DW23" s="501"/>
      <c r="DX23" s="501"/>
      <c r="DY23" s="501"/>
      <c r="DZ23" s="501"/>
      <c r="EA23" s="501"/>
      <c r="EB23" s="501"/>
      <c r="EC23" s="501"/>
      <c r="ED23" s="501"/>
      <c r="EE23" s="501"/>
      <c r="EF23" s="501"/>
      <c r="EG23" s="501"/>
      <c r="EH23" s="501"/>
      <c r="EI23" s="501"/>
      <c r="EJ23" s="501"/>
      <c r="EK23" s="501"/>
      <c r="EL23" s="501"/>
      <c r="EM23" s="501"/>
      <c r="EN23" s="501"/>
      <c r="EO23" s="501"/>
      <c r="EP23" s="501"/>
      <c r="EQ23" s="501"/>
      <c r="ER23" s="501"/>
      <c r="ES23" s="501"/>
      <c r="ET23" s="501"/>
      <c r="EU23" s="501"/>
      <c r="EV23" s="501"/>
      <c r="EW23" s="501"/>
      <c r="EX23" s="501"/>
      <c r="EY23" s="501"/>
      <c r="EZ23" s="501"/>
      <c r="FA23" s="501"/>
      <c r="FB23" s="501"/>
      <c r="FC23" s="501"/>
      <c r="FD23" s="501"/>
      <c r="FE23" s="501"/>
      <c r="FF23" s="501"/>
      <c r="FG23" s="501"/>
      <c r="FH23" s="501"/>
      <c r="FI23" s="501"/>
      <c r="FJ23" s="501"/>
      <c r="FK23" s="501"/>
      <c r="FL23" s="501"/>
      <c r="FM23" s="501"/>
      <c r="FN23" s="501"/>
      <c r="FO23" s="501"/>
      <c r="FP23" s="501"/>
      <c r="FQ23" s="501"/>
      <c r="FR23" s="501"/>
      <c r="FS23" s="501"/>
      <c r="FT23" s="501"/>
      <c r="FU23" s="501"/>
      <c r="FV23" s="501"/>
      <c r="FW23" s="501"/>
      <c r="FX23" s="501"/>
      <c r="FY23" s="501"/>
      <c r="FZ23" s="501"/>
      <c r="GA23" s="501"/>
      <c r="GB23" s="501"/>
      <c r="GC23" s="501"/>
      <c r="GD23" s="501"/>
      <c r="GE23" s="501"/>
      <c r="GF23" s="501"/>
      <c r="GG23" s="501"/>
      <c r="GH23" s="501"/>
      <c r="GI23" s="501"/>
      <c r="GJ23" s="501"/>
      <c r="GK23" s="501"/>
      <c r="GL23" s="501"/>
      <c r="GM23" s="501"/>
      <c r="GN23" s="501"/>
      <c r="GO23" s="501"/>
      <c r="GP23" s="501"/>
      <c r="GQ23" s="501"/>
      <c r="GR23" s="501"/>
      <c r="GS23" s="501"/>
      <c r="GT23" s="501"/>
      <c r="GU23" s="501"/>
      <c r="GV23" s="501"/>
      <c r="GW23" s="501"/>
      <c r="GX23" s="501"/>
      <c r="GY23" s="501"/>
      <c r="GZ23" s="501"/>
      <c r="HA23" s="501"/>
      <c r="HB23" s="501"/>
      <c r="HC23" s="501"/>
      <c r="HD23" s="501"/>
      <c r="HE23" s="501"/>
      <c r="HF23" s="501"/>
      <c r="HG23" s="501"/>
      <c r="HH23" s="501"/>
      <c r="HI23" s="501"/>
      <c r="HJ23" s="501"/>
      <c r="HK23" s="501"/>
      <c r="HL23" s="501"/>
      <c r="HM23" s="501"/>
      <c r="HN23" s="501"/>
      <c r="HO23" s="501"/>
      <c r="HP23" s="501"/>
      <c r="HQ23" s="501"/>
      <c r="HR23" s="610"/>
      <c r="HS23" s="610"/>
      <c r="HT23" s="610"/>
      <c r="HU23" s="610"/>
      <c r="HV23" s="610"/>
      <c r="HW23" s="610"/>
      <c r="HX23" s="610"/>
      <c r="HY23" s="610"/>
      <c r="HZ23" s="610"/>
      <c r="IA23" s="610"/>
      <c r="IB23" s="610"/>
      <c r="IC23" s="610"/>
      <c r="ID23" s="610"/>
      <c r="IE23" s="610"/>
      <c r="IF23" s="610"/>
      <c r="IG23" s="610"/>
      <c r="IH23" s="610"/>
      <c r="II23" s="610"/>
      <c r="IJ23" s="610"/>
      <c r="IK23" s="610"/>
    </row>
    <row r="24" spans="1:245" ht="21.9" customHeight="1">
      <c r="A24" s="593" t="s">
        <v>54</v>
      </c>
      <c r="B24" s="594" t="s">
        <v>55</v>
      </c>
      <c r="C24" s="593" t="s">
        <v>56</v>
      </c>
      <c r="D24" s="593">
        <f>'01CH'!D25</f>
        <v>69867.284180000017</v>
      </c>
      <c r="E24" s="523">
        <v>70931.63</v>
      </c>
      <c r="F24" s="548">
        <v>1016.7416420000227</v>
      </c>
      <c r="G24" s="523">
        <f>'03CH'!D25</f>
        <v>69200.77</v>
      </c>
      <c r="H24" s="548">
        <f t="shared" si="0"/>
        <v>-666.51418000001286</v>
      </c>
      <c r="I24" s="684">
        <v>68925.88</v>
      </c>
      <c r="J24" s="685">
        <f t="shared" si="3"/>
        <v>-941.40418000001227</v>
      </c>
      <c r="K24" s="684">
        <f>'03CH'!F25</f>
        <v>69200.77</v>
      </c>
      <c r="L24" s="685">
        <f t="shared" si="5"/>
        <v>-666.51418000001286</v>
      </c>
      <c r="M24" s="685">
        <f t="shared" si="4"/>
        <v>-1730.8600000000006</v>
      </c>
      <c r="N24" s="685">
        <f t="shared" si="2"/>
        <v>0</v>
      </c>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502"/>
      <c r="BC24" s="502"/>
      <c r="BD24" s="502"/>
      <c r="BE24" s="502"/>
      <c r="BF24" s="502"/>
      <c r="BG24" s="502"/>
      <c r="BH24" s="502"/>
      <c r="BI24" s="502"/>
      <c r="BJ24" s="502"/>
      <c r="BK24" s="502"/>
      <c r="BL24" s="502"/>
      <c r="BM24" s="502"/>
      <c r="BN24" s="502"/>
      <c r="BO24" s="502"/>
      <c r="BP24" s="502"/>
      <c r="BQ24" s="502"/>
      <c r="BR24" s="502"/>
      <c r="BS24" s="502"/>
      <c r="BT24" s="502"/>
      <c r="BU24" s="502"/>
      <c r="BV24" s="502"/>
      <c r="BW24" s="502"/>
      <c r="BX24" s="502"/>
      <c r="BY24" s="502"/>
      <c r="BZ24" s="502"/>
      <c r="CA24" s="502"/>
      <c r="CB24" s="502"/>
      <c r="CC24" s="502"/>
      <c r="CD24" s="502"/>
      <c r="CE24" s="502"/>
      <c r="CF24" s="502"/>
      <c r="CG24" s="502"/>
      <c r="CH24" s="502"/>
      <c r="CI24" s="502"/>
      <c r="CJ24" s="502"/>
      <c r="CK24" s="502"/>
      <c r="CL24" s="502"/>
      <c r="CM24" s="502"/>
      <c r="CN24" s="502"/>
      <c r="CO24" s="502"/>
      <c r="CP24" s="502"/>
      <c r="CQ24" s="502"/>
      <c r="CR24" s="502"/>
      <c r="CS24" s="502"/>
      <c r="CT24" s="502"/>
      <c r="CU24" s="502"/>
      <c r="CV24" s="502"/>
      <c r="CW24" s="502"/>
      <c r="CX24" s="502"/>
      <c r="CY24" s="502"/>
      <c r="CZ24" s="502"/>
      <c r="DA24" s="502"/>
      <c r="DB24" s="502"/>
      <c r="DC24" s="502"/>
      <c r="DD24" s="502"/>
      <c r="DE24" s="502"/>
      <c r="DF24" s="502"/>
      <c r="DG24" s="502"/>
      <c r="DH24" s="502"/>
      <c r="DI24" s="502"/>
      <c r="DJ24" s="502"/>
      <c r="DK24" s="502"/>
      <c r="DL24" s="502"/>
      <c r="DM24" s="502"/>
      <c r="DN24" s="502"/>
      <c r="DO24" s="502"/>
      <c r="DP24" s="502"/>
      <c r="DQ24" s="502"/>
      <c r="DR24" s="502"/>
      <c r="DS24" s="502"/>
      <c r="DT24" s="502"/>
      <c r="DU24" s="502"/>
      <c r="DV24" s="502"/>
      <c r="DW24" s="502"/>
      <c r="DX24" s="502"/>
      <c r="DY24" s="502"/>
      <c r="DZ24" s="502"/>
      <c r="EA24" s="502"/>
      <c r="EB24" s="502"/>
      <c r="EC24" s="502"/>
      <c r="ED24" s="502"/>
      <c r="EE24" s="502"/>
      <c r="EF24" s="502"/>
      <c r="EG24" s="502"/>
      <c r="EH24" s="502"/>
      <c r="EI24" s="502"/>
      <c r="EJ24" s="502"/>
      <c r="EK24" s="502"/>
      <c r="EL24" s="502"/>
      <c r="EM24" s="502"/>
      <c r="EN24" s="502"/>
      <c r="EO24" s="502"/>
      <c r="EP24" s="502"/>
      <c r="EQ24" s="502"/>
      <c r="ER24" s="502"/>
      <c r="ES24" s="502"/>
      <c r="ET24" s="502"/>
      <c r="EU24" s="502"/>
      <c r="EV24" s="502"/>
      <c r="EW24" s="502"/>
      <c r="EX24" s="502"/>
      <c r="EY24" s="502"/>
      <c r="EZ24" s="502"/>
      <c r="FA24" s="502"/>
      <c r="FB24" s="502"/>
      <c r="FC24" s="502"/>
      <c r="FD24" s="502"/>
      <c r="FE24" s="502"/>
      <c r="FF24" s="502"/>
      <c r="FG24" s="502"/>
      <c r="FH24" s="502"/>
      <c r="FI24" s="502"/>
      <c r="FJ24" s="502"/>
      <c r="FK24" s="502"/>
      <c r="FL24" s="502"/>
      <c r="FM24" s="502"/>
      <c r="FN24" s="502"/>
      <c r="FO24" s="502"/>
      <c r="FP24" s="502"/>
      <c r="FQ24" s="502"/>
      <c r="FR24" s="502"/>
      <c r="FS24" s="502"/>
      <c r="FT24" s="502"/>
      <c r="FU24" s="502"/>
      <c r="FV24" s="502"/>
      <c r="FW24" s="502"/>
      <c r="FX24" s="502"/>
      <c r="FY24" s="502"/>
      <c r="FZ24" s="502"/>
      <c r="GA24" s="502"/>
      <c r="GB24" s="502"/>
      <c r="GC24" s="502"/>
      <c r="GD24" s="502"/>
      <c r="GE24" s="502"/>
      <c r="GF24" s="502"/>
      <c r="GG24" s="502"/>
      <c r="GH24" s="502"/>
      <c r="GI24" s="502"/>
      <c r="GJ24" s="502"/>
      <c r="GK24" s="502"/>
      <c r="GL24" s="502"/>
      <c r="GM24" s="502"/>
      <c r="GN24" s="502"/>
      <c r="GO24" s="502"/>
      <c r="GP24" s="502"/>
      <c r="GQ24" s="502"/>
      <c r="GR24" s="502"/>
      <c r="GS24" s="502"/>
      <c r="GT24" s="502"/>
      <c r="GU24" s="502"/>
      <c r="GV24" s="502"/>
      <c r="GW24" s="502"/>
      <c r="GX24" s="502"/>
      <c r="GY24" s="502"/>
      <c r="GZ24" s="502"/>
      <c r="HA24" s="502"/>
      <c r="HB24" s="502"/>
      <c r="HC24" s="502"/>
      <c r="HD24" s="502"/>
      <c r="HE24" s="502"/>
      <c r="HF24" s="502"/>
      <c r="HG24" s="502"/>
      <c r="HH24" s="502"/>
      <c r="HI24" s="502"/>
      <c r="HJ24" s="502"/>
      <c r="HK24" s="502"/>
      <c r="HL24" s="502"/>
      <c r="HM24" s="502"/>
      <c r="HN24" s="502"/>
      <c r="HO24" s="502"/>
      <c r="HP24" s="502"/>
      <c r="HQ24" s="502"/>
      <c r="HR24" s="610"/>
      <c r="HS24" s="610"/>
      <c r="HT24" s="610"/>
      <c r="HU24" s="610"/>
      <c r="HV24" s="610"/>
      <c r="HW24" s="610"/>
      <c r="HX24" s="610"/>
      <c r="HY24" s="610"/>
      <c r="HZ24" s="610"/>
      <c r="IA24" s="610"/>
      <c r="IB24" s="610"/>
      <c r="IC24" s="610"/>
      <c r="ID24" s="610"/>
      <c r="IE24" s="610"/>
      <c r="IF24" s="610"/>
      <c r="IG24" s="610"/>
      <c r="IH24" s="610"/>
      <c r="II24" s="610"/>
      <c r="IJ24" s="610"/>
      <c r="IK24" s="610"/>
    </row>
    <row r="25" spans="1:245" ht="27.6">
      <c r="A25" s="601"/>
      <c r="B25" s="605" t="s">
        <v>57</v>
      </c>
      <c r="C25" s="601" t="s">
        <v>58</v>
      </c>
      <c r="D25" s="593">
        <f>'01CH'!D26</f>
        <v>42409.922000000006</v>
      </c>
      <c r="E25" s="523">
        <v>45041.03</v>
      </c>
      <c r="F25" s="548">
        <v>2601.2684699999954</v>
      </c>
      <c r="G25" s="523">
        <f>'03CH'!D26</f>
        <v>42248.200000000004</v>
      </c>
      <c r="H25" s="548">
        <f t="shared" si="0"/>
        <v>-161.72200000000157</v>
      </c>
      <c r="I25" s="684">
        <v>42200.23</v>
      </c>
      <c r="J25" s="685">
        <f t="shared" si="3"/>
        <v>-209.69200000000274</v>
      </c>
      <c r="K25" s="684">
        <f>'03CH'!F26</f>
        <v>42248.200000000004</v>
      </c>
      <c r="L25" s="685">
        <f t="shared" si="5"/>
        <v>-161.72200000000157</v>
      </c>
      <c r="M25" s="685">
        <f t="shared" si="4"/>
        <v>-2792.8299999999945</v>
      </c>
      <c r="N25" s="685">
        <f t="shared" si="2"/>
        <v>0</v>
      </c>
      <c r="O25" s="501"/>
      <c r="P25" s="501"/>
      <c r="Q25" s="501"/>
      <c r="R25" s="501"/>
      <c r="S25" s="501"/>
      <c r="T25" s="501"/>
      <c r="U25" s="501"/>
      <c r="V25" s="501"/>
      <c r="W25" s="501"/>
      <c r="X25" s="501"/>
      <c r="Y25" s="501"/>
      <c r="Z25" s="501"/>
      <c r="AA25" s="501"/>
      <c r="AB25" s="501"/>
      <c r="AC25" s="501"/>
      <c r="AD25" s="501"/>
      <c r="AE25" s="501"/>
      <c r="AF25" s="501"/>
      <c r="AG25" s="501"/>
      <c r="AH25" s="501"/>
      <c r="AI25" s="501"/>
      <c r="AJ25" s="501"/>
      <c r="AK25" s="501"/>
      <c r="AL25" s="501"/>
      <c r="AM25" s="501"/>
      <c r="AN25" s="501"/>
      <c r="AO25" s="501"/>
      <c r="AP25" s="501"/>
      <c r="AQ25" s="501"/>
      <c r="AR25" s="501"/>
      <c r="AS25" s="501"/>
      <c r="AT25" s="501"/>
      <c r="AU25" s="501"/>
      <c r="AV25" s="501"/>
      <c r="AW25" s="501"/>
      <c r="AX25" s="501"/>
      <c r="AY25" s="501"/>
      <c r="AZ25" s="501"/>
      <c r="BA25" s="501"/>
      <c r="BB25" s="501"/>
      <c r="BC25" s="501"/>
      <c r="BD25" s="501"/>
      <c r="BE25" s="501"/>
      <c r="BF25" s="501"/>
      <c r="BG25" s="501"/>
      <c r="BH25" s="501"/>
      <c r="BI25" s="501"/>
      <c r="BJ25" s="501"/>
      <c r="BK25" s="501"/>
      <c r="BL25" s="501"/>
      <c r="BM25" s="501"/>
      <c r="BN25" s="501"/>
      <c r="BO25" s="501"/>
      <c r="BP25" s="501"/>
      <c r="BQ25" s="501"/>
      <c r="BR25" s="501"/>
      <c r="BS25" s="501"/>
      <c r="BT25" s="501"/>
      <c r="BU25" s="501"/>
      <c r="BV25" s="501"/>
      <c r="BW25" s="501"/>
      <c r="BX25" s="501"/>
      <c r="BY25" s="501"/>
      <c r="BZ25" s="501"/>
      <c r="CA25" s="501"/>
      <c r="CB25" s="501"/>
      <c r="CC25" s="501"/>
      <c r="CD25" s="501"/>
      <c r="CE25" s="501"/>
      <c r="CF25" s="501"/>
      <c r="CG25" s="501"/>
      <c r="CH25" s="501"/>
      <c r="CI25" s="501"/>
      <c r="CJ25" s="501"/>
      <c r="CK25" s="501"/>
      <c r="CL25" s="501"/>
      <c r="CM25" s="501"/>
      <c r="CN25" s="501"/>
      <c r="CO25" s="501"/>
      <c r="CP25" s="501"/>
      <c r="CQ25" s="501"/>
      <c r="CR25" s="501"/>
      <c r="CS25" s="501"/>
      <c r="CT25" s="501"/>
      <c r="CU25" s="501"/>
      <c r="CV25" s="501"/>
      <c r="CW25" s="501"/>
      <c r="CX25" s="501"/>
      <c r="CY25" s="501"/>
      <c r="CZ25" s="501"/>
      <c r="DA25" s="501"/>
      <c r="DB25" s="501"/>
      <c r="DC25" s="501"/>
      <c r="DD25" s="501"/>
      <c r="DE25" s="501"/>
      <c r="DF25" s="501"/>
      <c r="DG25" s="501"/>
      <c r="DH25" s="501"/>
      <c r="DI25" s="501"/>
      <c r="DJ25" s="501"/>
      <c r="DK25" s="501"/>
      <c r="DL25" s="501"/>
      <c r="DM25" s="501"/>
      <c r="DN25" s="501"/>
      <c r="DO25" s="501"/>
      <c r="DP25" s="501"/>
      <c r="DQ25" s="501"/>
      <c r="DR25" s="501"/>
      <c r="DS25" s="501"/>
      <c r="DT25" s="501"/>
      <c r="DU25" s="501"/>
      <c r="DV25" s="501"/>
      <c r="DW25" s="501"/>
      <c r="DX25" s="501"/>
      <c r="DY25" s="501"/>
      <c r="DZ25" s="501"/>
      <c r="EA25" s="501"/>
      <c r="EB25" s="501"/>
      <c r="EC25" s="501"/>
      <c r="ED25" s="501"/>
      <c r="EE25" s="501"/>
      <c r="EF25" s="501"/>
      <c r="EG25" s="501"/>
      <c r="EH25" s="501"/>
      <c r="EI25" s="501"/>
      <c r="EJ25" s="501"/>
      <c r="EK25" s="501"/>
      <c r="EL25" s="501"/>
      <c r="EM25" s="501"/>
      <c r="EN25" s="501"/>
      <c r="EO25" s="501"/>
      <c r="EP25" s="501"/>
      <c r="EQ25" s="501"/>
      <c r="ER25" s="501"/>
      <c r="ES25" s="501"/>
      <c r="ET25" s="501"/>
      <c r="EU25" s="501"/>
      <c r="EV25" s="501"/>
      <c r="EW25" s="501"/>
      <c r="EX25" s="501"/>
      <c r="EY25" s="501"/>
      <c r="EZ25" s="501"/>
      <c r="FA25" s="501"/>
      <c r="FB25" s="501"/>
      <c r="FC25" s="501"/>
      <c r="FD25" s="501"/>
      <c r="FE25" s="501"/>
      <c r="FF25" s="501"/>
      <c r="FG25" s="501"/>
      <c r="FH25" s="501"/>
      <c r="FI25" s="501"/>
      <c r="FJ25" s="501"/>
      <c r="FK25" s="501"/>
      <c r="FL25" s="501"/>
      <c r="FM25" s="501"/>
      <c r="FN25" s="501"/>
      <c r="FO25" s="501"/>
      <c r="FP25" s="501"/>
      <c r="FQ25" s="501"/>
      <c r="FR25" s="501"/>
      <c r="FS25" s="501"/>
      <c r="FT25" s="501"/>
      <c r="FU25" s="501"/>
      <c r="FV25" s="501"/>
      <c r="FW25" s="501"/>
      <c r="FX25" s="501"/>
      <c r="FY25" s="501"/>
      <c r="FZ25" s="501"/>
      <c r="GA25" s="501"/>
      <c r="GB25" s="501"/>
      <c r="GC25" s="501"/>
      <c r="GD25" s="501"/>
      <c r="GE25" s="501"/>
      <c r="GF25" s="501"/>
      <c r="GG25" s="501"/>
      <c r="GH25" s="501"/>
      <c r="GI25" s="501"/>
      <c r="GJ25" s="501"/>
      <c r="GK25" s="501"/>
      <c r="GL25" s="501"/>
      <c r="GM25" s="501"/>
      <c r="GN25" s="501"/>
      <c r="GO25" s="501"/>
      <c r="GP25" s="501"/>
      <c r="GQ25" s="501"/>
      <c r="GR25" s="501"/>
      <c r="GS25" s="501"/>
      <c r="GT25" s="501"/>
      <c r="GU25" s="501"/>
      <c r="GV25" s="501"/>
      <c r="GW25" s="501"/>
      <c r="GX25" s="501"/>
      <c r="GY25" s="501"/>
      <c r="GZ25" s="501"/>
      <c r="HA25" s="501"/>
      <c r="HB25" s="501"/>
      <c r="HC25" s="501"/>
      <c r="HD25" s="501"/>
      <c r="HE25" s="501"/>
      <c r="HF25" s="501"/>
      <c r="HG25" s="501"/>
      <c r="HH25" s="501"/>
      <c r="HI25" s="501"/>
      <c r="HJ25" s="501"/>
      <c r="HK25" s="501"/>
      <c r="HL25" s="501"/>
      <c r="HM25" s="501"/>
      <c r="HN25" s="501"/>
      <c r="HO25" s="501"/>
      <c r="HP25" s="501"/>
      <c r="HQ25" s="501"/>
      <c r="HR25" s="610"/>
      <c r="HS25" s="610"/>
      <c r="HT25" s="610"/>
      <c r="HU25" s="610"/>
      <c r="HV25" s="610"/>
      <c r="HW25" s="610"/>
      <c r="HX25" s="610"/>
      <c r="HY25" s="610"/>
      <c r="HZ25" s="610"/>
      <c r="IA25" s="610"/>
      <c r="IB25" s="610"/>
      <c r="IC25" s="610"/>
      <c r="ID25" s="610"/>
      <c r="IE25" s="610"/>
      <c r="IF25" s="610"/>
      <c r="IG25" s="610"/>
      <c r="IH25" s="610"/>
      <c r="II25" s="610"/>
      <c r="IJ25" s="610"/>
      <c r="IK25" s="610"/>
    </row>
    <row r="26" spans="1:245" ht="21.9" hidden="1" customHeight="1">
      <c r="A26" s="589"/>
      <c r="B26" s="500" t="s">
        <v>59</v>
      </c>
      <c r="C26" s="589" t="s">
        <v>60</v>
      </c>
      <c r="D26" s="507">
        <f>'01CH'!D27</f>
        <v>3553.8195799999994</v>
      </c>
      <c r="E26" s="18">
        <v>4336.4663409999948</v>
      </c>
      <c r="F26" s="19">
        <v>781.8373159999951</v>
      </c>
      <c r="G26" s="18">
        <f>'03CH'!D27</f>
        <v>0</v>
      </c>
      <c r="H26" s="19">
        <f t="shared" si="0"/>
        <v>-3553.8195799999994</v>
      </c>
      <c r="I26" s="686">
        <f>'03CH'!D27</f>
        <v>0</v>
      </c>
      <c r="J26" s="681">
        <f t="shared" si="3"/>
        <v>-3553.8195799999994</v>
      </c>
      <c r="K26" s="686">
        <f>'03CH'!F27</f>
        <v>3116.9878090000061</v>
      </c>
      <c r="L26" s="681">
        <f t="shared" si="5"/>
        <v>-436.8317709999933</v>
      </c>
      <c r="M26" s="681">
        <f t="shared" si="4"/>
        <v>-1219.4785319999887</v>
      </c>
      <c r="N26" s="685">
        <f t="shared" si="2"/>
        <v>3116.9878090000061</v>
      </c>
      <c r="O26" s="501"/>
      <c r="P26" s="501"/>
      <c r="Q26" s="501"/>
      <c r="R26" s="501"/>
      <c r="S26" s="501"/>
      <c r="T26" s="501"/>
      <c r="U26" s="501"/>
      <c r="V26" s="501"/>
      <c r="W26" s="501"/>
      <c r="X26" s="501"/>
      <c r="Y26" s="501"/>
      <c r="Z26" s="501"/>
      <c r="AA26" s="501"/>
      <c r="AB26" s="501"/>
      <c r="AC26" s="501"/>
      <c r="AD26" s="501"/>
      <c r="AE26" s="501"/>
      <c r="AF26" s="501"/>
      <c r="AG26" s="501"/>
      <c r="AH26" s="501"/>
      <c r="AI26" s="501"/>
      <c r="AJ26" s="501"/>
      <c r="AK26" s="501"/>
      <c r="AL26" s="501"/>
      <c r="AM26" s="501"/>
      <c r="AN26" s="501"/>
      <c r="AO26" s="501"/>
      <c r="AP26" s="501"/>
      <c r="AQ26" s="501"/>
      <c r="AR26" s="501"/>
      <c r="AS26" s="501"/>
      <c r="AT26" s="501"/>
      <c r="AU26" s="501"/>
      <c r="AV26" s="501"/>
      <c r="AW26" s="501"/>
      <c r="AX26" s="501"/>
      <c r="AY26" s="501"/>
      <c r="AZ26" s="501"/>
      <c r="BA26" s="501"/>
      <c r="BB26" s="501"/>
      <c r="BC26" s="501"/>
      <c r="BD26" s="501"/>
      <c r="BE26" s="501"/>
      <c r="BF26" s="501"/>
      <c r="BG26" s="501"/>
      <c r="BH26" s="501"/>
      <c r="BI26" s="501"/>
      <c r="BJ26" s="501"/>
      <c r="BK26" s="501"/>
      <c r="BL26" s="501"/>
      <c r="BM26" s="501"/>
      <c r="BN26" s="501"/>
      <c r="BO26" s="501"/>
      <c r="BP26" s="501"/>
      <c r="BQ26" s="501"/>
      <c r="BR26" s="501"/>
      <c r="BS26" s="501"/>
      <c r="BT26" s="501"/>
      <c r="BU26" s="501"/>
      <c r="BV26" s="501"/>
      <c r="BW26" s="501"/>
      <c r="BX26" s="501"/>
      <c r="BY26" s="501"/>
      <c r="BZ26" s="501"/>
      <c r="CA26" s="501"/>
      <c r="CB26" s="501"/>
      <c r="CC26" s="501"/>
      <c r="CD26" s="501"/>
      <c r="CE26" s="501"/>
      <c r="CF26" s="501"/>
      <c r="CG26" s="501"/>
      <c r="CH26" s="501"/>
      <c r="CI26" s="501"/>
      <c r="CJ26" s="501"/>
      <c r="CK26" s="501"/>
      <c r="CL26" s="501"/>
      <c r="CM26" s="501"/>
      <c r="CN26" s="501"/>
      <c r="CO26" s="501"/>
      <c r="CP26" s="501"/>
      <c r="CQ26" s="501"/>
      <c r="CR26" s="501"/>
      <c r="CS26" s="501"/>
      <c r="CT26" s="501"/>
      <c r="CU26" s="501"/>
      <c r="CV26" s="501"/>
      <c r="CW26" s="501"/>
      <c r="CX26" s="501"/>
      <c r="CY26" s="501"/>
      <c r="CZ26" s="501"/>
      <c r="DA26" s="501"/>
      <c r="DB26" s="501"/>
      <c r="DC26" s="501"/>
      <c r="DD26" s="501"/>
      <c r="DE26" s="501"/>
      <c r="DF26" s="501"/>
      <c r="DG26" s="501"/>
      <c r="DH26" s="501"/>
      <c r="DI26" s="501"/>
      <c r="DJ26" s="501"/>
      <c r="DK26" s="501"/>
      <c r="DL26" s="501"/>
      <c r="DM26" s="501"/>
      <c r="DN26" s="501"/>
      <c r="DO26" s="501"/>
      <c r="DP26" s="501"/>
      <c r="DQ26" s="501"/>
      <c r="DR26" s="501"/>
      <c r="DS26" s="501"/>
      <c r="DT26" s="501"/>
      <c r="DU26" s="501"/>
      <c r="DV26" s="501"/>
      <c r="DW26" s="501"/>
      <c r="DX26" s="501"/>
      <c r="DY26" s="501"/>
      <c r="DZ26" s="501"/>
      <c r="EA26" s="501"/>
      <c r="EB26" s="501"/>
      <c r="EC26" s="501"/>
      <c r="ED26" s="501"/>
      <c r="EE26" s="501"/>
      <c r="EF26" s="501"/>
      <c r="EG26" s="501"/>
      <c r="EH26" s="501"/>
      <c r="EI26" s="501"/>
      <c r="EJ26" s="501"/>
      <c r="EK26" s="501"/>
      <c r="EL26" s="501"/>
      <c r="EM26" s="501"/>
      <c r="EN26" s="501"/>
      <c r="EO26" s="501"/>
      <c r="EP26" s="501"/>
      <c r="EQ26" s="501"/>
      <c r="ER26" s="501"/>
      <c r="ES26" s="501"/>
      <c r="ET26" s="501"/>
      <c r="EU26" s="501"/>
      <c r="EV26" s="501"/>
      <c r="EW26" s="501"/>
      <c r="EX26" s="501"/>
      <c r="EY26" s="501"/>
      <c r="EZ26" s="501"/>
      <c r="FA26" s="501"/>
      <c r="FB26" s="501"/>
      <c r="FC26" s="501"/>
      <c r="FD26" s="501"/>
      <c r="FE26" s="501"/>
      <c r="FF26" s="501"/>
      <c r="FG26" s="501"/>
      <c r="FH26" s="501"/>
      <c r="FI26" s="501"/>
      <c r="FJ26" s="501"/>
      <c r="FK26" s="501"/>
      <c r="FL26" s="501"/>
      <c r="FM26" s="501"/>
      <c r="FN26" s="501"/>
      <c r="FO26" s="501"/>
      <c r="FP26" s="501"/>
      <c r="FQ26" s="501"/>
      <c r="FR26" s="501"/>
      <c r="FS26" s="501"/>
      <c r="FT26" s="501"/>
      <c r="FU26" s="501"/>
      <c r="FV26" s="501"/>
      <c r="FW26" s="501"/>
      <c r="FX26" s="501"/>
      <c r="FY26" s="501"/>
      <c r="FZ26" s="501"/>
      <c r="GA26" s="501"/>
      <c r="GB26" s="501"/>
      <c r="GC26" s="501"/>
      <c r="GD26" s="501"/>
      <c r="GE26" s="501"/>
      <c r="GF26" s="501"/>
      <c r="GG26" s="501"/>
      <c r="GH26" s="501"/>
      <c r="GI26" s="501"/>
      <c r="GJ26" s="501"/>
      <c r="GK26" s="501"/>
      <c r="GL26" s="501"/>
      <c r="GM26" s="501"/>
      <c r="GN26" s="501"/>
      <c r="GO26" s="501"/>
      <c r="GP26" s="501"/>
      <c r="GQ26" s="501"/>
      <c r="GR26" s="501"/>
      <c r="GS26" s="501"/>
      <c r="GT26" s="501"/>
      <c r="GU26" s="501"/>
      <c r="GV26" s="501"/>
      <c r="GW26" s="501"/>
      <c r="GX26" s="501"/>
      <c r="GY26" s="501"/>
      <c r="GZ26" s="501"/>
      <c r="HA26" s="501"/>
      <c r="HB26" s="501"/>
      <c r="HC26" s="501"/>
      <c r="HD26" s="501"/>
      <c r="HE26" s="501"/>
      <c r="HF26" s="501"/>
      <c r="HG26" s="501"/>
      <c r="HH26" s="501"/>
      <c r="HI26" s="501"/>
      <c r="HJ26" s="501"/>
      <c r="HK26" s="501"/>
      <c r="HL26" s="501"/>
      <c r="HM26" s="501"/>
      <c r="HN26" s="501"/>
      <c r="HO26" s="501"/>
      <c r="HP26" s="501"/>
      <c r="HQ26" s="501"/>
      <c r="HR26" s="610"/>
      <c r="HS26" s="610"/>
      <c r="HT26" s="610"/>
      <c r="HU26" s="610"/>
      <c r="HV26" s="610"/>
      <c r="HW26" s="610"/>
      <c r="HX26" s="610"/>
      <c r="HY26" s="610"/>
      <c r="HZ26" s="610"/>
      <c r="IA26" s="610"/>
      <c r="IB26" s="610"/>
      <c r="IC26" s="610"/>
      <c r="ID26" s="610"/>
      <c r="IE26" s="610"/>
      <c r="IF26" s="610"/>
      <c r="IG26" s="610"/>
      <c r="IH26" s="610"/>
      <c r="II26" s="610"/>
      <c r="IJ26" s="610"/>
      <c r="IK26" s="610"/>
    </row>
    <row r="27" spans="1:245" ht="21.9" hidden="1" customHeight="1">
      <c r="A27" s="589"/>
      <c r="B27" s="500" t="s">
        <v>61</v>
      </c>
      <c r="C27" s="589" t="s">
        <v>62</v>
      </c>
      <c r="D27" s="507">
        <f>'01CH'!D28</f>
        <v>23903.542600000001</v>
      </c>
      <c r="E27" s="18">
        <v>21554.133659000021</v>
      </c>
      <c r="F27" s="19">
        <v>-2366.364143999981</v>
      </c>
      <c r="G27" s="18">
        <f>'03CH'!D28</f>
        <v>0</v>
      </c>
      <c r="H27" s="19">
        <f t="shared" si="0"/>
        <v>-23903.542600000001</v>
      </c>
      <c r="I27" s="686">
        <f>'03CH'!D28</f>
        <v>0</v>
      </c>
      <c r="J27" s="681">
        <f t="shared" si="3"/>
        <v>-23903.542600000001</v>
      </c>
      <c r="K27" s="686">
        <f>'03CH'!F28</f>
        <v>23835.582191000001</v>
      </c>
      <c r="L27" s="681">
        <f t="shared" si="5"/>
        <v>-67.960408999999345</v>
      </c>
      <c r="M27" s="681">
        <f t="shared" si="4"/>
        <v>2281.4485319999803</v>
      </c>
      <c r="N27" s="685">
        <f t="shared" si="2"/>
        <v>23835.582191000001</v>
      </c>
      <c r="O27" s="501"/>
      <c r="P27" s="501"/>
      <c r="Q27" s="501"/>
      <c r="R27" s="501"/>
      <c r="S27" s="501"/>
      <c r="T27" s="501"/>
      <c r="U27" s="501"/>
      <c r="V27" s="501"/>
      <c r="W27" s="501"/>
      <c r="X27" s="501"/>
      <c r="Y27" s="501"/>
      <c r="Z27" s="501"/>
      <c r="AA27" s="501"/>
      <c r="AB27" s="501"/>
      <c r="AC27" s="501"/>
      <c r="AD27" s="501"/>
      <c r="AE27" s="501"/>
      <c r="AF27" s="501"/>
      <c r="AG27" s="501"/>
      <c r="AH27" s="501"/>
      <c r="AI27" s="501"/>
      <c r="AJ27" s="501"/>
      <c r="AK27" s="501"/>
      <c r="AL27" s="501"/>
      <c r="AM27" s="501"/>
      <c r="AN27" s="501"/>
      <c r="AO27" s="501"/>
      <c r="AP27" s="501"/>
      <c r="AQ27" s="501"/>
      <c r="AR27" s="501"/>
      <c r="AS27" s="501"/>
      <c r="AT27" s="501"/>
      <c r="AU27" s="501"/>
      <c r="AV27" s="501"/>
      <c r="AW27" s="501"/>
      <c r="AX27" s="501"/>
      <c r="AY27" s="501"/>
      <c r="AZ27" s="501"/>
      <c r="BA27" s="501"/>
      <c r="BB27" s="501"/>
      <c r="BC27" s="501"/>
      <c r="BD27" s="501"/>
      <c r="BE27" s="501"/>
      <c r="BF27" s="501"/>
      <c r="BG27" s="501"/>
      <c r="BH27" s="501"/>
      <c r="BI27" s="501"/>
      <c r="BJ27" s="501"/>
      <c r="BK27" s="501"/>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1"/>
      <c r="CK27" s="501"/>
      <c r="CL27" s="501"/>
      <c r="CM27" s="501"/>
      <c r="CN27" s="501"/>
      <c r="CO27" s="501"/>
      <c r="CP27" s="501"/>
      <c r="CQ27" s="501"/>
      <c r="CR27" s="501"/>
      <c r="CS27" s="501"/>
      <c r="CT27" s="501"/>
      <c r="CU27" s="501"/>
      <c r="CV27" s="501"/>
      <c r="CW27" s="501"/>
      <c r="CX27" s="501"/>
      <c r="CY27" s="501"/>
      <c r="CZ27" s="501"/>
      <c r="DA27" s="501"/>
      <c r="DB27" s="501"/>
      <c r="DC27" s="501"/>
      <c r="DD27" s="501"/>
      <c r="DE27" s="501"/>
      <c r="DF27" s="501"/>
      <c r="DG27" s="501"/>
      <c r="DH27" s="501"/>
      <c r="DI27" s="501"/>
      <c r="DJ27" s="501"/>
      <c r="DK27" s="501"/>
      <c r="DL27" s="501"/>
      <c r="DM27" s="501"/>
      <c r="DN27" s="501"/>
      <c r="DO27" s="501"/>
      <c r="DP27" s="501"/>
      <c r="DQ27" s="501"/>
      <c r="DR27" s="501"/>
      <c r="DS27" s="501"/>
      <c r="DT27" s="501"/>
      <c r="DU27" s="501"/>
      <c r="DV27" s="501"/>
      <c r="DW27" s="501"/>
      <c r="DX27" s="501"/>
      <c r="DY27" s="501"/>
      <c r="DZ27" s="501"/>
      <c r="EA27" s="501"/>
      <c r="EB27" s="501"/>
      <c r="EC27" s="501"/>
      <c r="ED27" s="501"/>
      <c r="EE27" s="501"/>
      <c r="EF27" s="501"/>
      <c r="EG27" s="501"/>
      <c r="EH27" s="501"/>
      <c r="EI27" s="501"/>
      <c r="EJ27" s="501"/>
      <c r="EK27" s="501"/>
      <c r="EL27" s="501"/>
      <c r="EM27" s="501"/>
      <c r="EN27" s="501"/>
      <c r="EO27" s="501"/>
      <c r="EP27" s="501"/>
      <c r="EQ27" s="501"/>
      <c r="ER27" s="501"/>
      <c r="ES27" s="501"/>
      <c r="ET27" s="501"/>
      <c r="EU27" s="501"/>
      <c r="EV27" s="501"/>
      <c r="EW27" s="501"/>
      <c r="EX27" s="501"/>
      <c r="EY27" s="501"/>
      <c r="EZ27" s="501"/>
      <c r="FA27" s="501"/>
      <c r="FB27" s="501"/>
      <c r="FC27" s="501"/>
      <c r="FD27" s="501"/>
      <c r="FE27" s="501"/>
      <c r="FF27" s="501"/>
      <c r="FG27" s="501"/>
      <c r="FH27" s="501"/>
      <c r="FI27" s="501"/>
      <c r="FJ27" s="501"/>
      <c r="FK27" s="501"/>
      <c r="FL27" s="501"/>
      <c r="FM27" s="501"/>
      <c r="FN27" s="501"/>
      <c r="FO27" s="501"/>
      <c r="FP27" s="501"/>
      <c r="FQ27" s="501"/>
      <c r="FR27" s="501"/>
      <c r="FS27" s="501"/>
      <c r="FT27" s="501"/>
      <c r="FU27" s="501"/>
      <c r="FV27" s="501"/>
      <c r="FW27" s="501"/>
      <c r="FX27" s="501"/>
      <c r="FY27" s="501"/>
      <c r="FZ27" s="501"/>
      <c r="GA27" s="501"/>
      <c r="GB27" s="501"/>
      <c r="GC27" s="501"/>
      <c r="GD27" s="501"/>
      <c r="GE27" s="501"/>
      <c r="GF27" s="501"/>
      <c r="GG27" s="501"/>
      <c r="GH27" s="501"/>
      <c r="GI27" s="501"/>
      <c r="GJ27" s="501"/>
      <c r="GK27" s="501"/>
      <c r="GL27" s="501"/>
      <c r="GM27" s="501"/>
      <c r="GN27" s="501"/>
      <c r="GO27" s="501"/>
      <c r="GP27" s="501"/>
      <c r="GQ27" s="501"/>
      <c r="GR27" s="501"/>
      <c r="GS27" s="501"/>
      <c r="GT27" s="501"/>
      <c r="GU27" s="501"/>
      <c r="GV27" s="501"/>
      <c r="GW27" s="501"/>
      <c r="GX27" s="501"/>
      <c r="GY27" s="501"/>
      <c r="GZ27" s="501"/>
      <c r="HA27" s="501"/>
      <c r="HB27" s="501"/>
      <c r="HC27" s="501"/>
      <c r="HD27" s="501"/>
      <c r="HE27" s="501"/>
      <c r="HF27" s="501"/>
      <c r="HG27" s="501"/>
      <c r="HH27" s="501"/>
      <c r="HI27" s="501"/>
      <c r="HJ27" s="501"/>
      <c r="HK27" s="501"/>
      <c r="HL27" s="501"/>
      <c r="HM27" s="501"/>
      <c r="HN27" s="501"/>
      <c r="HO27" s="501"/>
      <c r="HP27" s="501"/>
      <c r="HQ27" s="501"/>
      <c r="HR27" s="610"/>
      <c r="HS27" s="610"/>
      <c r="HT27" s="610"/>
      <c r="HU27" s="610"/>
      <c r="HV27" s="610"/>
      <c r="HW27" s="610"/>
      <c r="HX27" s="610"/>
      <c r="HY27" s="610"/>
      <c r="HZ27" s="610"/>
      <c r="IA27" s="610"/>
      <c r="IB27" s="610"/>
      <c r="IC27" s="610"/>
      <c r="ID27" s="610"/>
      <c r="IE27" s="610"/>
      <c r="IF27" s="610"/>
      <c r="IG27" s="610"/>
      <c r="IH27" s="610"/>
      <c r="II27" s="610"/>
      <c r="IJ27" s="610"/>
      <c r="IK27" s="610"/>
    </row>
    <row r="28" spans="1:245" ht="21.9" customHeight="1">
      <c r="A28" s="507" t="s">
        <v>63</v>
      </c>
      <c r="B28" s="505" t="s">
        <v>64</v>
      </c>
      <c r="C28" s="507" t="s">
        <v>65</v>
      </c>
      <c r="D28" s="507">
        <f>'01CH'!D29</f>
        <v>219.26299999999995</v>
      </c>
      <c r="E28" s="18">
        <v>191.85054499999998</v>
      </c>
      <c r="F28" s="19">
        <v>-27.664980000000014</v>
      </c>
      <c r="G28" s="18">
        <f>'03CH'!D29</f>
        <v>0</v>
      </c>
      <c r="H28" s="19">
        <f t="shared" si="0"/>
        <v>-219.26299999999995</v>
      </c>
      <c r="I28" s="686">
        <f>'03CH'!D29</f>
        <v>0</v>
      </c>
      <c r="J28" s="681">
        <f t="shared" si="3"/>
        <v>-219.26299999999995</v>
      </c>
      <c r="K28" s="686">
        <f>'03CH'!F29</f>
        <v>213.81626199999999</v>
      </c>
      <c r="L28" s="681">
        <f t="shared" si="5"/>
        <v>-5.4467379999999537</v>
      </c>
      <c r="M28" s="681">
        <f t="shared" si="4"/>
        <v>21.965717000000012</v>
      </c>
      <c r="N28" s="681"/>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502"/>
      <c r="BC28" s="502"/>
      <c r="BD28" s="502"/>
      <c r="BE28" s="502"/>
      <c r="BF28" s="502"/>
      <c r="BG28" s="502"/>
      <c r="BH28" s="502"/>
      <c r="BI28" s="502"/>
      <c r="BJ28" s="502"/>
      <c r="BK28" s="502"/>
      <c r="BL28" s="502"/>
      <c r="BM28" s="502"/>
      <c r="BN28" s="502"/>
      <c r="BO28" s="502"/>
      <c r="BP28" s="502"/>
      <c r="BQ28" s="502"/>
      <c r="BR28" s="502"/>
      <c r="BS28" s="502"/>
      <c r="BT28" s="502"/>
      <c r="BU28" s="502"/>
      <c r="BV28" s="502"/>
      <c r="BW28" s="502"/>
      <c r="BX28" s="502"/>
      <c r="BY28" s="502"/>
      <c r="BZ28" s="502"/>
      <c r="CA28" s="502"/>
      <c r="CB28" s="502"/>
      <c r="CC28" s="502"/>
      <c r="CD28" s="502"/>
      <c r="CE28" s="502"/>
      <c r="CF28" s="502"/>
      <c r="CG28" s="502"/>
      <c r="CH28" s="502"/>
      <c r="CI28" s="502"/>
      <c r="CJ28" s="502"/>
      <c r="CK28" s="502"/>
      <c r="CL28" s="502"/>
      <c r="CM28" s="502"/>
      <c r="CN28" s="502"/>
      <c r="CO28" s="502"/>
      <c r="CP28" s="502"/>
      <c r="CQ28" s="502"/>
      <c r="CR28" s="502"/>
      <c r="CS28" s="502"/>
      <c r="CT28" s="502"/>
      <c r="CU28" s="502"/>
      <c r="CV28" s="502"/>
      <c r="CW28" s="502"/>
      <c r="CX28" s="502"/>
      <c r="CY28" s="502"/>
      <c r="CZ28" s="502"/>
      <c r="DA28" s="502"/>
      <c r="DB28" s="502"/>
      <c r="DC28" s="502"/>
      <c r="DD28" s="502"/>
      <c r="DE28" s="502"/>
      <c r="DF28" s="502"/>
      <c r="DG28" s="502"/>
      <c r="DH28" s="502"/>
      <c r="DI28" s="502"/>
      <c r="DJ28" s="502"/>
      <c r="DK28" s="502"/>
      <c r="DL28" s="502"/>
      <c r="DM28" s="502"/>
      <c r="DN28" s="502"/>
      <c r="DO28" s="502"/>
      <c r="DP28" s="502"/>
      <c r="DQ28" s="502"/>
      <c r="DR28" s="502"/>
      <c r="DS28" s="502"/>
      <c r="DT28" s="502"/>
      <c r="DU28" s="502"/>
      <c r="DV28" s="502"/>
      <c r="DW28" s="502"/>
      <c r="DX28" s="502"/>
      <c r="DY28" s="502"/>
      <c r="DZ28" s="502"/>
      <c r="EA28" s="502"/>
      <c r="EB28" s="502"/>
      <c r="EC28" s="502"/>
      <c r="ED28" s="502"/>
      <c r="EE28" s="502"/>
      <c r="EF28" s="502"/>
      <c r="EG28" s="502"/>
      <c r="EH28" s="502"/>
      <c r="EI28" s="502"/>
      <c r="EJ28" s="502"/>
      <c r="EK28" s="502"/>
      <c r="EL28" s="502"/>
      <c r="EM28" s="502"/>
      <c r="EN28" s="502"/>
      <c r="EO28" s="502"/>
      <c r="EP28" s="502"/>
      <c r="EQ28" s="502"/>
      <c r="ER28" s="502"/>
      <c r="ES28" s="502"/>
      <c r="ET28" s="502"/>
      <c r="EU28" s="502"/>
      <c r="EV28" s="502"/>
      <c r="EW28" s="502"/>
      <c r="EX28" s="502"/>
      <c r="EY28" s="502"/>
      <c r="EZ28" s="502"/>
      <c r="FA28" s="502"/>
      <c r="FB28" s="502"/>
      <c r="FC28" s="502"/>
      <c r="FD28" s="502"/>
      <c r="FE28" s="502"/>
      <c r="FF28" s="502"/>
      <c r="FG28" s="502"/>
      <c r="FH28" s="502"/>
      <c r="FI28" s="502"/>
      <c r="FJ28" s="502"/>
      <c r="FK28" s="502"/>
      <c r="FL28" s="502"/>
      <c r="FM28" s="502"/>
      <c r="FN28" s="502"/>
      <c r="FO28" s="502"/>
      <c r="FP28" s="502"/>
      <c r="FQ28" s="502"/>
      <c r="FR28" s="502"/>
      <c r="FS28" s="502"/>
      <c r="FT28" s="502"/>
      <c r="FU28" s="502"/>
      <c r="FV28" s="502"/>
      <c r="FW28" s="502"/>
      <c r="FX28" s="502"/>
      <c r="FY28" s="502"/>
      <c r="FZ28" s="502"/>
      <c r="GA28" s="502"/>
      <c r="GB28" s="502"/>
      <c r="GC28" s="502"/>
      <c r="GD28" s="502"/>
      <c r="GE28" s="502"/>
      <c r="GF28" s="502"/>
      <c r="GG28" s="502"/>
      <c r="GH28" s="502"/>
      <c r="GI28" s="502"/>
      <c r="GJ28" s="502"/>
      <c r="GK28" s="502"/>
      <c r="GL28" s="502"/>
      <c r="GM28" s="502"/>
      <c r="GN28" s="502"/>
      <c r="GO28" s="502"/>
      <c r="GP28" s="502"/>
      <c r="GQ28" s="502"/>
      <c r="GR28" s="502"/>
      <c r="GS28" s="502"/>
      <c r="GT28" s="502"/>
      <c r="GU28" s="502"/>
      <c r="GV28" s="502"/>
      <c r="GW28" s="502"/>
      <c r="GX28" s="502"/>
      <c r="GY28" s="502"/>
      <c r="GZ28" s="502"/>
      <c r="HA28" s="502"/>
      <c r="HB28" s="502"/>
      <c r="HC28" s="502"/>
      <c r="HD28" s="502"/>
      <c r="HE28" s="502"/>
      <c r="HF28" s="502"/>
      <c r="HG28" s="502"/>
      <c r="HH28" s="502"/>
      <c r="HI28" s="502"/>
      <c r="HJ28" s="502"/>
      <c r="HK28" s="502"/>
      <c r="HL28" s="502"/>
      <c r="HM28" s="502"/>
      <c r="HN28" s="502"/>
      <c r="HO28" s="502"/>
      <c r="HP28" s="502"/>
      <c r="HQ28" s="502"/>
      <c r="HR28" s="610"/>
      <c r="HS28" s="610"/>
      <c r="HT28" s="610"/>
      <c r="HU28" s="610"/>
      <c r="HV28" s="610"/>
      <c r="HW28" s="610"/>
      <c r="HX28" s="610"/>
      <c r="HY28" s="610"/>
      <c r="HZ28" s="610"/>
      <c r="IA28" s="610"/>
      <c r="IB28" s="610"/>
      <c r="IC28" s="610"/>
      <c r="ID28" s="610"/>
      <c r="IE28" s="610"/>
      <c r="IF28" s="610"/>
      <c r="IG28" s="610"/>
      <c r="IH28" s="610"/>
      <c r="II28" s="610"/>
      <c r="IJ28" s="610"/>
      <c r="IK28" s="610"/>
    </row>
    <row r="29" spans="1:245" ht="21.9" customHeight="1">
      <c r="A29" s="507" t="s">
        <v>66</v>
      </c>
      <c r="B29" s="505" t="s">
        <v>67</v>
      </c>
      <c r="C29" s="507" t="s">
        <v>68</v>
      </c>
      <c r="D29" s="507">
        <f>'01CH'!D30</f>
        <v>0</v>
      </c>
      <c r="E29" s="18">
        <v>0</v>
      </c>
      <c r="F29" s="19">
        <v>0</v>
      </c>
      <c r="G29" s="18">
        <f>'03CH'!D30</f>
        <v>0</v>
      </c>
      <c r="H29" s="19">
        <f t="shared" si="0"/>
        <v>0</v>
      </c>
      <c r="I29" s="686"/>
      <c r="J29" s="681">
        <f t="shared" si="3"/>
        <v>0</v>
      </c>
      <c r="K29" s="686"/>
      <c r="L29" s="681">
        <f t="shared" si="5"/>
        <v>0</v>
      </c>
      <c r="M29" s="681">
        <f t="shared" si="4"/>
        <v>0</v>
      </c>
      <c r="N29" s="681"/>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502"/>
      <c r="BC29" s="502"/>
      <c r="BD29" s="502"/>
      <c r="BE29" s="502"/>
      <c r="BF29" s="502"/>
      <c r="BG29" s="502"/>
      <c r="BH29" s="502"/>
      <c r="BI29" s="502"/>
      <c r="BJ29" s="502"/>
      <c r="BK29" s="502"/>
      <c r="BL29" s="502"/>
      <c r="BM29" s="502"/>
      <c r="BN29" s="502"/>
      <c r="BO29" s="502"/>
      <c r="BP29" s="502"/>
      <c r="BQ29" s="502"/>
      <c r="BR29" s="502"/>
      <c r="BS29" s="502"/>
      <c r="BT29" s="502"/>
      <c r="BU29" s="502"/>
      <c r="BV29" s="502"/>
      <c r="BW29" s="502"/>
      <c r="BX29" s="502"/>
      <c r="BY29" s="502"/>
      <c r="BZ29" s="502"/>
      <c r="CA29" s="502"/>
      <c r="CB29" s="502"/>
      <c r="CC29" s="502"/>
      <c r="CD29" s="502"/>
      <c r="CE29" s="502"/>
      <c r="CF29" s="502"/>
      <c r="CG29" s="502"/>
      <c r="CH29" s="502"/>
      <c r="CI29" s="502"/>
      <c r="CJ29" s="502"/>
      <c r="CK29" s="502"/>
      <c r="CL29" s="502"/>
      <c r="CM29" s="502"/>
      <c r="CN29" s="502"/>
      <c r="CO29" s="502"/>
      <c r="CP29" s="502"/>
      <c r="CQ29" s="502"/>
      <c r="CR29" s="502"/>
      <c r="CS29" s="502"/>
      <c r="CT29" s="502"/>
      <c r="CU29" s="502"/>
      <c r="CV29" s="502"/>
      <c r="CW29" s="502"/>
      <c r="CX29" s="502"/>
      <c r="CY29" s="502"/>
      <c r="CZ29" s="502"/>
      <c r="DA29" s="502"/>
      <c r="DB29" s="502"/>
      <c r="DC29" s="502"/>
      <c r="DD29" s="502"/>
      <c r="DE29" s="502"/>
      <c r="DF29" s="502"/>
      <c r="DG29" s="502"/>
      <c r="DH29" s="502"/>
      <c r="DI29" s="502"/>
      <c r="DJ29" s="502"/>
      <c r="DK29" s="502"/>
      <c r="DL29" s="502"/>
      <c r="DM29" s="502"/>
      <c r="DN29" s="502"/>
      <c r="DO29" s="502"/>
      <c r="DP29" s="502"/>
      <c r="DQ29" s="502"/>
      <c r="DR29" s="502"/>
      <c r="DS29" s="502"/>
      <c r="DT29" s="502"/>
      <c r="DU29" s="502"/>
      <c r="DV29" s="502"/>
      <c r="DW29" s="502"/>
      <c r="DX29" s="502"/>
      <c r="DY29" s="502"/>
      <c r="DZ29" s="502"/>
      <c r="EA29" s="502"/>
      <c r="EB29" s="502"/>
      <c r="EC29" s="502"/>
      <c r="ED29" s="502"/>
      <c r="EE29" s="502"/>
      <c r="EF29" s="502"/>
      <c r="EG29" s="502"/>
      <c r="EH29" s="502"/>
      <c r="EI29" s="502"/>
      <c r="EJ29" s="502"/>
      <c r="EK29" s="502"/>
      <c r="EL29" s="502"/>
      <c r="EM29" s="502"/>
      <c r="EN29" s="502"/>
      <c r="EO29" s="502"/>
      <c r="EP29" s="502"/>
      <c r="EQ29" s="502"/>
      <c r="ER29" s="502"/>
      <c r="ES29" s="502"/>
      <c r="ET29" s="502"/>
      <c r="EU29" s="502"/>
      <c r="EV29" s="502"/>
      <c r="EW29" s="502"/>
      <c r="EX29" s="502"/>
      <c r="EY29" s="502"/>
      <c r="EZ29" s="502"/>
      <c r="FA29" s="502"/>
      <c r="FB29" s="502"/>
      <c r="FC29" s="502"/>
      <c r="FD29" s="502"/>
      <c r="FE29" s="502"/>
      <c r="FF29" s="502"/>
      <c r="FG29" s="502"/>
      <c r="FH29" s="502"/>
      <c r="FI29" s="502"/>
      <c r="FJ29" s="502"/>
      <c r="FK29" s="502"/>
      <c r="FL29" s="502"/>
      <c r="FM29" s="502"/>
      <c r="FN29" s="502"/>
      <c r="FO29" s="502"/>
      <c r="FP29" s="502"/>
      <c r="FQ29" s="502"/>
      <c r="FR29" s="502"/>
      <c r="FS29" s="502"/>
      <c r="FT29" s="502"/>
      <c r="FU29" s="502"/>
      <c r="FV29" s="502"/>
      <c r="FW29" s="502"/>
      <c r="FX29" s="502"/>
      <c r="FY29" s="502"/>
      <c r="FZ29" s="502"/>
      <c r="GA29" s="502"/>
      <c r="GB29" s="502"/>
      <c r="GC29" s="502"/>
      <c r="GD29" s="502"/>
      <c r="GE29" s="502"/>
      <c r="GF29" s="502"/>
      <c r="GG29" s="502"/>
      <c r="GH29" s="502"/>
      <c r="GI29" s="502"/>
      <c r="GJ29" s="502"/>
      <c r="GK29" s="502"/>
      <c r="GL29" s="502"/>
      <c r="GM29" s="502"/>
      <c r="GN29" s="502"/>
      <c r="GO29" s="502"/>
      <c r="GP29" s="502"/>
      <c r="GQ29" s="502"/>
      <c r="GR29" s="502"/>
      <c r="GS29" s="502"/>
      <c r="GT29" s="502"/>
      <c r="GU29" s="502"/>
      <c r="GV29" s="502"/>
      <c r="GW29" s="502"/>
      <c r="GX29" s="502"/>
      <c r="GY29" s="502"/>
      <c r="GZ29" s="502"/>
      <c r="HA29" s="502"/>
      <c r="HB29" s="502"/>
      <c r="HC29" s="502"/>
      <c r="HD29" s="502"/>
      <c r="HE29" s="502"/>
      <c r="HF29" s="502"/>
      <c r="HG29" s="502"/>
      <c r="HH29" s="502"/>
      <c r="HI29" s="502"/>
      <c r="HJ29" s="502"/>
      <c r="HK29" s="502"/>
      <c r="HL29" s="502"/>
      <c r="HM29" s="502"/>
      <c r="HN29" s="502"/>
      <c r="HO29" s="502"/>
      <c r="HP29" s="502"/>
      <c r="HQ29" s="502"/>
      <c r="HR29" s="610"/>
      <c r="HS29" s="610"/>
      <c r="HT29" s="610"/>
      <c r="HU29" s="610"/>
      <c r="HV29" s="610"/>
      <c r="HW29" s="610"/>
      <c r="HX29" s="610"/>
      <c r="HY29" s="610"/>
      <c r="HZ29" s="610"/>
      <c r="IA29" s="610"/>
      <c r="IB29" s="610"/>
      <c r="IC29" s="610"/>
      <c r="ID29" s="610"/>
      <c r="IE29" s="610"/>
      <c r="IF29" s="610"/>
      <c r="IG29" s="610"/>
      <c r="IH29" s="610"/>
      <c r="II29" s="610"/>
      <c r="IJ29" s="610"/>
      <c r="IK29" s="610"/>
    </row>
    <row r="30" spans="1:245" ht="21.9" customHeight="1">
      <c r="A30" s="507" t="s">
        <v>66</v>
      </c>
      <c r="B30" s="505" t="s">
        <v>70</v>
      </c>
      <c r="C30" s="507" t="s">
        <v>71</v>
      </c>
      <c r="D30" s="507">
        <f>'01CH'!D31</f>
        <v>11.458</v>
      </c>
      <c r="E30" s="18">
        <v>666.20745599999759</v>
      </c>
      <c r="F30" s="19">
        <v>654.73999999999762</v>
      </c>
      <c r="G30" s="18">
        <f>'03CH'!D31</f>
        <v>0</v>
      </c>
      <c r="H30" s="19">
        <f t="shared" si="0"/>
        <v>-11.458</v>
      </c>
      <c r="I30" s="686">
        <f>'03CH'!D31</f>
        <v>0</v>
      </c>
      <c r="J30" s="681">
        <f t="shared" si="3"/>
        <v>-11.458</v>
      </c>
      <c r="K30" s="686">
        <f>'03CH'!F31</f>
        <v>544.8875009999897</v>
      </c>
      <c r="L30" s="681">
        <f t="shared" si="5"/>
        <v>533.42950099998973</v>
      </c>
      <c r="M30" s="681">
        <f t="shared" si="4"/>
        <v>-121.31995500000789</v>
      </c>
      <c r="N30" s="681"/>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502"/>
      <c r="BC30" s="502"/>
      <c r="BD30" s="502"/>
      <c r="BE30" s="502"/>
      <c r="BF30" s="502"/>
      <c r="BG30" s="502"/>
      <c r="BH30" s="502"/>
      <c r="BI30" s="502"/>
      <c r="BJ30" s="502"/>
      <c r="BK30" s="502"/>
      <c r="BL30" s="502"/>
      <c r="BM30" s="502"/>
      <c r="BN30" s="502"/>
      <c r="BO30" s="502"/>
      <c r="BP30" s="502"/>
      <c r="BQ30" s="502"/>
      <c r="BR30" s="502"/>
      <c r="BS30" s="502"/>
      <c r="BT30" s="502"/>
      <c r="BU30" s="502"/>
      <c r="BV30" s="502"/>
      <c r="BW30" s="502"/>
      <c r="BX30" s="502"/>
      <c r="BY30" s="502"/>
      <c r="BZ30" s="502"/>
      <c r="CA30" s="502"/>
      <c r="CB30" s="502"/>
      <c r="CC30" s="502"/>
      <c r="CD30" s="502"/>
      <c r="CE30" s="502"/>
      <c r="CF30" s="502"/>
      <c r="CG30" s="502"/>
      <c r="CH30" s="502"/>
      <c r="CI30" s="502"/>
      <c r="CJ30" s="502"/>
      <c r="CK30" s="502"/>
      <c r="CL30" s="502"/>
      <c r="CM30" s="502"/>
      <c r="CN30" s="502"/>
      <c r="CO30" s="502"/>
      <c r="CP30" s="502"/>
      <c r="CQ30" s="502"/>
      <c r="CR30" s="502"/>
      <c r="CS30" s="502"/>
      <c r="CT30" s="502"/>
      <c r="CU30" s="502"/>
      <c r="CV30" s="502"/>
      <c r="CW30" s="502"/>
      <c r="CX30" s="502"/>
      <c r="CY30" s="502"/>
      <c r="CZ30" s="502"/>
      <c r="DA30" s="502"/>
      <c r="DB30" s="502"/>
      <c r="DC30" s="502"/>
      <c r="DD30" s="502"/>
      <c r="DE30" s="502"/>
      <c r="DF30" s="502"/>
      <c r="DG30" s="502"/>
      <c r="DH30" s="502"/>
      <c r="DI30" s="502"/>
      <c r="DJ30" s="502"/>
      <c r="DK30" s="502"/>
      <c r="DL30" s="502"/>
      <c r="DM30" s="502"/>
      <c r="DN30" s="502"/>
      <c r="DO30" s="502"/>
      <c r="DP30" s="502"/>
      <c r="DQ30" s="502"/>
      <c r="DR30" s="502"/>
      <c r="DS30" s="502"/>
      <c r="DT30" s="502"/>
      <c r="DU30" s="502"/>
      <c r="DV30" s="502"/>
      <c r="DW30" s="502"/>
      <c r="DX30" s="502"/>
      <c r="DY30" s="502"/>
      <c r="DZ30" s="502"/>
      <c r="EA30" s="502"/>
      <c r="EB30" s="502"/>
      <c r="EC30" s="502"/>
      <c r="ED30" s="502"/>
      <c r="EE30" s="502"/>
      <c r="EF30" s="502"/>
      <c r="EG30" s="502"/>
      <c r="EH30" s="502"/>
      <c r="EI30" s="502"/>
      <c r="EJ30" s="502"/>
      <c r="EK30" s="502"/>
      <c r="EL30" s="502"/>
      <c r="EM30" s="502"/>
      <c r="EN30" s="502"/>
      <c r="EO30" s="502"/>
      <c r="EP30" s="502"/>
      <c r="EQ30" s="502"/>
      <c r="ER30" s="502"/>
      <c r="ES30" s="502"/>
      <c r="ET30" s="502"/>
      <c r="EU30" s="502"/>
      <c r="EV30" s="502"/>
      <c r="EW30" s="502"/>
      <c r="EX30" s="502"/>
      <c r="EY30" s="502"/>
      <c r="EZ30" s="502"/>
      <c r="FA30" s="502"/>
      <c r="FB30" s="502"/>
      <c r="FC30" s="502"/>
      <c r="FD30" s="502"/>
      <c r="FE30" s="502"/>
      <c r="FF30" s="502"/>
      <c r="FG30" s="502"/>
      <c r="FH30" s="502"/>
      <c r="FI30" s="502"/>
      <c r="FJ30" s="502"/>
      <c r="FK30" s="502"/>
      <c r="FL30" s="502"/>
      <c r="FM30" s="502"/>
      <c r="FN30" s="502"/>
      <c r="FO30" s="502"/>
      <c r="FP30" s="502"/>
      <c r="FQ30" s="502"/>
      <c r="FR30" s="502"/>
      <c r="FS30" s="502"/>
      <c r="FT30" s="502"/>
      <c r="FU30" s="502"/>
      <c r="FV30" s="502"/>
      <c r="FW30" s="502"/>
      <c r="FX30" s="502"/>
      <c r="FY30" s="502"/>
      <c r="FZ30" s="502"/>
      <c r="GA30" s="502"/>
      <c r="GB30" s="502"/>
      <c r="GC30" s="502"/>
      <c r="GD30" s="502"/>
      <c r="GE30" s="502"/>
      <c r="GF30" s="502"/>
      <c r="GG30" s="502"/>
      <c r="GH30" s="502"/>
      <c r="GI30" s="502"/>
      <c r="GJ30" s="502"/>
      <c r="GK30" s="502"/>
      <c r="GL30" s="502"/>
      <c r="GM30" s="502"/>
      <c r="GN30" s="502"/>
      <c r="GO30" s="502"/>
      <c r="GP30" s="502"/>
      <c r="GQ30" s="502"/>
      <c r="GR30" s="502"/>
      <c r="GS30" s="502"/>
      <c r="GT30" s="502"/>
      <c r="GU30" s="502"/>
      <c r="GV30" s="502"/>
      <c r="GW30" s="502"/>
      <c r="GX30" s="502"/>
      <c r="GY30" s="502"/>
      <c r="GZ30" s="502"/>
      <c r="HA30" s="502"/>
      <c r="HB30" s="502"/>
      <c r="HC30" s="502"/>
      <c r="HD30" s="502"/>
      <c r="HE30" s="502"/>
      <c r="HF30" s="502"/>
      <c r="HG30" s="502"/>
      <c r="HH30" s="502"/>
      <c r="HI30" s="502"/>
      <c r="HJ30" s="502"/>
      <c r="HK30" s="502"/>
      <c r="HL30" s="502"/>
      <c r="HM30" s="502"/>
      <c r="HN30" s="502"/>
      <c r="HO30" s="502"/>
      <c r="HP30" s="502"/>
      <c r="HQ30" s="502"/>
      <c r="HR30" s="610"/>
      <c r="HS30" s="610"/>
      <c r="HT30" s="610"/>
      <c r="HU30" s="610"/>
      <c r="HV30" s="610"/>
      <c r="HW30" s="610"/>
      <c r="HX30" s="610"/>
      <c r="HY30" s="610"/>
      <c r="HZ30" s="610"/>
      <c r="IA30" s="610"/>
      <c r="IB30" s="610"/>
      <c r="IC30" s="610"/>
      <c r="ID30" s="610"/>
      <c r="IE30" s="610"/>
      <c r="IF30" s="610"/>
      <c r="IG30" s="610"/>
      <c r="IH30" s="610"/>
      <c r="II30" s="610"/>
      <c r="IJ30" s="610"/>
      <c r="IK30" s="610"/>
    </row>
    <row r="31" spans="1:245" s="609" customFormat="1" ht="21.9" customHeight="1">
      <c r="A31" s="599" t="s">
        <v>72</v>
      </c>
      <c r="B31" s="598" t="s">
        <v>73</v>
      </c>
      <c r="C31" s="599" t="s">
        <v>74</v>
      </c>
      <c r="D31" s="599">
        <f>'01CH'!D32</f>
        <v>4153.2168000000001</v>
      </c>
      <c r="E31" s="514">
        <v>7085.2827840000018</v>
      </c>
      <c r="F31" s="526">
        <v>2972.9714670000021</v>
      </c>
      <c r="G31" s="536">
        <f>'03CH'!D32</f>
        <v>5104.46</v>
      </c>
      <c r="H31" s="526">
        <f t="shared" si="0"/>
        <v>951.24319999999989</v>
      </c>
      <c r="I31" s="682">
        <v>4570.37</v>
      </c>
      <c r="J31" s="683">
        <f t="shared" si="3"/>
        <v>417.15319999999974</v>
      </c>
      <c r="K31" s="682">
        <f>'03CH'!F32</f>
        <v>5104.46</v>
      </c>
      <c r="L31" s="683">
        <f t="shared" si="5"/>
        <v>951.24319999999989</v>
      </c>
      <c r="M31" s="683">
        <f t="shared" si="4"/>
        <v>-1980.8227840000018</v>
      </c>
      <c r="N31" s="685">
        <f t="shared" si="2"/>
        <v>0</v>
      </c>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c r="BV31" s="499"/>
      <c r="BW31" s="499"/>
      <c r="BX31" s="499"/>
      <c r="BY31" s="499"/>
      <c r="BZ31" s="499"/>
      <c r="CA31" s="499"/>
      <c r="CB31" s="499"/>
      <c r="CC31" s="499"/>
      <c r="CD31" s="499"/>
      <c r="CE31" s="499"/>
      <c r="CF31" s="499"/>
      <c r="CG31" s="499"/>
      <c r="CH31" s="499"/>
      <c r="CI31" s="499"/>
      <c r="CJ31" s="499"/>
      <c r="CK31" s="499"/>
      <c r="CL31" s="499"/>
      <c r="CM31" s="499"/>
      <c r="CN31" s="499"/>
      <c r="CO31" s="499"/>
      <c r="CP31" s="499"/>
      <c r="CQ31" s="499"/>
      <c r="CR31" s="499"/>
      <c r="CS31" s="499"/>
      <c r="CT31" s="499"/>
      <c r="CU31" s="499"/>
      <c r="CV31" s="499"/>
      <c r="CW31" s="499"/>
      <c r="CX31" s="499"/>
      <c r="CY31" s="499"/>
      <c r="CZ31" s="499"/>
      <c r="DA31" s="499"/>
      <c r="DB31" s="499"/>
      <c r="DC31" s="499"/>
      <c r="DD31" s="499"/>
      <c r="DE31" s="499"/>
      <c r="DF31" s="499"/>
      <c r="DG31" s="499"/>
      <c r="DH31" s="499"/>
      <c r="DI31" s="499"/>
      <c r="DJ31" s="499"/>
      <c r="DK31" s="499"/>
      <c r="DL31" s="499"/>
      <c r="DM31" s="499"/>
      <c r="DN31" s="499"/>
      <c r="DO31" s="499"/>
      <c r="DP31" s="499"/>
      <c r="DQ31" s="499"/>
      <c r="DR31" s="499"/>
      <c r="DS31" s="499"/>
      <c r="DT31" s="499"/>
      <c r="DU31" s="499"/>
      <c r="DV31" s="499"/>
      <c r="DW31" s="499"/>
      <c r="DX31" s="499"/>
      <c r="DY31" s="499"/>
      <c r="DZ31" s="499"/>
      <c r="EA31" s="499"/>
      <c r="EB31" s="499"/>
      <c r="EC31" s="499"/>
      <c r="ED31" s="499"/>
      <c r="EE31" s="499"/>
      <c r="EF31" s="499"/>
      <c r="EG31" s="499"/>
      <c r="EH31" s="499"/>
      <c r="EI31" s="499"/>
      <c r="EJ31" s="499"/>
      <c r="EK31" s="499"/>
      <c r="EL31" s="499"/>
      <c r="EM31" s="499"/>
      <c r="EN31" s="499"/>
      <c r="EO31" s="499"/>
      <c r="EP31" s="499"/>
      <c r="EQ31" s="499"/>
      <c r="ER31" s="499"/>
      <c r="ES31" s="499"/>
      <c r="ET31" s="499"/>
      <c r="EU31" s="499"/>
      <c r="EV31" s="499"/>
      <c r="EW31" s="499"/>
      <c r="EX31" s="499"/>
      <c r="EY31" s="499"/>
      <c r="EZ31" s="499"/>
      <c r="FA31" s="499"/>
      <c r="FB31" s="499"/>
      <c r="FC31" s="499"/>
      <c r="FD31" s="499"/>
      <c r="FE31" s="499"/>
      <c r="FF31" s="499"/>
      <c r="FG31" s="499"/>
      <c r="FH31" s="499"/>
      <c r="FI31" s="499"/>
      <c r="FJ31" s="499"/>
      <c r="FK31" s="499"/>
      <c r="FL31" s="499"/>
      <c r="FM31" s="499"/>
      <c r="FN31" s="499"/>
      <c r="FO31" s="499"/>
      <c r="FP31" s="499"/>
      <c r="FQ31" s="499"/>
      <c r="FR31" s="499"/>
      <c r="FS31" s="499"/>
      <c r="FT31" s="499"/>
      <c r="FU31" s="499"/>
      <c r="FV31" s="499"/>
      <c r="FW31" s="499"/>
      <c r="FX31" s="499"/>
      <c r="FY31" s="499"/>
      <c r="FZ31" s="499"/>
      <c r="GA31" s="499"/>
      <c r="GB31" s="499"/>
      <c r="GC31" s="499"/>
      <c r="GD31" s="499"/>
      <c r="GE31" s="499"/>
      <c r="GF31" s="499"/>
      <c r="GG31" s="499"/>
      <c r="GH31" s="499"/>
      <c r="GI31" s="499"/>
      <c r="GJ31" s="499"/>
      <c r="GK31" s="499"/>
      <c r="GL31" s="499"/>
      <c r="GM31" s="499"/>
      <c r="GN31" s="499"/>
      <c r="GO31" s="499"/>
      <c r="GP31" s="499"/>
      <c r="GQ31" s="499"/>
      <c r="GR31" s="499"/>
      <c r="GS31" s="499"/>
      <c r="GT31" s="499"/>
      <c r="GU31" s="499"/>
      <c r="GV31" s="499"/>
      <c r="GW31" s="499"/>
      <c r="GX31" s="499"/>
      <c r="GY31" s="499"/>
      <c r="GZ31" s="499"/>
      <c r="HA31" s="499"/>
      <c r="HB31" s="499"/>
      <c r="HC31" s="499"/>
      <c r="HD31" s="499"/>
      <c r="HE31" s="499"/>
      <c r="HF31" s="499"/>
      <c r="HG31" s="499"/>
      <c r="HH31" s="499"/>
      <c r="HI31" s="499"/>
      <c r="HJ31" s="499"/>
      <c r="HK31" s="499"/>
      <c r="HL31" s="499"/>
      <c r="HM31" s="499"/>
      <c r="HN31" s="499"/>
      <c r="HO31" s="499"/>
      <c r="HP31" s="499"/>
      <c r="HQ31" s="499"/>
      <c r="HR31" s="608"/>
      <c r="HS31" s="608"/>
      <c r="HT31" s="608"/>
      <c r="HU31" s="608"/>
      <c r="HV31" s="608"/>
      <c r="HW31" s="608"/>
      <c r="HX31" s="608"/>
      <c r="HY31" s="608"/>
      <c r="HZ31" s="608"/>
      <c r="IA31" s="608"/>
      <c r="IB31" s="608"/>
      <c r="IC31" s="608"/>
      <c r="ID31" s="608"/>
      <c r="IE31" s="608"/>
      <c r="IF31" s="608"/>
      <c r="IG31" s="608"/>
      <c r="IH31" s="608"/>
      <c r="II31" s="608"/>
      <c r="IJ31" s="608"/>
      <c r="IK31" s="608"/>
    </row>
    <row r="32" spans="1:245" ht="21.9" customHeight="1">
      <c r="A32" s="589"/>
      <c r="B32" s="500" t="s">
        <v>203</v>
      </c>
      <c r="C32" s="589"/>
      <c r="D32" s="589"/>
      <c r="E32" s="23"/>
      <c r="F32" s="19">
        <v>0</v>
      </c>
      <c r="G32" s="18">
        <f>'03CH'!D33</f>
        <v>0</v>
      </c>
      <c r="H32" s="19">
        <f t="shared" si="0"/>
        <v>0</v>
      </c>
      <c r="I32" s="679"/>
      <c r="J32" s="681">
        <f t="shared" si="3"/>
        <v>0</v>
      </c>
      <c r="K32" s="679"/>
      <c r="L32" s="681">
        <f t="shared" si="5"/>
        <v>0</v>
      </c>
      <c r="M32" s="681">
        <f t="shared" si="4"/>
        <v>0</v>
      </c>
      <c r="N32" s="681">
        <f t="shared" si="2"/>
        <v>0</v>
      </c>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1"/>
      <c r="AO32" s="501"/>
      <c r="AP32" s="501"/>
      <c r="AQ32" s="501"/>
      <c r="AR32" s="501"/>
      <c r="AS32" s="501"/>
      <c r="AT32" s="501"/>
      <c r="AU32" s="501"/>
      <c r="AV32" s="501"/>
      <c r="AW32" s="501"/>
      <c r="AX32" s="501"/>
      <c r="AY32" s="501"/>
      <c r="AZ32" s="501"/>
      <c r="BA32" s="501"/>
      <c r="BB32" s="501"/>
      <c r="BC32" s="501"/>
      <c r="BD32" s="501"/>
      <c r="BE32" s="501"/>
      <c r="BF32" s="501"/>
      <c r="BG32" s="501"/>
      <c r="BH32" s="501"/>
      <c r="BI32" s="501"/>
      <c r="BJ32" s="501"/>
      <c r="BK32" s="501"/>
      <c r="BL32" s="501"/>
      <c r="BM32" s="501"/>
      <c r="BN32" s="501"/>
      <c r="BO32" s="501"/>
      <c r="BP32" s="501"/>
      <c r="BQ32" s="501"/>
      <c r="BR32" s="501"/>
      <c r="BS32" s="501"/>
      <c r="BT32" s="501"/>
      <c r="BU32" s="501"/>
      <c r="BV32" s="501"/>
      <c r="BW32" s="501"/>
      <c r="BX32" s="501"/>
      <c r="BY32" s="501"/>
      <c r="BZ32" s="501"/>
      <c r="CA32" s="501"/>
      <c r="CB32" s="501"/>
      <c r="CC32" s="501"/>
      <c r="CD32" s="501"/>
      <c r="CE32" s="501"/>
      <c r="CF32" s="501"/>
      <c r="CG32" s="501"/>
      <c r="CH32" s="501"/>
      <c r="CI32" s="501"/>
      <c r="CJ32" s="501"/>
      <c r="CK32" s="501"/>
      <c r="CL32" s="501"/>
      <c r="CM32" s="501"/>
      <c r="CN32" s="501"/>
      <c r="CO32" s="501"/>
      <c r="CP32" s="501"/>
      <c r="CQ32" s="501"/>
      <c r="CR32" s="501"/>
      <c r="CS32" s="501"/>
      <c r="CT32" s="501"/>
      <c r="CU32" s="501"/>
      <c r="CV32" s="501"/>
      <c r="CW32" s="501"/>
      <c r="CX32" s="501"/>
      <c r="CY32" s="501"/>
      <c r="CZ32" s="501"/>
      <c r="DA32" s="501"/>
      <c r="DB32" s="501"/>
      <c r="DC32" s="501"/>
      <c r="DD32" s="501"/>
      <c r="DE32" s="501"/>
      <c r="DF32" s="501"/>
      <c r="DG32" s="501"/>
      <c r="DH32" s="501"/>
      <c r="DI32" s="501"/>
      <c r="DJ32" s="501"/>
      <c r="DK32" s="501"/>
      <c r="DL32" s="501"/>
      <c r="DM32" s="501"/>
      <c r="DN32" s="501"/>
      <c r="DO32" s="501"/>
      <c r="DP32" s="501"/>
      <c r="DQ32" s="501"/>
      <c r="DR32" s="501"/>
      <c r="DS32" s="501"/>
      <c r="DT32" s="501"/>
      <c r="DU32" s="501"/>
      <c r="DV32" s="501"/>
      <c r="DW32" s="501"/>
      <c r="DX32" s="501"/>
      <c r="DY32" s="501"/>
      <c r="DZ32" s="501"/>
      <c r="EA32" s="501"/>
      <c r="EB32" s="501"/>
      <c r="EC32" s="501"/>
      <c r="ED32" s="501"/>
      <c r="EE32" s="501"/>
      <c r="EF32" s="501"/>
      <c r="EG32" s="501"/>
      <c r="EH32" s="501"/>
      <c r="EI32" s="501"/>
      <c r="EJ32" s="501"/>
      <c r="EK32" s="501"/>
      <c r="EL32" s="501"/>
      <c r="EM32" s="501"/>
      <c r="EN32" s="501"/>
      <c r="EO32" s="501"/>
      <c r="EP32" s="501"/>
      <c r="EQ32" s="501"/>
      <c r="ER32" s="501"/>
      <c r="ES32" s="501"/>
      <c r="ET32" s="501"/>
      <c r="EU32" s="501"/>
      <c r="EV32" s="501"/>
      <c r="EW32" s="501"/>
      <c r="EX32" s="501"/>
      <c r="EY32" s="501"/>
      <c r="EZ32" s="501"/>
      <c r="FA32" s="501"/>
      <c r="FB32" s="501"/>
      <c r="FC32" s="501"/>
      <c r="FD32" s="501"/>
      <c r="FE32" s="501"/>
      <c r="FF32" s="501"/>
      <c r="FG32" s="501"/>
      <c r="FH32" s="501"/>
      <c r="FI32" s="501"/>
      <c r="FJ32" s="501"/>
      <c r="FK32" s="501"/>
      <c r="FL32" s="501"/>
      <c r="FM32" s="501"/>
      <c r="FN32" s="501"/>
      <c r="FO32" s="501"/>
      <c r="FP32" s="501"/>
      <c r="FQ32" s="501"/>
      <c r="FR32" s="501"/>
      <c r="FS32" s="501"/>
      <c r="FT32" s="501"/>
      <c r="FU32" s="501"/>
      <c r="FV32" s="501"/>
      <c r="FW32" s="501"/>
      <c r="FX32" s="501"/>
      <c r="FY32" s="501"/>
      <c r="FZ32" s="501"/>
      <c r="GA32" s="501"/>
      <c r="GB32" s="501"/>
      <c r="GC32" s="501"/>
      <c r="GD32" s="501"/>
      <c r="GE32" s="501"/>
      <c r="GF32" s="501"/>
      <c r="GG32" s="501"/>
      <c r="GH32" s="501"/>
      <c r="GI32" s="501"/>
      <c r="GJ32" s="501"/>
      <c r="GK32" s="501"/>
      <c r="GL32" s="501"/>
      <c r="GM32" s="501"/>
      <c r="GN32" s="501"/>
      <c r="GO32" s="501"/>
      <c r="GP32" s="501"/>
      <c r="GQ32" s="501"/>
      <c r="GR32" s="501"/>
      <c r="GS32" s="501"/>
      <c r="GT32" s="501"/>
      <c r="GU32" s="501"/>
      <c r="GV32" s="501"/>
      <c r="GW32" s="501"/>
      <c r="GX32" s="501"/>
      <c r="GY32" s="501"/>
      <c r="GZ32" s="501"/>
      <c r="HA32" s="501"/>
      <c r="HB32" s="501"/>
      <c r="HC32" s="501"/>
      <c r="HD32" s="501"/>
      <c r="HE32" s="501"/>
      <c r="HF32" s="501"/>
      <c r="HG32" s="501"/>
      <c r="HH32" s="501"/>
      <c r="HI32" s="501"/>
      <c r="HJ32" s="501"/>
      <c r="HK32" s="501"/>
      <c r="HL32" s="501"/>
      <c r="HM32" s="501"/>
      <c r="HN32" s="501"/>
      <c r="HO32" s="501"/>
      <c r="HP32" s="501"/>
      <c r="HQ32" s="501"/>
      <c r="HR32" s="610"/>
      <c r="HS32" s="610"/>
      <c r="HT32" s="610"/>
      <c r="HU32" s="610"/>
      <c r="HV32" s="610"/>
      <c r="HW32" s="610"/>
      <c r="HX32" s="610"/>
      <c r="HY32" s="610"/>
      <c r="HZ32" s="610"/>
      <c r="IA32" s="610"/>
      <c r="IB32" s="610"/>
      <c r="IC32" s="610"/>
      <c r="ID32" s="610"/>
      <c r="IE32" s="610"/>
      <c r="IF32" s="610"/>
      <c r="IG32" s="610"/>
      <c r="IH32" s="610"/>
      <c r="II32" s="610"/>
      <c r="IJ32" s="610"/>
      <c r="IK32" s="610"/>
    </row>
    <row r="33" spans="1:245" ht="21.9" customHeight="1">
      <c r="A33" s="593" t="s">
        <v>76</v>
      </c>
      <c r="B33" s="604" t="s">
        <v>77</v>
      </c>
      <c r="C33" s="593" t="s">
        <v>78</v>
      </c>
      <c r="D33" s="593">
        <f>'01CH'!D34</f>
        <v>123.97880000000005</v>
      </c>
      <c r="E33" s="523">
        <v>265.91466200000002</v>
      </c>
      <c r="F33" s="548">
        <v>144.01252000000002</v>
      </c>
      <c r="G33" s="523">
        <f>'03CH'!D34</f>
        <v>254.19</v>
      </c>
      <c r="H33" s="548">
        <f t="shared" si="0"/>
        <v>130.21119999999996</v>
      </c>
      <c r="I33" s="684">
        <v>179.19</v>
      </c>
      <c r="J33" s="685">
        <f t="shared" si="3"/>
        <v>55.211199999999948</v>
      </c>
      <c r="K33" s="684">
        <f>'03CH'!F34</f>
        <v>254.19</v>
      </c>
      <c r="L33" s="685">
        <f t="shared" si="5"/>
        <v>130.21119999999996</v>
      </c>
      <c r="M33" s="685">
        <f t="shared" si="4"/>
        <v>-11.724662000000023</v>
      </c>
      <c r="N33" s="685">
        <f t="shared" si="2"/>
        <v>0</v>
      </c>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502"/>
      <c r="BC33" s="502"/>
      <c r="BD33" s="502"/>
      <c r="BE33" s="502"/>
      <c r="BF33" s="502"/>
      <c r="BG33" s="502"/>
      <c r="BH33" s="502"/>
      <c r="BI33" s="502"/>
      <c r="BJ33" s="502"/>
      <c r="BK33" s="502"/>
      <c r="BL33" s="502"/>
      <c r="BM33" s="502"/>
      <c r="BN33" s="502"/>
      <c r="BO33" s="502"/>
      <c r="BP33" s="502"/>
      <c r="BQ33" s="502"/>
      <c r="BR33" s="502"/>
      <c r="BS33" s="502"/>
      <c r="BT33" s="502"/>
      <c r="BU33" s="502"/>
      <c r="BV33" s="502"/>
      <c r="BW33" s="502"/>
      <c r="BX33" s="502"/>
      <c r="BY33" s="502"/>
      <c r="BZ33" s="502"/>
      <c r="CA33" s="502"/>
      <c r="CB33" s="502"/>
      <c r="CC33" s="502"/>
      <c r="CD33" s="502"/>
      <c r="CE33" s="502"/>
      <c r="CF33" s="502"/>
      <c r="CG33" s="502"/>
      <c r="CH33" s="502"/>
      <c r="CI33" s="502"/>
      <c r="CJ33" s="502"/>
      <c r="CK33" s="502"/>
      <c r="CL33" s="502"/>
      <c r="CM33" s="502"/>
      <c r="CN33" s="502"/>
      <c r="CO33" s="502"/>
      <c r="CP33" s="502"/>
      <c r="CQ33" s="502"/>
      <c r="CR33" s="502"/>
      <c r="CS33" s="502"/>
      <c r="CT33" s="502"/>
      <c r="CU33" s="502"/>
      <c r="CV33" s="502"/>
      <c r="CW33" s="502"/>
      <c r="CX33" s="502"/>
      <c r="CY33" s="502"/>
      <c r="CZ33" s="502"/>
      <c r="DA33" s="502"/>
      <c r="DB33" s="502"/>
      <c r="DC33" s="502"/>
      <c r="DD33" s="502"/>
      <c r="DE33" s="502"/>
      <c r="DF33" s="502"/>
      <c r="DG33" s="502"/>
      <c r="DH33" s="502"/>
      <c r="DI33" s="502"/>
      <c r="DJ33" s="502"/>
      <c r="DK33" s="502"/>
      <c r="DL33" s="502"/>
      <c r="DM33" s="502"/>
      <c r="DN33" s="502"/>
      <c r="DO33" s="502"/>
      <c r="DP33" s="502"/>
      <c r="DQ33" s="502"/>
      <c r="DR33" s="502"/>
      <c r="DS33" s="502"/>
      <c r="DT33" s="502"/>
      <c r="DU33" s="502"/>
      <c r="DV33" s="502"/>
      <c r="DW33" s="502"/>
      <c r="DX33" s="502"/>
      <c r="DY33" s="502"/>
      <c r="DZ33" s="502"/>
      <c r="EA33" s="502"/>
      <c r="EB33" s="502"/>
      <c r="EC33" s="502"/>
      <c r="ED33" s="502"/>
      <c r="EE33" s="502"/>
      <c r="EF33" s="502"/>
      <c r="EG33" s="502"/>
      <c r="EH33" s="502"/>
      <c r="EI33" s="502"/>
      <c r="EJ33" s="502"/>
      <c r="EK33" s="502"/>
      <c r="EL33" s="502"/>
      <c r="EM33" s="502"/>
      <c r="EN33" s="502"/>
      <c r="EO33" s="502"/>
      <c r="EP33" s="502"/>
      <c r="EQ33" s="502"/>
      <c r="ER33" s="502"/>
      <c r="ES33" s="502"/>
      <c r="ET33" s="502"/>
      <c r="EU33" s="502"/>
      <c r="EV33" s="502"/>
      <c r="EW33" s="502"/>
      <c r="EX33" s="502"/>
      <c r="EY33" s="502"/>
      <c r="EZ33" s="502"/>
      <c r="FA33" s="502"/>
      <c r="FB33" s="502"/>
      <c r="FC33" s="502"/>
      <c r="FD33" s="502"/>
      <c r="FE33" s="502"/>
      <c r="FF33" s="502"/>
      <c r="FG33" s="502"/>
      <c r="FH33" s="502"/>
      <c r="FI33" s="502"/>
      <c r="FJ33" s="502"/>
      <c r="FK33" s="502"/>
      <c r="FL33" s="502"/>
      <c r="FM33" s="502"/>
      <c r="FN33" s="502"/>
      <c r="FO33" s="502"/>
      <c r="FP33" s="502"/>
      <c r="FQ33" s="502"/>
      <c r="FR33" s="502"/>
      <c r="FS33" s="502"/>
      <c r="FT33" s="502"/>
      <c r="FU33" s="502"/>
      <c r="FV33" s="502"/>
      <c r="FW33" s="502"/>
      <c r="FX33" s="502"/>
      <c r="FY33" s="502"/>
      <c r="FZ33" s="502"/>
      <c r="GA33" s="502"/>
      <c r="GB33" s="502"/>
      <c r="GC33" s="502"/>
      <c r="GD33" s="502"/>
      <c r="GE33" s="502"/>
      <c r="GF33" s="502"/>
      <c r="GG33" s="502"/>
      <c r="GH33" s="502"/>
      <c r="GI33" s="502"/>
      <c r="GJ33" s="502"/>
      <c r="GK33" s="502"/>
      <c r="GL33" s="502"/>
      <c r="GM33" s="502"/>
      <c r="GN33" s="502"/>
      <c r="GO33" s="502"/>
      <c r="GP33" s="502"/>
      <c r="GQ33" s="502"/>
      <c r="GR33" s="502"/>
      <c r="GS33" s="502"/>
      <c r="GT33" s="502"/>
      <c r="GU33" s="502"/>
      <c r="GV33" s="502"/>
      <c r="GW33" s="502"/>
      <c r="GX33" s="502"/>
      <c r="GY33" s="502"/>
      <c r="GZ33" s="502"/>
      <c r="HA33" s="502"/>
      <c r="HB33" s="502"/>
      <c r="HC33" s="502"/>
      <c r="HD33" s="502"/>
      <c r="HE33" s="502"/>
      <c r="HF33" s="502"/>
      <c r="HG33" s="502"/>
      <c r="HH33" s="502"/>
      <c r="HI33" s="502"/>
      <c r="HJ33" s="502"/>
      <c r="HK33" s="502"/>
      <c r="HL33" s="502"/>
      <c r="HM33" s="502"/>
      <c r="HN33" s="502"/>
      <c r="HO33" s="502"/>
      <c r="HP33" s="502"/>
      <c r="HQ33" s="502"/>
      <c r="HR33" s="610"/>
      <c r="HS33" s="610"/>
      <c r="HT33" s="610"/>
      <c r="HU33" s="610"/>
      <c r="HV33" s="610"/>
      <c r="HW33" s="610"/>
      <c r="HX33" s="610"/>
      <c r="HY33" s="610"/>
      <c r="HZ33" s="610"/>
      <c r="IA33" s="610"/>
      <c r="IB33" s="610"/>
      <c r="IC33" s="610"/>
      <c r="ID33" s="610"/>
      <c r="IE33" s="610"/>
      <c r="IF33" s="610"/>
      <c r="IG33" s="610"/>
      <c r="IH33" s="610"/>
      <c r="II33" s="610"/>
      <c r="IJ33" s="610"/>
      <c r="IK33" s="610"/>
    </row>
    <row r="34" spans="1:245" ht="21.9" customHeight="1">
      <c r="A34" s="593" t="s">
        <v>79</v>
      </c>
      <c r="B34" s="604" t="s">
        <v>80</v>
      </c>
      <c r="C34" s="593" t="s">
        <v>81</v>
      </c>
      <c r="D34" s="593">
        <f>'01CH'!D35</f>
        <v>0.85000000000000009</v>
      </c>
      <c r="E34" s="523">
        <v>10.593792000000002</v>
      </c>
      <c r="F34" s="548">
        <v>9.7478900000000017</v>
      </c>
      <c r="G34" s="523">
        <f>'03CH'!D35</f>
        <v>8.7500000000000018</v>
      </c>
      <c r="H34" s="548">
        <f t="shared" si="0"/>
        <v>7.9000000000000021</v>
      </c>
      <c r="I34" s="684">
        <v>3.11</v>
      </c>
      <c r="J34" s="685">
        <f t="shared" si="3"/>
        <v>2.2599999999999998</v>
      </c>
      <c r="K34" s="684">
        <f>'03CH'!F35</f>
        <v>8.7499999999999982</v>
      </c>
      <c r="L34" s="685">
        <f t="shared" si="5"/>
        <v>7.8999999999999986</v>
      </c>
      <c r="M34" s="685">
        <f t="shared" si="4"/>
        <v>-1.8437920000000041</v>
      </c>
      <c r="N34" s="685">
        <f t="shared" si="2"/>
        <v>0</v>
      </c>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502"/>
      <c r="BC34" s="502"/>
      <c r="BD34" s="502"/>
      <c r="BE34" s="502"/>
      <c r="BF34" s="502"/>
      <c r="BG34" s="502"/>
      <c r="BH34" s="502"/>
      <c r="BI34" s="502"/>
      <c r="BJ34" s="502"/>
      <c r="BK34" s="502"/>
      <c r="BL34" s="502"/>
      <c r="BM34" s="502"/>
      <c r="BN34" s="502"/>
      <c r="BO34" s="502"/>
      <c r="BP34" s="502"/>
      <c r="BQ34" s="502"/>
      <c r="BR34" s="502"/>
      <c r="BS34" s="502"/>
      <c r="BT34" s="502"/>
      <c r="BU34" s="502"/>
      <c r="BV34" s="502"/>
      <c r="BW34" s="502"/>
      <c r="BX34" s="502"/>
      <c r="BY34" s="502"/>
      <c r="BZ34" s="502"/>
      <c r="CA34" s="502"/>
      <c r="CB34" s="502"/>
      <c r="CC34" s="502"/>
      <c r="CD34" s="502"/>
      <c r="CE34" s="502"/>
      <c r="CF34" s="502"/>
      <c r="CG34" s="502"/>
      <c r="CH34" s="502"/>
      <c r="CI34" s="502"/>
      <c r="CJ34" s="502"/>
      <c r="CK34" s="502"/>
      <c r="CL34" s="502"/>
      <c r="CM34" s="502"/>
      <c r="CN34" s="502"/>
      <c r="CO34" s="502"/>
      <c r="CP34" s="502"/>
      <c r="CQ34" s="502"/>
      <c r="CR34" s="502"/>
      <c r="CS34" s="502"/>
      <c r="CT34" s="502"/>
      <c r="CU34" s="502"/>
      <c r="CV34" s="502"/>
      <c r="CW34" s="502"/>
      <c r="CX34" s="502"/>
      <c r="CY34" s="502"/>
      <c r="CZ34" s="502"/>
      <c r="DA34" s="502"/>
      <c r="DB34" s="502"/>
      <c r="DC34" s="502"/>
      <c r="DD34" s="502"/>
      <c r="DE34" s="502"/>
      <c r="DF34" s="502"/>
      <c r="DG34" s="502"/>
      <c r="DH34" s="502"/>
      <c r="DI34" s="502"/>
      <c r="DJ34" s="502"/>
      <c r="DK34" s="502"/>
      <c r="DL34" s="502"/>
      <c r="DM34" s="502"/>
      <c r="DN34" s="502"/>
      <c r="DO34" s="502"/>
      <c r="DP34" s="502"/>
      <c r="DQ34" s="502"/>
      <c r="DR34" s="502"/>
      <c r="DS34" s="502"/>
      <c r="DT34" s="502"/>
      <c r="DU34" s="502"/>
      <c r="DV34" s="502"/>
      <c r="DW34" s="502"/>
      <c r="DX34" s="502"/>
      <c r="DY34" s="502"/>
      <c r="DZ34" s="502"/>
      <c r="EA34" s="502"/>
      <c r="EB34" s="502"/>
      <c r="EC34" s="502"/>
      <c r="ED34" s="502"/>
      <c r="EE34" s="502"/>
      <c r="EF34" s="502"/>
      <c r="EG34" s="502"/>
      <c r="EH34" s="502"/>
      <c r="EI34" s="502"/>
      <c r="EJ34" s="502"/>
      <c r="EK34" s="502"/>
      <c r="EL34" s="502"/>
      <c r="EM34" s="502"/>
      <c r="EN34" s="502"/>
      <c r="EO34" s="502"/>
      <c r="EP34" s="502"/>
      <c r="EQ34" s="502"/>
      <c r="ER34" s="502"/>
      <c r="ES34" s="502"/>
      <c r="ET34" s="502"/>
      <c r="EU34" s="502"/>
      <c r="EV34" s="502"/>
      <c r="EW34" s="502"/>
      <c r="EX34" s="502"/>
      <c r="EY34" s="502"/>
      <c r="EZ34" s="502"/>
      <c r="FA34" s="502"/>
      <c r="FB34" s="502"/>
      <c r="FC34" s="502"/>
      <c r="FD34" s="502"/>
      <c r="FE34" s="502"/>
      <c r="FF34" s="502"/>
      <c r="FG34" s="502"/>
      <c r="FH34" s="502"/>
      <c r="FI34" s="502"/>
      <c r="FJ34" s="502"/>
      <c r="FK34" s="502"/>
      <c r="FL34" s="502"/>
      <c r="FM34" s="502"/>
      <c r="FN34" s="502"/>
      <c r="FO34" s="502"/>
      <c r="FP34" s="502"/>
      <c r="FQ34" s="502"/>
      <c r="FR34" s="502"/>
      <c r="FS34" s="502"/>
      <c r="FT34" s="502"/>
      <c r="FU34" s="502"/>
      <c r="FV34" s="502"/>
      <c r="FW34" s="502"/>
      <c r="FX34" s="502"/>
      <c r="FY34" s="502"/>
      <c r="FZ34" s="502"/>
      <c r="GA34" s="502"/>
      <c r="GB34" s="502"/>
      <c r="GC34" s="502"/>
      <c r="GD34" s="502"/>
      <c r="GE34" s="502"/>
      <c r="GF34" s="502"/>
      <c r="GG34" s="502"/>
      <c r="GH34" s="502"/>
      <c r="GI34" s="502"/>
      <c r="GJ34" s="502"/>
      <c r="GK34" s="502"/>
      <c r="GL34" s="502"/>
      <c r="GM34" s="502"/>
      <c r="GN34" s="502"/>
      <c r="GO34" s="502"/>
      <c r="GP34" s="502"/>
      <c r="GQ34" s="502"/>
      <c r="GR34" s="502"/>
      <c r="GS34" s="502"/>
      <c r="GT34" s="502"/>
      <c r="GU34" s="502"/>
      <c r="GV34" s="502"/>
      <c r="GW34" s="502"/>
      <c r="GX34" s="502"/>
      <c r="GY34" s="502"/>
      <c r="GZ34" s="502"/>
      <c r="HA34" s="502"/>
      <c r="HB34" s="502"/>
      <c r="HC34" s="502"/>
      <c r="HD34" s="502"/>
      <c r="HE34" s="502"/>
      <c r="HF34" s="502"/>
      <c r="HG34" s="502"/>
      <c r="HH34" s="502"/>
      <c r="HI34" s="502"/>
      <c r="HJ34" s="502"/>
      <c r="HK34" s="502"/>
      <c r="HL34" s="502"/>
      <c r="HM34" s="502"/>
      <c r="HN34" s="502"/>
      <c r="HO34" s="502"/>
      <c r="HP34" s="502"/>
      <c r="HQ34" s="502"/>
      <c r="HR34" s="610"/>
      <c r="HS34" s="610"/>
      <c r="HT34" s="610"/>
      <c r="HU34" s="610"/>
      <c r="HV34" s="610"/>
      <c r="HW34" s="610"/>
      <c r="HX34" s="610"/>
      <c r="HY34" s="610"/>
      <c r="HZ34" s="610"/>
      <c r="IA34" s="610"/>
      <c r="IB34" s="610"/>
      <c r="IC34" s="610"/>
      <c r="ID34" s="610"/>
      <c r="IE34" s="610"/>
      <c r="IF34" s="610"/>
      <c r="IG34" s="610"/>
      <c r="IH34" s="610"/>
      <c r="II34" s="610"/>
      <c r="IJ34" s="610"/>
      <c r="IK34" s="610"/>
    </row>
    <row r="35" spans="1:245" ht="21.9" customHeight="1">
      <c r="A35" s="507" t="s">
        <v>82</v>
      </c>
      <c r="B35" s="505" t="s">
        <v>83</v>
      </c>
      <c r="C35" s="507" t="s">
        <v>84</v>
      </c>
      <c r="D35" s="507">
        <f>'01CH'!D36</f>
        <v>0</v>
      </c>
      <c r="E35" s="18">
        <v>0</v>
      </c>
      <c r="F35" s="19">
        <v>0</v>
      </c>
      <c r="G35" s="18">
        <f>'03CH'!D36</f>
        <v>0</v>
      </c>
      <c r="H35" s="19">
        <f t="shared" si="0"/>
        <v>0</v>
      </c>
      <c r="I35" s="686"/>
      <c r="J35" s="681">
        <f t="shared" si="3"/>
        <v>0</v>
      </c>
      <c r="K35" s="686"/>
      <c r="L35" s="681">
        <f t="shared" si="5"/>
        <v>0</v>
      </c>
      <c r="M35" s="681">
        <f t="shared" si="4"/>
        <v>0</v>
      </c>
      <c r="N35" s="681">
        <f t="shared" si="2"/>
        <v>0</v>
      </c>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502"/>
      <c r="BC35" s="502"/>
      <c r="BD35" s="502"/>
      <c r="BE35" s="502"/>
      <c r="BF35" s="502"/>
      <c r="BG35" s="502"/>
      <c r="BH35" s="502"/>
      <c r="BI35" s="502"/>
      <c r="BJ35" s="502"/>
      <c r="BK35" s="502"/>
      <c r="BL35" s="502"/>
      <c r="BM35" s="502"/>
      <c r="BN35" s="502"/>
      <c r="BO35" s="502"/>
      <c r="BP35" s="502"/>
      <c r="BQ35" s="502"/>
      <c r="BR35" s="502"/>
      <c r="BS35" s="502"/>
      <c r="BT35" s="502"/>
      <c r="BU35" s="502"/>
      <c r="BV35" s="502"/>
      <c r="BW35" s="502"/>
      <c r="BX35" s="502"/>
      <c r="BY35" s="502"/>
      <c r="BZ35" s="502"/>
      <c r="CA35" s="502"/>
      <c r="CB35" s="502"/>
      <c r="CC35" s="502"/>
      <c r="CD35" s="502"/>
      <c r="CE35" s="502"/>
      <c r="CF35" s="502"/>
      <c r="CG35" s="502"/>
      <c r="CH35" s="502"/>
      <c r="CI35" s="502"/>
      <c r="CJ35" s="502"/>
      <c r="CK35" s="502"/>
      <c r="CL35" s="502"/>
      <c r="CM35" s="502"/>
      <c r="CN35" s="502"/>
      <c r="CO35" s="502"/>
      <c r="CP35" s="502"/>
      <c r="CQ35" s="502"/>
      <c r="CR35" s="502"/>
      <c r="CS35" s="502"/>
      <c r="CT35" s="502"/>
      <c r="CU35" s="502"/>
      <c r="CV35" s="502"/>
      <c r="CW35" s="502"/>
      <c r="CX35" s="502"/>
      <c r="CY35" s="502"/>
      <c r="CZ35" s="502"/>
      <c r="DA35" s="502"/>
      <c r="DB35" s="502"/>
      <c r="DC35" s="502"/>
      <c r="DD35" s="502"/>
      <c r="DE35" s="502"/>
      <c r="DF35" s="502"/>
      <c r="DG35" s="502"/>
      <c r="DH35" s="502"/>
      <c r="DI35" s="502"/>
      <c r="DJ35" s="502"/>
      <c r="DK35" s="502"/>
      <c r="DL35" s="502"/>
      <c r="DM35" s="502"/>
      <c r="DN35" s="502"/>
      <c r="DO35" s="502"/>
      <c r="DP35" s="502"/>
      <c r="DQ35" s="502"/>
      <c r="DR35" s="502"/>
      <c r="DS35" s="502"/>
      <c r="DT35" s="502"/>
      <c r="DU35" s="502"/>
      <c r="DV35" s="502"/>
      <c r="DW35" s="502"/>
      <c r="DX35" s="502"/>
      <c r="DY35" s="502"/>
      <c r="DZ35" s="502"/>
      <c r="EA35" s="502"/>
      <c r="EB35" s="502"/>
      <c r="EC35" s="502"/>
      <c r="ED35" s="502"/>
      <c r="EE35" s="502"/>
      <c r="EF35" s="502"/>
      <c r="EG35" s="502"/>
      <c r="EH35" s="502"/>
      <c r="EI35" s="502"/>
      <c r="EJ35" s="502"/>
      <c r="EK35" s="502"/>
      <c r="EL35" s="502"/>
      <c r="EM35" s="502"/>
      <c r="EN35" s="502"/>
      <c r="EO35" s="502"/>
      <c r="EP35" s="502"/>
      <c r="EQ35" s="502"/>
      <c r="ER35" s="502"/>
      <c r="ES35" s="502"/>
      <c r="ET35" s="502"/>
      <c r="EU35" s="502"/>
      <c r="EV35" s="502"/>
      <c r="EW35" s="502"/>
      <c r="EX35" s="502"/>
      <c r="EY35" s="502"/>
      <c r="EZ35" s="502"/>
      <c r="FA35" s="502"/>
      <c r="FB35" s="502"/>
      <c r="FC35" s="502"/>
      <c r="FD35" s="502"/>
      <c r="FE35" s="502"/>
      <c r="FF35" s="502"/>
      <c r="FG35" s="502"/>
      <c r="FH35" s="502"/>
      <c r="FI35" s="502"/>
      <c r="FJ35" s="502"/>
      <c r="FK35" s="502"/>
      <c r="FL35" s="502"/>
      <c r="FM35" s="502"/>
      <c r="FN35" s="502"/>
      <c r="FO35" s="502"/>
      <c r="FP35" s="502"/>
      <c r="FQ35" s="502"/>
      <c r="FR35" s="502"/>
      <c r="FS35" s="502"/>
      <c r="FT35" s="502"/>
      <c r="FU35" s="502"/>
      <c r="FV35" s="502"/>
      <c r="FW35" s="502"/>
      <c r="FX35" s="502"/>
      <c r="FY35" s="502"/>
      <c r="FZ35" s="502"/>
      <c r="GA35" s="502"/>
      <c r="GB35" s="502"/>
      <c r="GC35" s="502"/>
      <c r="GD35" s="502"/>
      <c r="GE35" s="502"/>
      <c r="GF35" s="502"/>
      <c r="GG35" s="502"/>
      <c r="GH35" s="502"/>
      <c r="GI35" s="502"/>
      <c r="GJ35" s="502"/>
      <c r="GK35" s="502"/>
      <c r="GL35" s="502"/>
      <c r="GM35" s="502"/>
      <c r="GN35" s="502"/>
      <c r="GO35" s="502"/>
      <c r="GP35" s="502"/>
      <c r="GQ35" s="502"/>
      <c r="GR35" s="502"/>
      <c r="GS35" s="502"/>
      <c r="GT35" s="502"/>
      <c r="GU35" s="502"/>
      <c r="GV35" s="502"/>
      <c r="GW35" s="502"/>
      <c r="GX35" s="502"/>
      <c r="GY35" s="502"/>
      <c r="GZ35" s="502"/>
      <c r="HA35" s="502"/>
      <c r="HB35" s="502"/>
      <c r="HC35" s="502"/>
      <c r="HD35" s="502"/>
      <c r="HE35" s="502"/>
      <c r="HF35" s="502"/>
      <c r="HG35" s="502"/>
      <c r="HH35" s="502"/>
      <c r="HI35" s="502"/>
      <c r="HJ35" s="502"/>
      <c r="HK35" s="502"/>
      <c r="HL35" s="502"/>
      <c r="HM35" s="502"/>
      <c r="HN35" s="502"/>
      <c r="HO35" s="502"/>
      <c r="HP35" s="502"/>
      <c r="HQ35" s="502"/>
      <c r="HR35" s="610"/>
      <c r="HS35" s="610"/>
      <c r="HT35" s="610"/>
      <c r="HU35" s="610"/>
      <c r="HV35" s="610"/>
      <c r="HW35" s="610"/>
      <c r="HX35" s="610"/>
      <c r="HY35" s="610"/>
      <c r="HZ35" s="610"/>
      <c r="IA35" s="610"/>
      <c r="IB35" s="610"/>
      <c r="IC35" s="610"/>
      <c r="ID35" s="610"/>
      <c r="IE35" s="610"/>
      <c r="IF35" s="610"/>
      <c r="IG35" s="610"/>
      <c r="IH35" s="610"/>
      <c r="II35" s="610"/>
      <c r="IJ35" s="610"/>
      <c r="IK35" s="610"/>
    </row>
    <row r="36" spans="1:245" ht="21.9" hidden="1" customHeight="1">
      <c r="A36" s="507"/>
      <c r="B36" s="508" t="s">
        <v>86</v>
      </c>
      <c r="C36" s="507" t="s">
        <v>87</v>
      </c>
      <c r="D36" s="507">
        <f>'01CH'!D37</f>
        <v>0</v>
      </c>
      <c r="E36" s="18">
        <v>0</v>
      </c>
      <c r="F36" s="19">
        <v>0</v>
      </c>
      <c r="G36" s="18">
        <f>'03CH'!D37</f>
        <v>0</v>
      </c>
      <c r="H36" s="19">
        <f t="shared" si="0"/>
        <v>0</v>
      </c>
      <c r="I36" s="686"/>
      <c r="J36" s="681">
        <f t="shared" si="3"/>
        <v>0</v>
      </c>
      <c r="K36" s="686"/>
      <c r="L36" s="681">
        <f t="shared" si="5"/>
        <v>0</v>
      </c>
      <c r="M36" s="681">
        <f t="shared" si="4"/>
        <v>0</v>
      </c>
      <c r="N36" s="685">
        <f t="shared" si="2"/>
        <v>0</v>
      </c>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502"/>
      <c r="BC36" s="502"/>
      <c r="BD36" s="502"/>
      <c r="BE36" s="502"/>
      <c r="BF36" s="502"/>
      <c r="BG36" s="502"/>
      <c r="BH36" s="502"/>
      <c r="BI36" s="502"/>
      <c r="BJ36" s="502"/>
      <c r="BK36" s="502"/>
      <c r="BL36" s="502"/>
      <c r="BM36" s="502"/>
      <c r="BN36" s="502"/>
      <c r="BO36" s="502"/>
      <c r="BP36" s="502"/>
      <c r="BQ36" s="502"/>
      <c r="BR36" s="502"/>
      <c r="BS36" s="502"/>
      <c r="BT36" s="502"/>
      <c r="BU36" s="502"/>
      <c r="BV36" s="502"/>
      <c r="BW36" s="502"/>
      <c r="BX36" s="502"/>
      <c r="BY36" s="502"/>
      <c r="BZ36" s="502"/>
      <c r="CA36" s="502"/>
      <c r="CB36" s="502"/>
      <c r="CC36" s="502"/>
      <c r="CD36" s="502"/>
      <c r="CE36" s="502"/>
      <c r="CF36" s="502"/>
      <c r="CG36" s="502"/>
      <c r="CH36" s="502"/>
      <c r="CI36" s="502"/>
      <c r="CJ36" s="502"/>
      <c r="CK36" s="502"/>
      <c r="CL36" s="502"/>
      <c r="CM36" s="502"/>
      <c r="CN36" s="502"/>
      <c r="CO36" s="502"/>
      <c r="CP36" s="502"/>
      <c r="CQ36" s="502"/>
      <c r="CR36" s="502"/>
      <c r="CS36" s="502"/>
      <c r="CT36" s="502"/>
      <c r="CU36" s="502"/>
      <c r="CV36" s="502"/>
      <c r="CW36" s="502"/>
      <c r="CX36" s="502"/>
      <c r="CY36" s="502"/>
      <c r="CZ36" s="502"/>
      <c r="DA36" s="502"/>
      <c r="DB36" s="502"/>
      <c r="DC36" s="502"/>
      <c r="DD36" s="502"/>
      <c r="DE36" s="502"/>
      <c r="DF36" s="502"/>
      <c r="DG36" s="502"/>
      <c r="DH36" s="502"/>
      <c r="DI36" s="502"/>
      <c r="DJ36" s="502"/>
      <c r="DK36" s="502"/>
      <c r="DL36" s="502"/>
      <c r="DM36" s="502"/>
      <c r="DN36" s="502"/>
      <c r="DO36" s="502"/>
      <c r="DP36" s="502"/>
      <c r="DQ36" s="502"/>
      <c r="DR36" s="502"/>
      <c r="DS36" s="502"/>
      <c r="DT36" s="502"/>
      <c r="DU36" s="502"/>
      <c r="DV36" s="502"/>
      <c r="DW36" s="502"/>
      <c r="DX36" s="502"/>
      <c r="DY36" s="502"/>
      <c r="DZ36" s="502"/>
      <c r="EA36" s="502"/>
      <c r="EB36" s="502"/>
      <c r="EC36" s="502"/>
      <c r="ED36" s="502"/>
      <c r="EE36" s="502"/>
      <c r="EF36" s="502"/>
      <c r="EG36" s="502"/>
      <c r="EH36" s="502"/>
      <c r="EI36" s="502"/>
      <c r="EJ36" s="502"/>
      <c r="EK36" s="502"/>
      <c r="EL36" s="502"/>
      <c r="EM36" s="502"/>
      <c r="EN36" s="502"/>
      <c r="EO36" s="502"/>
      <c r="EP36" s="502"/>
      <c r="EQ36" s="502"/>
      <c r="ER36" s="502"/>
      <c r="ES36" s="502"/>
      <c r="ET36" s="502"/>
      <c r="EU36" s="502"/>
      <c r="EV36" s="502"/>
      <c r="EW36" s="502"/>
      <c r="EX36" s="502"/>
      <c r="EY36" s="502"/>
      <c r="EZ36" s="502"/>
      <c r="FA36" s="502"/>
      <c r="FB36" s="502"/>
      <c r="FC36" s="502"/>
      <c r="FD36" s="502"/>
      <c r="FE36" s="502"/>
      <c r="FF36" s="502"/>
      <c r="FG36" s="502"/>
      <c r="FH36" s="502"/>
      <c r="FI36" s="502"/>
      <c r="FJ36" s="502"/>
      <c r="FK36" s="502"/>
      <c r="FL36" s="502"/>
      <c r="FM36" s="502"/>
      <c r="FN36" s="502"/>
      <c r="FO36" s="502"/>
      <c r="FP36" s="502"/>
      <c r="FQ36" s="502"/>
      <c r="FR36" s="502"/>
      <c r="FS36" s="502"/>
      <c r="FT36" s="502"/>
      <c r="FU36" s="502"/>
      <c r="FV36" s="502"/>
      <c r="FW36" s="502"/>
      <c r="FX36" s="502"/>
      <c r="FY36" s="502"/>
      <c r="FZ36" s="502"/>
      <c r="GA36" s="502"/>
      <c r="GB36" s="502"/>
      <c r="GC36" s="502"/>
      <c r="GD36" s="502"/>
      <c r="GE36" s="502"/>
      <c r="GF36" s="502"/>
      <c r="GG36" s="502"/>
      <c r="GH36" s="502"/>
      <c r="GI36" s="502"/>
      <c r="GJ36" s="502"/>
      <c r="GK36" s="502"/>
      <c r="GL36" s="502"/>
      <c r="GM36" s="502"/>
      <c r="GN36" s="502"/>
      <c r="GO36" s="502"/>
      <c r="GP36" s="502"/>
      <c r="GQ36" s="502"/>
      <c r="GR36" s="502"/>
      <c r="GS36" s="502"/>
      <c r="GT36" s="502"/>
      <c r="GU36" s="502"/>
      <c r="GV36" s="502"/>
      <c r="GW36" s="502"/>
      <c r="GX36" s="502"/>
      <c r="GY36" s="502"/>
      <c r="GZ36" s="502"/>
      <c r="HA36" s="502"/>
      <c r="HB36" s="502"/>
      <c r="HC36" s="502"/>
      <c r="HD36" s="502"/>
      <c r="HE36" s="502"/>
      <c r="HF36" s="502"/>
      <c r="HG36" s="502"/>
      <c r="HH36" s="502"/>
      <c r="HI36" s="502"/>
      <c r="HJ36" s="502"/>
      <c r="HK36" s="502"/>
      <c r="HL36" s="502"/>
      <c r="HM36" s="502"/>
      <c r="HN36" s="502"/>
      <c r="HO36" s="502"/>
      <c r="HP36" s="502"/>
      <c r="HQ36" s="502"/>
      <c r="HR36" s="610"/>
      <c r="HS36" s="610"/>
      <c r="HT36" s="610"/>
      <c r="HU36" s="610"/>
      <c r="HV36" s="610"/>
      <c r="HW36" s="610"/>
      <c r="HX36" s="610"/>
      <c r="HY36" s="610"/>
      <c r="HZ36" s="610"/>
      <c r="IA36" s="610"/>
      <c r="IB36" s="610"/>
      <c r="IC36" s="610"/>
      <c r="ID36" s="610"/>
      <c r="IE36" s="610"/>
      <c r="IF36" s="610"/>
      <c r="IG36" s="610"/>
      <c r="IH36" s="610"/>
      <c r="II36" s="610"/>
      <c r="IJ36" s="610"/>
      <c r="IK36" s="610"/>
    </row>
    <row r="37" spans="1:245" ht="21.9" customHeight="1">
      <c r="A37" s="593" t="s">
        <v>85</v>
      </c>
      <c r="B37" s="604" t="s">
        <v>88</v>
      </c>
      <c r="C37" s="593" t="s">
        <v>89</v>
      </c>
      <c r="D37" s="593">
        <f>'01CH'!D38</f>
        <v>0</v>
      </c>
      <c r="E37" s="523">
        <v>305</v>
      </c>
      <c r="F37" s="548">
        <v>305</v>
      </c>
      <c r="G37" s="523">
        <f>'03CH'!D38</f>
        <v>60</v>
      </c>
      <c r="H37" s="548">
        <f t="shared" si="0"/>
        <v>60</v>
      </c>
      <c r="I37" s="684">
        <v>50</v>
      </c>
      <c r="J37" s="685">
        <f t="shared" si="3"/>
        <v>50</v>
      </c>
      <c r="K37" s="684">
        <f>'03CH'!F38</f>
        <v>60</v>
      </c>
      <c r="L37" s="685">
        <f t="shared" si="5"/>
        <v>60</v>
      </c>
      <c r="M37" s="685">
        <f t="shared" si="4"/>
        <v>-245</v>
      </c>
      <c r="N37" s="685">
        <f t="shared" si="2"/>
        <v>0</v>
      </c>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502"/>
      <c r="BC37" s="502"/>
      <c r="BD37" s="502"/>
      <c r="BE37" s="502"/>
      <c r="BF37" s="502"/>
      <c r="BG37" s="502"/>
      <c r="BH37" s="502"/>
      <c r="BI37" s="502"/>
      <c r="BJ37" s="502"/>
      <c r="BK37" s="502"/>
      <c r="BL37" s="502"/>
      <c r="BM37" s="502"/>
      <c r="BN37" s="502"/>
      <c r="BO37" s="502"/>
      <c r="BP37" s="502"/>
      <c r="BQ37" s="502"/>
      <c r="BR37" s="502"/>
      <c r="BS37" s="502"/>
      <c r="BT37" s="502"/>
      <c r="BU37" s="502"/>
      <c r="BV37" s="502"/>
      <c r="BW37" s="502"/>
      <c r="BX37" s="502"/>
      <c r="BY37" s="502"/>
      <c r="BZ37" s="502"/>
      <c r="CA37" s="502"/>
      <c r="CB37" s="502"/>
      <c r="CC37" s="502"/>
      <c r="CD37" s="502"/>
      <c r="CE37" s="502"/>
      <c r="CF37" s="502"/>
      <c r="CG37" s="502"/>
      <c r="CH37" s="502"/>
      <c r="CI37" s="502"/>
      <c r="CJ37" s="502"/>
      <c r="CK37" s="502"/>
      <c r="CL37" s="502"/>
      <c r="CM37" s="502"/>
      <c r="CN37" s="502"/>
      <c r="CO37" s="502"/>
      <c r="CP37" s="502"/>
      <c r="CQ37" s="502"/>
      <c r="CR37" s="502"/>
      <c r="CS37" s="502"/>
      <c r="CT37" s="502"/>
      <c r="CU37" s="502"/>
      <c r="CV37" s="502"/>
      <c r="CW37" s="502"/>
      <c r="CX37" s="502"/>
      <c r="CY37" s="502"/>
      <c r="CZ37" s="502"/>
      <c r="DA37" s="502"/>
      <c r="DB37" s="502"/>
      <c r="DC37" s="502"/>
      <c r="DD37" s="502"/>
      <c r="DE37" s="502"/>
      <c r="DF37" s="502"/>
      <c r="DG37" s="502"/>
      <c r="DH37" s="502"/>
      <c r="DI37" s="502"/>
      <c r="DJ37" s="502"/>
      <c r="DK37" s="502"/>
      <c r="DL37" s="502"/>
      <c r="DM37" s="502"/>
      <c r="DN37" s="502"/>
      <c r="DO37" s="502"/>
      <c r="DP37" s="502"/>
      <c r="DQ37" s="502"/>
      <c r="DR37" s="502"/>
      <c r="DS37" s="502"/>
      <c r="DT37" s="502"/>
      <c r="DU37" s="502"/>
      <c r="DV37" s="502"/>
      <c r="DW37" s="502"/>
      <c r="DX37" s="502"/>
      <c r="DY37" s="502"/>
      <c r="DZ37" s="502"/>
      <c r="EA37" s="502"/>
      <c r="EB37" s="502"/>
      <c r="EC37" s="502"/>
      <c r="ED37" s="502"/>
      <c r="EE37" s="502"/>
      <c r="EF37" s="502"/>
      <c r="EG37" s="502"/>
      <c r="EH37" s="502"/>
      <c r="EI37" s="502"/>
      <c r="EJ37" s="502"/>
      <c r="EK37" s="502"/>
      <c r="EL37" s="502"/>
      <c r="EM37" s="502"/>
      <c r="EN37" s="502"/>
      <c r="EO37" s="502"/>
      <c r="EP37" s="502"/>
      <c r="EQ37" s="502"/>
      <c r="ER37" s="502"/>
      <c r="ES37" s="502"/>
      <c r="ET37" s="502"/>
      <c r="EU37" s="502"/>
      <c r="EV37" s="502"/>
      <c r="EW37" s="502"/>
      <c r="EX37" s="502"/>
      <c r="EY37" s="502"/>
      <c r="EZ37" s="502"/>
      <c r="FA37" s="502"/>
      <c r="FB37" s="502"/>
      <c r="FC37" s="502"/>
      <c r="FD37" s="502"/>
      <c r="FE37" s="502"/>
      <c r="FF37" s="502"/>
      <c r="FG37" s="502"/>
      <c r="FH37" s="502"/>
      <c r="FI37" s="502"/>
      <c r="FJ37" s="502"/>
      <c r="FK37" s="502"/>
      <c r="FL37" s="502"/>
      <c r="FM37" s="502"/>
      <c r="FN37" s="502"/>
      <c r="FO37" s="502"/>
      <c r="FP37" s="502"/>
      <c r="FQ37" s="502"/>
      <c r="FR37" s="502"/>
      <c r="FS37" s="502"/>
      <c r="FT37" s="502"/>
      <c r="FU37" s="502"/>
      <c r="FV37" s="502"/>
      <c r="FW37" s="502"/>
      <c r="FX37" s="502"/>
      <c r="FY37" s="502"/>
      <c r="FZ37" s="502"/>
      <c r="GA37" s="502"/>
      <c r="GB37" s="502"/>
      <c r="GC37" s="502"/>
      <c r="GD37" s="502"/>
      <c r="GE37" s="502"/>
      <c r="GF37" s="502"/>
      <c r="GG37" s="502"/>
      <c r="GH37" s="502"/>
      <c r="GI37" s="502"/>
      <c r="GJ37" s="502"/>
      <c r="GK37" s="502"/>
      <c r="GL37" s="502"/>
      <c r="GM37" s="502"/>
      <c r="GN37" s="502"/>
      <c r="GO37" s="502"/>
      <c r="GP37" s="502"/>
      <c r="GQ37" s="502"/>
      <c r="GR37" s="502"/>
      <c r="GS37" s="502"/>
      <c r="GT37" s="502"/>
      <c r="GU37" s="502"/>
      <c r="GV37" s="502"/>
      <c r="GW37" s="502"/>
      <c r="GX37" s="502"/>
      <c r="GY37" s="502"/>
      <c r="GZ37" s="502"/>
      <c r="HA37" s="502"/>
      <c r="HB37" s="502"/>
      <c r="HC37" s="502"/>
      <c r="HD37" s="502"/>
      <c r="HE37" s="502"/>
      <c r="HF37" s="502"/>
      <c r="HG37" s="502"/>
      <c r="HH37" s="502"/>
      <c r="HI37" s="502"/>
      <c r="HJ37" s="502"/>
      <c r="HK37" s="502"/>
      <c r="HL37" s="502"/>
      <c r="HM37" s="502"/>
      <c r="HN37" s="502"/>
      <c r="HO37" s="502"/>
      <c r="HP37" s="502"/>
      <c r="HQ37" s="502"/>
      <c r="HR37" s="610"/>
      <c r="HS37" s="610"/>
      <c r="HT37" s="610"/>
      <c r="HU37" s="610"/>
      <c r="HV37" s="610"/>
      <c r="HW37" s="610"/>
      <c r="HX37" s="610"/>
      <c r="HY37" s="610"/>
      <c r="HZ37" s="610"/>
      <c r="IA37" s="610"/>
      <c r="IB37" s="610"/>
      <c r="IC37" s="610"/>
      <c r="ID37" s="610"/>
      <c r="IE37" s="610"/>
      <c r="IF37" s="610"/>
      <c r="IG37" s="610"/>
      <c r="IH37" s="610"/>
      <c r="II37" s="610"/>
      <c r="IJ37" s="610"/>
      <c r="IK37" s="610"/>
    </row>
    <row r="38" spans="1:245" ht="21.9" customHeight="1">
      <c r="A38" s="593" t="s">
        <v>90</v>
      </c>
      <c r="B38" s="604" t="s">
        <v>91</v>
      </c>
      <c r="C38" s="593" t="s">
        <v>92</v>
      </c>
      <c r="D38" s="593">
        <f>'01CH'!D39</f>
        <v>19.175999999999995</v>
      </c>
      <c r="E38" s="523">
        <v>451.55783899999994</v>
      </c>
      <c r="F38" s="548">
        <v>432.39159399999994</v>
      </c>
      <c r="G38" s="523">
        <f>'03CH'!D39</f>
        <v>50.640000000000008</v>
      </c>
      <c r="H38" s="548">
        <f t="shared" ref="H38:H69" si="6">G38-D38</f>
        <v>31.464000000000013</v>
      </c>
      <c r="I38" s="684">
        <v>30.64</v>
      </c>
      <c r="J38" s="685">
        <f t="shared" si="3"/>
        <v>11.464000000000006</v>
      </c>
      <c r="K38" s="684">
        <f>'03CH'!F39</f>
        <v>50.640000000000008</v>
      </c>
      <c r="L38" s="685">
        <f t="shared" si="5"/>
        <v>31.464000000000013</v>
      </c>
      <c r="M38" s="685">
        <f t="shared" si="4"/>
        <v>-400.91783899999996</v>
      </c>
      <c r="N38" s="685">
        <f t="shared" si="2"/>
        <v>0</v>
      </c>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502"/>
      <c r="BC38" s="502"/>
      <c r="BD38" s="502"/>
      <c r="BE38" s="502"/>
      <c r="BF38" s="502"/>
      <c r="BG38" s="502"/>
      <c r="BH38" s="502"/>
      <c r="BI38" s="502"/>
      <c r="BJ38" s="502"/>
      <c r="BK38" s="502"/>
      <c r="BL38" s="502"/>
      <c r="BM38" s="502"/>
      <c r="BN38" s="502"/>
      <c r="BO38" s="502"/>
      <c r="BP38" s="502"/>
      <c r="BQ38" s="502"/>
      <c r="BR38" s="502"/>
      <c r="BS38" s="502"/>
      <c r="BT38" s="502"/>
      <c r="BU38" s="502"/>
      <c r="BV38" s="502"/>
      <c r="BW38" s="502"/>
      <c r="BX38" s="502"/>
      <c r="BY38" s="502"/>
      <c r="BZ38" s="502"/>
      <c r="CA38" s="502"/>
      <c r="CB38" s="502"/>
      <c r="CC38" s="502"/>
      <c r="CD38" s="502"/>
      <c r="CE38" s="502"/>
      <c r="CF38" s="502"/>
      <c r="CG38" s="502"/>
      <c r="CH38" s="502"/>
      <c r="CI38" s="502"/>
      <c r="CJ38" s="502"/>
      <c r="CK38" s="502"/>
      <c r="CL38" s="502"/>
      <c r="CM38" s="502"/>
      <c r="CN38" s="502"/>
      <c r="CO38" s="502"/>
      <c r="CP38" s="502"/>
      <c r="CQ38" s="502"/>
      <c r="CR38" s="502"/>
      <c r="CS38" s="502"/>
      <c r="CT38" s="502"/>
      <c r="CU38" s="502"/>
      <c r="CV38" s="502"/>
      <c r="CW38" s="502"/>
      <c r="CX38" s="502"/>
      <c r="CY38" s="502"/>
      <c r="CZ38" s="502"/>
      <c r="DA38" s="502"/>
      <c r="DB38" s="502"/>
      <c r="DC38" s="502"/>
      <c r="DD38" s="502"/>
      <c r="DE38" s="502"/>
      <c r="DF38" s="502"/>
      <c r="DG38" s="502"/>
      <c r="DH38" s="502"/>
      <c r="DI38" s="502"/>
      <c r="DJ38" s="502"/>
      <c r="DK38" s="502"/>
      <c r="DL38" s="502"/>
      <c r="DM38" s="502"/>
      <c r="DN38" s="502"/>
      <c r="DO38" s="502"/>
      <c r="DP38" s="502"/>
      <c r="DQ38" s="502"/>
      <c r="DR38" s="502"/>
      <c r="DS38" s="502"/>
      <c r="DT38" s="502"/>
      <c r="DU38" s="502"/>
      <c r="DV38" s="502"/>
      <c r="DW38" s="502"/>
      <c r="DX38" s="502"/>
      <c r="DY38" s="502"/>
      <c r="DZ38" s="502"/>
      <c r="EA38" s="502"/>
      <c r="EB38" s="502"/>
      <c r="EC38" s="502"/>
      <c r="ED38" s="502"/>
      <c r="EE38" s="502"/>
      <c r="EF38" s="502"/>
      <c r="EG38" s="502"/>
      <c r="EH38" s="502"/>
      <c r="EI38" s="502"/>
      <c r="EJ38" s="502"/>
      <c r="EK38" s="502"/>
      <c r="EL38" s="502"/>
      <c r="EM38" s="502"/>
      <c r="EN38" s="502"/>
      <c r="EO38" s="502"/>
      <c r="EP38" s="502"/>
      <c r="EQ38" s="502"/>
      <c r="ER38" s="502"/>
      <c r="ES38" s="502"/>
      <c r="ET38" s="502"/>
      <c r="EU38" s="502"/>
      <c r="EV38" s="502"/>
      <c r="EW38" s="502"/>
      <c r="EX38" s="502"/>
      <c r="EY38" s="502"/>
      <c r="EZ38" s="502"/>
      <c r="FA38" s="502"/>
      <c r="FB38" s="502"/>
      <c r="FC38" s="502"/>
      <c r="FD38" s="502"/>
      <c r="FE38" s="502"/>
      <c r="FF38" s="502"/>
      <c r="FG38" s="502"/>
      <c r="FH38" s="502"/>
      <c r="FI38" s="502"/>
      <c r="FJ38" s="502"/>
      <c r="FK38" s="502"/>
      <c r="FL38" s="502"/>
      <c r="FM38" s="502"/>
      <c r="FN38" s="502"/>
      <c r="FO38" s="502"/>
      <c r="FP38" s="502"/>
      <c r="FQ38" s="502"/>
      <c r="FR38" s="502"/>
      <c r="FS38" s="502"/>
      <c r="FT38" s="502"/>
      <c r="FU38" s="502"/>
      <c r="FV38" s="502"/>
      <c r="FW38" s="502"/>
      <c r="FX38" s="502"/>
      <c r="FY38" s="502"/>
      <c r="FZ38" s="502"/>
      <c r="GA38" s="502"/>
      <c r="GB38" s="502"/>
      <c r="GC38" s="502"/>
      <c r="GD38" s="502"/>
      <c r="GE38" s="502"/>
      <c r="GF38" s="502"/>
      <c r="GG38" s="502"/>
      <c r="GH38" s="502"/>
      <c r="GI38" s="502"/>
      <c r="GJ38" s="502"/>
      <c r="GK38" s="502"/>
      <c r="GL38" s="502"/>
      <c r="GM38" s="502"/>
      <c r="GN38" s="502"/>
      <c r="GO38" s="502"/>
      <c r="GP38" s="502"/>
      <c r="GQ38" s="502"/>
      <c r="GR38" s="502"/>
      <c r="GS38" s="502"/>
      <c r="GT38" s="502"/>
      <c r="GU38" s="502"/>
      <c r="GV38" s="502"/>
      <c r="GW38" s="502"/>
      <c r="GX38" s="502"/>
      <c r="GY38" s="502"/>
      <c r="GZ38" s="502"/>
      <c r="HA38" s="502"/>
      <c r="HB38" s="502"/>
      <c r="HC38" s="502"/>
      <c r="HD38" s="502"/>
      <c r="HE38" s="502"/>
      <c r="HF38" s="502"/>
      <c r="HG38" s="502"/>
      <c r="HH38" s="502"/>
      <c r="HI38" s="502"/>
      <c r="HJ38" s="502"/>
      <c r="HK38" s="502"/>
      <c r="HL38" s="502"/>
      <c r="HM38" s="502"/>
      <c r="HN38" s="502"/>
      <c r="HO38" s="502"/>
      <c r="HP38" s="502"/>
      <c r="HQ38" s="502"/>
      <c r="HR38" s="610"/>
      <c r="HS38" s="610"/>
      <c r="HT38" s="610"/>
      <c r="HU38" s="610"/>
      <c r="HV38" s="610"/>
      <c r="HW38" s="610"/>
      <c r="HX38" s="610"/>
      <c r="HY38" s="610"/>
      <c r="HZ38" s="610"/>
      <c r="IA38" s="610"/>
      <c r="IB38" s="610"/>
      <c r="IC38" s="610"/>
      <c r="ID38" s="610"/>
      <c r="IE38" s="610"/>
      <c r="IF38" s="610"/>
      <c r="IG38" s="610"/>
      <c r="IH38" s="610"/>
      <c r="II38" s="610"/>
      <c r="IJ38" s="610"/>
      <c r="IK38" s="610"/>
    </row>
    <row r="39" spans="1:245" ht="27.6">
      <c r="A39" s="593" t="s">
        <v>93</v>
      </c>
      <c r="B39" s="604" t="s">
        <v>94</v>
      </c>
      <c r="C39" s="593" t="s">
        <v>95</v>
      </c>
      <c r="D39" s="593">
        <f>'01CH'!D40</f>
        <v>16.620699999999999</v>
      </c>
      <c r="E39" s="523">
        <v>181.17215899999999</v>
      </c>
      <c r="F39" s="548">
        <v>165.11149999999998</v>
      </c>
      <c r="G39" s="523">
        <f>'03CH'!D40</f>
        <v>46.97</v>
      </c>
      <c r="H39" s="548">
        <f t="shared" si="6"/>
        <v>30.349299999999999</v>
      </c>
      <c r="I39" s="684">
        <v>33.429999999999993</v>
      </c>
      <c r="J39" s="685">
        <f t="shared" si="3"/>
        <v>16.809299999999993</v>
      </c>
      <c r="K39" s="684">
        <f>'03CH'!F40</f>
        <v>46.969999999999992</v>
      </c>
      <c r="L39" s="685">
        <f t="shared" si="5"/>
        <v>30.349299999999992</v>
      </c>
      <c r="M39" s="685">
        <f t="shared" si="4"/>
        <v>-134.20215899999999</v>
      </c>
      <c r="N39" s="685">
        <f t="shared" si="2"/>
        <v>0</v>
      </c>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502"/>
      <c r="BC39" s="502"/>
      <c r="BD39" s="502"/>
      <c r="BE39" s="502"/>
      <c r="BF39" s="502"/>
      <c r="BG39" s="502"/>
      <c r="BH39" s="502"/>
      <c r="BI39" s="502"/>
      <c r="BJ39" s="502"/>
      <c r="BK39" s="502"/>
      <c r="BL39" s="502"/>
      <c r="BM39" s="502"/>
      <c r="BN39" s="502"/>
      <c r="BO39" s="502"/>
      <c r="BP39" s="502"/>
      <c r="BQ39" s="502"/>
      <c r="BR39" s="502"/>
      <c r="BS39" s="502"/>
      <c r="BT39" s="502"/>
      <c r="BU39" s="502"/>
      <c r="BV39" s="502"/>
      <c r="BW39" s="502"/>
      <c r="BX39" s="502"/>
      <c r="BY39" s="502"/>
      <c r="BZ39" s="502"/>
      <c r="CA39" s="502"/>
      <c r="CB39" s="502"/>
      <c r="CC39" s="502"/>
      <c r="CD39" s="502"/>
      <c r="CE39" s="502"/>
      <c r="CF39" s="502"/>
      <c r="CG39" s="502"/>
      <c r="CH39" s="502"/>
      <c r="CI39" s="502"/>
      <c r="CJ39" s="502"/>
      <c r="CK39" s="502"/>
      <c r="CL39" s="502"/>
      <c r="CM39" s="502"/>
      <c r="CN39" s="502"/>
      <c r="CO39" s="502"/>
      <c r="CP39" s="502"/>
      <c r="CQ39" s="502"/>
      <c r="CR39" s="502"/>
      <c r="CS39" s="502"/>
      <c r="CT39" s="502"/>
      <c r="CU39" s="502"/>
      <c r="CV39" s="502"/>
      <c r="CW39" s="502"/>
      <c r="CX39" s="502"/>
      <c r="CY39" s="502"/>
      <c r="CZ39" s="502"/>
      <c r="DA39" s="502"/>
      <c r="DB39" s="502"/>
      <c r="DC39" s="502"/>
      <c r="DD39" s="502"/>
      <c r="DE39" s="502"/>
      <c r="DF39" s="502"/>
      <c r="DG39" s="502"/>
      <c r="DH39" s="502"/>
      <c r="DI39" s="502"/>
      <c r="DJ39" s="502"/>
      <c r="DK39" s="502"/>
      <c r="DL39" s="502"/>
      <c r="DM39" s="502"/>
      <c r="DN39" s="502"/>
      <c r="DO39" s="502"/>
      <c r="DP39" s="502"/>
      <c r="DQ39" s="502"/>
      <c r="DR39" s="502"/>
      <c r="DS39" s="502"/>
      <c r="DT39" s="502"/>
      <c r="DU39" s="502"/>
      <c r="DV39" s="502"/>
      <c r="DW39" s="502"/>
      <c r="DX39" s="502"/>
      <c r="DY39" s="502"/>
      <c r="DZ39" s="502"/>
      <c r="EA39" s="502"/>
      <c r="EB39" s="502"/>
      <c r="EC39" s="502"/>
      <c r="ED39" s="502"/>
      <c r="EE39" s="502"/>
      <c r="EF39" s="502"/>
      <c r="EG39" s="502"/>
      <c r="EH39" s="502"/>
      <c r="EI39" s="502"/>
      <c r="EJ39" s="502"/>
      <c r="EK39" s="502"/>
      <c r="EL39" s="502"/>
      <c r="EM39" s="502"/>
      <c r="EN39" s="502"/>
      <c r="EO39" s="502"/>
      <c r="EP39" s="502"/>
      <c r="EQ39" s="502"/>
      <c r="ER39" s="502"/>
      <c r="ES39" s="502"/>
      <c r="ET39" s="502"/>
      <c r="EU39" s="502"/>
      <c r="EV39" s="502"/>
      <c r="EW39" s="502"/>
      <c r="EX39" s="502"/>
      <c r="EY39" s="502"/>
      <c r="EZ39" s="502"/>
      <c r="FA39" s="502"/>
      <c r="FB39" s="502"/>
      <c r="FC39" s="502"/>
      <c r="FD39" s="502"/>
      <c r="FE39" s="502"/>
      <c r="FF39" s="502"/>
      <c r="FG39" s="502"/>
      <c r="FH39" s="502"/>
      <c r="FI39" s="502"/>
      <c r="FJ39" s="502"/>
      <c r="FK39" s="502"/>
      <c r="FL39" s="502"/>
      <c r="FM39" s="502"/>
      <c r="FN39" s="502"/>
      <c r="FO39" s="502"/>
      <c r="FP39" s="502"/>
      <c r="FQ39" s="502"/>
      <c r="FR39" s="502"/>
      <c r="FS39" s="502"/>
      <c r="FT39" s="502"/>
      <c r="FU39" s="502"/>
      <c r="FV39" s="502"/>
      <c r="FW39" s="502"/>
      <c r="FX39" s="502"/>
      <c r="FY39" s="502"/>
      <c r="FZ39" s="502"/>
      <c r="GA39" s="502"/>
      <c r="GB39" s="502"/>
      <c r="GC39" s="502"/>
      <c r="GD39" s="502"/>
      <c r="GE39" s="502"/>
      <c r="GF39" s="502"/>
      <c r="GG39" s="502"/>
      <c r="GH39" s="502"/>
      <c r="GI39" s="502"/>
      <c r="GJ39" s="502"/>
      <c r="GK39" s="502"/>
      <c r="GL39" s="502"/>
      <c r="GM39" s="502"/>
      <c r="GN39" s="502"/>
      <c r="GO39" s="502"/>
      <c r="GP39" s="502"/>
      <c r="GQ39" s="502"/>
      <c r="GR39" s="502"/>
      <c r="GS39" s="502"/>
      <c r="GT39" s="502"/>
      <c r="GU39" s="502"/>
      <c r="GV39" s="502"/>
      <c r="GW39" s="502"/>
      <c r="GX39" s="502"/>
      <c r="GY39" s="502"/>
      <c r="GZ39" s="502"/>
      <c r="HA39" s="502"/>
      <c r="HB39" s="502"/>
      <c r="HC39" s="502"/>
      <c r="HD39" s="502"/>
      <c r="HE39" s="502"/>
      <c r="HF39" s="502"/>
      <c r="HG39" s="502"/>
      <c r="HH39" s="502"/>
      <c r="HI39" s="502"/>
      <c r="HJ39" s="502"/>
      <c r="HK39" s="502"/>
      <c r="HL39" s="502"/>
      <c r="HM39" s="502"/>
      <c r="HN39" s="502"/>
      <c r="HO39" s="502"/>
      <c r="HP39" s="502"/>
      <c r="HQ39" s="502"/>
      <c r="HR39" s="610"/>
      <c r="HS39" s="610"/>
      <c r="HT39" s="610"/>
      <c r="HU39" s="610"/>
      <c r="HV39" s="610"/>
      <c r="HW39" s="610"/>
      <c r="HX39" s="610"/>
      <c r="HY39" s="610"/>
      <c r="HZ39" s="610"/>
      <c r="IA39" s="610"/>
      <c r="IB39" s="610"/>
      <c r="IC39" s="610"/>
      <c r="ID39" s="610"/>
      <c r="IE39" s="610"/>
      <c r="IF39" s="610"/>
      <c r="IG39" s="610"/>
      <c r="IH39" s="610"/>
      <c r="II39" s="610"/>
      <c r="IJ39" s="610"/>
      <c r="IK39" s="610"/>
    </row>
    <row r="40" spans="1:245" ht="27.6">
      <c r="A40" s="593" t="s">
        <v>96</v>
      </c>
      <c r="B40" s="604" t="s">
        <v>97</v>
      </c>
      <c r="C40" s="593" t="s">
        <v>98</v>
      </c>
      <c r="D40" s="593">
        <f>'01CH'!D41</f>
        <v>0.03</v>
      </c>
      <c r="E40" s="523">
        <v>3.2216000000000002E-2</v>
      </c>
      <c r="F40" s="548">
        <v>0</v>
      </c>
      <c r="G40" s="523">
        <f>'03CH'!D41</f>
        <v>0.03</v>
      </c>
      <c r="H40" s="548">
        <f t="shared" si="6"/>
        <v>0</v>
      </c>
      <c r="I40" s="684">
        <v>0.03</v>
      </c>
      <c r="J40" s="685">
        <f t="shared" si="3"/>
        <v>0</v>
      </c>
      <c r="K40" s="684">
        <f>'03CH'!F41</f>
        <v>0.03</v>
      </c>
      <c r="L40" s="685">
        <f t="shared" si="5"/>
        <v>0</v>
      </c>
      <c r="M40" s="685">
        <f t="shared" si="4"/>
        <v>-2.2160000000000027E-3</v>
      </c>
      <c r="N40" s="685">
        <f t="shared" si="2"/>
        <v>0</v>
      </c>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502"/>
      <c r="BC40" s="502"/>
      <c r="BD40" s="502"/>
      <c r="BE40" s="502"/>
      <c r="BF40" s="502"/>
      <c r="BG40" s="502"/>
      <c r="BH40" s="502"/>
      <c r="BI40" s="502"/>
      <c r="BJ40" s="502"/>
      <c r="BK40" s="502"/>
      <c r="BL40" s="502"/>
      <c r="BM40" s="502"/>
      <c r="BN40" s="502"/>
      <c r="BO40" s="502"/>
      <c r="BP40" s="502"/>
      <c r="BQ40" s="502"/>
      <c r="BR40" s="502"/>
      <c r="BS40" s="502"/>
      <c r="BT40" s="502"/>
      <c r="BU40" s="502"/>
      <c r="BV40" s="502"/>
      <c r="BW40" s="502"/>
      <c r="BX40" s="502"/>
      <c r="BY40" s="502"/>
      <c r="BZ40" s="502"/>
      <c r="CA40" s="502"/>
      <c r="CB40" s="502"/>
      <c r="CC40" s="502"/>
      <c r="CD40" s="502"/>
      <c r="CE40" s="502"/>
      <c r="CF40" s="502"/>
      <c r="CG40" s="502"/>
      <c r="CH40" s="502"/>
      <c r="CI40" s="502"/>
      <c r="CJ40" s="502"/>
      <c r="CK40" s="502"/>
      <c r="CL40" s="502"/>
      <c r="CM40" s="502"/>
      <c r="CN40" s="502"/>
      <c r="CO40" s="502"/>
      <c r="CP40" s="502"/>
      <c r="CQ40" s="502"/>
      <c r="CR40" s="502"/>
      <c r="CS40" s="502"/>
      <c r="CT40" s="502"/>
      <c r="CU40" s="502"/>
      <c r="CV40" s="502"/>
      <c r="CW40" s="502"/>
      <c r="CX40" s="502"/>
      <c r="CY40" s="502"/>
      <c r="CZ40" s="502"/>
      <c r="DA40" s="502"/>
      <c r="DB40" s="502"/>
      <c r="DC40" s="502"/>
      <c r="DD40" s="502"/>
      <c r="DE40" s="502"/>
      <c r="DF40" s="502"/>
      <c r="DG40" s="502"/>
      <c r="DH40" s="502"/>
      <c r="DI40" s="502"/>
      <c r="DJ40" s="502"/>
      <c r="DK40" s="502"/>
      <c r="DL40" s="502"/>
      <c r="DM40" s="502"/>
      <c r="DN40" s="502"/>
      <c r="DO40" s="502"/>
      <c r="DP40" s="502"/>
      <c r="DQ40" s="502"/>
      <c r="DR40" s="502"/>
      <c r="DS40" s="502"/>
      <c r="DT40" s="502"/>
      <c r="DU40" s="502"/>
      <c r="DV40" s="502"/>
      <c r="DW40" s="502"/>
      <c r="DX40" s="502"/>
      <c r="DY40" s="502"/>
      <c r="DZ40" s="502"/>
      <c r="EA40" s="502"/>
      <c r="EB40" s="502"/>
      <c r="EC40" s="502"/>
      <c r="ED40" s="502"/>
      <c r="EE40" s="502"/>
      <c r="EF40" s="502"/>
      <c r="EG40" s="502"/>
      <c r="EH40" s="502"/>
      <c r="EI40" s="502"/>
      <c r="EJ40" s="502"/>
      <c r="EK40" s="502"/>
      <c r="EL40" s="502"/>
      <c r="EM40" s="502"/>
      <c r="EN40" s="502"/>
      <c r="EO40" s="502"/>
      <c r="EP40" s="502"/>
      <c r="EQ40" s="502"/>
      <c r="ER40" s="502"/>
      <c r="ES40" s="502"/>
      <c r="ET40" s="502"/>
      <c r="EU40" s="502"/>
      <c r="EV40" s="502"/>
      <c r="EW40" s="502"/>
      <c r="EX40" s="502"/>
      <c r="EY40" s="502"/>
      <c r="EZ40" s="502"/>
      <c r="FA40" s="502"/>
      <c r="FB40" s="502"/>
      <c r="FC40" s="502"/>
      <c r="FD40" s="502"/>
      <c r="FE40" s="502"/>
      <c r="FF40" s="502"/>
      <c r="FG40" s="502"/>
      <c r="FH40" s="502"/>
      <c r="FI40" s="502"/>
      <c r="FJ40" s="502"/>
      <c r="FK40" s="502"/>
      <c r="FL40" s="502"/>
      <c r="FM40" s="502"/>
      <c r="FN40" s="502"/>
      <c r="FO40" s="502"/>
      <c r="FP40" s="502"/>
      <c r="FQ40" s="502"/>
      <c r="FR40" s="502"/>
      <c r="FS40" s="502"/>
      <c r="FT40" s="502"/>
      <c r="FU40" s="502"/>
      <c r="FV40" s="502"/>
      <c r="FW40" s="502"/>
      <c r="FX40" s="502"/>
      <c r="FY40" s="502"/>
      <c r="FZ40" s="502"/>
      <c r="GA40" s="502"/>
      <c r="GB40" s="502"/>
      <c r="GC40" s="502"/>
      <c r="GD40" s="502"/>
      <c r="GE40" s="502"/>
      <c r="GF40" s="502"/>
      <c r="GG40" s="502"/>
      <c r="GH40" s="502"/>
      <c r="GI40" s="502"/>
      <c r="GJ40" s="502"/>
      <c r="GK40" s="502"/>
      <c r="GL40" s="502"/>
      <c r="GM40" s="502"/>
      <c r="GN40" s="502"/>
      <c r="GO40" s="502"/>
      <c r="GP40" s="502"/>
      <c r="GQ40" s="502"/>
      <c r="GR40" s="502"/>
      <c r="GS40" s="502"/>
      <c r="GT40" s="502"/>
      <c r="GU40" s="502"/>
      <c r="GV40" s="502"/>
      <c r="GW40" s="502"/>
      <c r="GX40" s="502"/>
      <c r="GY40" s="502"/>
      <c r="GZ40" s="502"/>
      <c r="HA40" s="502"/>
      <c r="HB40" s="502"/>
      <c r="HC40" s="502"/>
      <c r="HD40" s="502"/>
      <c r="HE40" s="502"/>
      <c r="HF40" s="502"/>
      <c r="HG40" s="502"/>
      <c r="HH40" s="502"/>
      <c r="HI40" s="502"/>
      <c r="HJ40" s="502"/>
      <c r="HK40" s="502"/>
      <c r="HL40" s="502"/>
      <c r="HM40" s="502"/>
      <c r="HN40" s="502"/>
      <c r="HO40" s="502"/>
      <c r="HP40" s="502"/>
      <c r="HQ40" s="502"/>
      <c r="HR40" s="610"/>
      <c r="HS40" s="610"/>
      <c r="HT40" s="610"/>
      <c r="HU40" s="610"/>
      <c r="HV40" s="610"/>
      <c r="HW40" s="610"/>
      <c r="HX40" s="610"/>
      <c r="HY40" s="610"/>
      <c r="HZ40" s="610"/>
      <c r="IA40" s="610"/>
      <c r="IB40" s="610"/>
      <c r="IC40" s="610"/>
      <c r="ID40" s="610"/>
      <c r="IE40" s="610"/>
      <c r="IF40" s="610"/>
      <c r="IG40" s="610"/>
      <c r="IH40" s="610"/>
      <c r="II40" s="610"/>
      <c r="IJ40" s="610"/>
      <c r="IK40" s="610"/>
    </row>
    <row r="41" spans="1:245" ht="27.6">
      <c r="A41" s="507" t="s">
        <v>99</v>
      </c>
      <c r="B41" s="506" t="s">
        <v>100</v>
      </c>
      <c r="C41" s="507" t="s">
        <v>101</v>
      </c>
      <c r="D41" s="507">
        <f>'01CH'!D42</f>
        <v>11.955999999999573</v>
      </c>
      <c r="E41" s="18">
        <v>231.45057200000002</v>
      </c>
      <c r="F41" s="19">
        <v>229.88500000000002</v>
      </c>
      <c r="G41" s="18">
        <f>'03CH'!D42</f>
        <v>0</v>
      </c>
      <c r="H41" s="19">
        <f t="shared" si="6"/>
        <v>-11.955999999999573</v>
      </c>
      <c r="I41" s="686">
        <v>39.22</v>
      </c>
      <c r="J41" s="681">
        <f t="shared" si="3"/>
        <v>27.264000000000426</v>
      </c>
      <c r="K41" s="686">
        <f>'03CH'!F42</f>
        <v>52.965558000000193</v>
      </c>
      <c r="L41" s="681">
        <f t="shared" si="5"/>
        <v>41.009558000000624</v>
      </c>
      <c r="M41" s="681">
        <f t="shared" si="4"/>
        <v>-178.48501399999984</v>
      </c>
      <c r="N41" s="681"/>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2"/>
      <c r="CE41" s="502"/>
      <c r="CF41" s="502"/>
      <c r="CG41" s="502"/>
      <c r="CH41" s="502"/>
      <c r="CI41" s="502"/>
      <c r="CJ41" s="502"/>
      <c r="CK41" s="502"/>
      <c r="CL41" s="502"/>
      <c r="CM41" s="502"/>
      <c r="CN41" s="502"/>
      <c r="CO41" s="502"/>
      <c r="CP41" s="502"/>
      <c r="CQ41" s="502"/>
      <c r="CR41" s="502"/>
      <c r="CS41" s="502"/>
      <c r="CT41" s="502"/>
      <c r="CU41" s="502"/>
      <c r="CV41" s="502"/>
      <c r="CW41" s="502"/>
      <c r="CX41" s="502"/>
      <c r="CY41" s="502"/>
      <c r="CZ41" s="502"/>
      <c r="DA41" s="502"/>
      <c r="DB41" s="502"/>
      <c r="DC41" s="502"/>
      <c r="DD41" s="502"/>
      <c r="DE41" s="502"/>
      <c r="DF41" s="502"/>
      <c r="DG41" s="502"/>
      <c r="DH41" s="502"/>
      <c r="DI41" s="502"/>
      <c r="DJ41" s="502"/>
      <c r="DK41" s="502"/>
      <c r="DL41" s="502"/>
      <c r="DM41" s="502"/>
      <c r="DN41" s="502"/>
      <c r="DO41" s="502"/>
      <c r="DP41" s="502"/>
      <c r="DQ41" s="502"/>
      <c r="DR41" s="502"/>
      <c r="DS41" s="502"/>
      <c r="DT41" s="502"/>
      <c r="DU41" s="502"/>
      <c r="DV41" s="502"/>
      <c r="DW41" s="502"/>
      <c r="DX41" s="502"/>
      <c r="DY41" s="502"/>
      <c r="DZ41" s="502"/>
      <c r="EA41" s="502"/>
      <c r="EB41" s="502"/>
      <c r="EC41" s="502"/>
      <c r="ED41" s="502"/>
      <c r="EE41" s="502"/>
      <c r="EF41" s="502"/>
      <c r="EG41" s="502"/>
      <c r="EH41" s="502"/>
      <c r="EI41" s="502"/>
      <c r="EJ41" s="502"/>
      <c r="EK41" s="502"/>
      <c r="EL41" s="502"/>
      <c r="EM41" s="502"/>
      <c r="EN41" s="502"/>
      <c r="EO41" s="502"/>
      <c r="EP41" s="502"/>
      <c r="EQ41" s="502"/>
      <c r="ER41" s="502"/>
      <c r="ES41" s="502"/>
      <c r="ET41" s="502"/>
      <c r="EU41" s="502"/>
      <c r="EV41" s="502"/>
      <c r="EW41" s="502"/>
      <c r="EX41" s="502"/>
      <c r="EY41" s="502"/>
      <c r="EZ41" s="502"/>
      <c r="FA41" s="502"/>
      <c r="FB41" s="502"/>
      <c r="FC41" s="502"/>
      <c r="FD41" s="502"/>
      <c r="FE41" s="502"/>
      <c r="FF41" s="502"/>
      <c r="FG41" s="502"/>
      <c r="FH41" s="502"/>
      <c r="FI41" s="502"/>
      <c r="FJ41" s="502"/>
      <c r="FK41" s="502"/>
      <c r="FL41" s="502"/>
      <c r="FM41" s="502"/>
      <c r="FN41" s="502"/>
      <c r="FO41" s="502"/>
      <c r="FP41" s="502"/>
      <c r="FQ41" s="502"/>
      <c r="FR41" s="502"/>
      <c r="FS41" s="502"/>
      <c r="FT41" s="502"/>
      <c r="FU41" s="502"/>
      <c r="FV41" s="502"/>
      <c r="FW41" s="502"/>
      <c r="FX41" s="502"/>
      <c r="FY41" s="502"/>
      <c r="FZ41" s="502"/>
      <c r="GA41" s="502"/>
      <c r="GB41" s="502"/>
      <c r="GC41" s="502"/>
      <c r="GD41" s="502"/>
      <c r="GE41" s="502"/>
      <c r="GF41" s="502"/>
      <c r="GG41" s="502"/>
      <c r="GH41" s="502"/>
      <c r="GI41" s="502"/>
      <c r="GJ41" s="502"/>
      <c r="GK41" s="502"/>
      <c r="GL41" s="502"/>
      <c r="GM41" s="502"/>
      <c r="GN41" s="502"/>
      <c r="GO41" s="502"/>
      <c r="GP41" s="502"/>
      <c r="GQ41" s="502"/>
      <c r="GR41" s="502"/>
      <c r="GS41" s="502"/>
      <c r="GT41" s="502"/>
      <c r="GU41" s="502"/>
      <c r="GV41" s="502"/>
      <c r="GW41" s="502"/>
      <c r="GX41" s="502"/>
      <c r="GY41" s="502"/>
      <c r="GZ41" s="502"/>
      <c r="HA41" s="502"/>
      <c r="HB41" s="502"/>
      <c r="HC41" s="502"/>
      <c r="HD41" s="502"/>
      <c r="HE41" s="502"/>
      <c r="HF41" s="502"/>
      <c r="HG41" s="502"/>
      <c r="HH41" s="502"/>
      <c r="HI41" s="502"/>
      <c r="HJ41" s="502"/>
      <c r="HK41" s="502"/>
      <c r="HL41" s="502"/>
      <c r="HM41" s="502"/>
      <c r="HN41" s="502"/>
      <c r="HO41" s="502"/>
      <c r="HP41" s="502"/>
      <c r="HQ41" s="502"/>
      <c r="HR41" s="610"/>
      <c r="HS41" s="610"/>
      <c r="HT41" s="610"/>
      <c r="HU41" s="610"/>
      <c r="HV41" s="610"/>
      <c r="HW41" s="610"/>
      <c r="HX41" s="610"/>
      <c r="HY41" s="610"/>
      <c r="HZ41" s="610"/>
      <c r="IA41" s="610"/>
      <c r="IB41" s="610"/>
      <c r="IC41" s="610"/>
      <c r="ID41" s="610"/>
      <c r="IE41" s="610"/>
      <c r="IF41" s="610"/>
      <c r="IG41" s="610"/>
      <c r="IH41" s="610"/>
      <c r="II41" s="610"/>
      <c r="IJ41" s="610"/>
      <c r="IK41" s="610"/>
    </row>
    <row r="42" spans="1:245" ht="27.6">
      <c r="A42" s="593" t="s">
        <v>102</v>
      </c>
      <c r="B42" s="604" t="s">
        <v>103</v>
      </c>
      <c r="C42" s="593" t="s">
        <v>104</v>
      </c>
      <c r="D42" s="593">
        <f>'01CH'!D43</f>
        <v>1747.5630000000003</v>
      </c>
      <c r="E42" s="523">
        <v>2932.3189810000013</v>
      </c>
      <c r="F42" s="548">
        <v>1217.1028060000012</v>
      </c>
      <c r="G42" s="523">
        <f>'03CH'!D43</f>
        <v>2300.5306889999988</v>
      </c>
      <c r="H42" s="548">
        <f t="shared" si="6"/>
        <v>552.96768899999847</v>
      </c>
      <c r="I42" s="684">
        <v>1969.61</v>
      </c>
      <c r="J42" s="685">
        <f t="shared" si="3"/>
        <v>222.04699999999957</v>
      </c>
      <c r="K42" s="684">
        <f>'03CH'!F43</f>
        <v>2300.5306889999993</v>
      </c>
      <c r="L42" s="685">
        <f t="shared" si="5"/>
        <v>552.96768899999893</v>
      </c>
      <c r="M42" s="685">
        <f t="shared" si="4"/>
        <v>-631.788292000002</v>
      </c>
      <c r="N42" s="685">
        <f t="shared" si="2"/>
        <v>0</v>
      </c>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502"/>
      <c r="BC42" s="502"/>
      <c r="BD42" s="502"/>
      <c r="BE42" s="502"/>
      <c r="BF42" s="502"/>
      <c r="BG42" s="502"/>
      <c r="BH42" s="502"/>
      <c r="BI42" s="502"/>
      <c r="BJ42" s="502"/>
      <c r="BK42" s="502"/>
      <c r="BL42" s="502"/>
      <c r="BM42" s="502"/>
      <c r="BN42" s="502"/>
      <c r="BO42" s="502"/>
      <c r="BP42" s="502"/>
      <c r="BQ42" s="502"/>
      <c r="BR42" s="502"/>
      <c r="BS42" s="502"/>
      <c r="BT42" s="502"/>
      <c r="BU42" s="502"/>
      <c r="BV42" s="502"/>
      <c r="BW42" s="502"/>
      <c r="BX42" s="502"/>
      <c r="BY42" s="502"/>
      <c r="BZ42" s="502"/>
      <c r="CA42" s="502"/>
      <c r="CB42" s="502"/>
      <c r="CC42" s="502"/>
      <c r="CD42" s="502"/>
      <c r="CE42" s="502"/>
      <c r="CF42" s="502"/>
      <c r="CG42" s="502"/>
      <c r="CH42" s="502"/>
      <c r="CI42" s="502"/>
      <c r="CJ42" s="502"/>
      <c r="CK42" s="502"/>
      <c r="CL42" s="502"/>
      <c r="CM42" s="502"/>
      <c r="CN42" s="502"/>
      <c r="CO42" s="502"/>
      <c r="CP42" s="502"/>
      <c r="CQ42" s="502"/>
      <c r="CR42" s="502"/>
      <c r="CS42" s="502"/>
      <c r="CT42" s="502"/>
      <c r="CU42" s="502"/>
      <c r="CV42" s="502"/>
      <c r="CW42" s="502"/>
      <c r="CX42" s="502"/>
      <c r="CY42" s="502"/>
      <c r="CZ42" s="502"/>
      <c r="DA42" s="502"/>
      <c r="DB42" s="502"/>
      <c r="DC42" s="502"/>
      <c r="DD42" s="502"/>
      <c r="DE42" s="502"/>
      <c r="DF42" s="502"/>
      <c r="DG42" s="502"/>
      <c r="DH42" s="502"/>
      <c r="DI42" s="502"/>
      <c r="DJ42" s="502"/>
      <c r="DK42" s="502"/>
      <c r="DL42" s="502"/>
      <c r="DM42" s="502"/>
      <c r="DN42" s="502"/>
      <c r="DO42" s="502"/>
      <c r="DP42" s="502"/>
      <c r="DQ42" s="502"/>
      <c r="DR42" s="502"/>
      <c r="DS42" s="502"/>
      <c r="DT42" s="502"/>
      <c r="DU42" s="502"/>
      <c r="DV42" s="502"/>
      <c r="DW42" s="502"/>
      <c r="DX42" s="502"/>
      <c r="DY42" s="502"/>
      <c r="DZ42" s="502"/>
      <c r="EA42" s="502"/>
      <c r="EB42" s="502"/>
      <c r="EC42" s="502"/>
      <c r="ED42" s="502"/>
      <c r="EE42" s="502"/>
      <c r="EF42" s="502"/>
      <c r="EG42" s="502"/>
      <c r="EH42" s="502"/>
      <c r="EI42" s="502"/>
      <c r="EJ42" s="502"/>
      <c r="EK42" s="502"/>
      <c r="EL42" s="502"/>
      <c r="EM42" s="502"/>
      <c r="EN42" s="502"/>
      <c r="EO42" s="502"/>
      <c r="EP42" s="502"/>
      <c r="EQ42" s="502"/>
      <c r="ER42" s="502"/>
      <c r="ES42" s="502"/>
      <c r="ET42" s="502"/>
      <c r="EU42" s="502"/>
      <c r="EV42" s="502"/>
      <c r="EW42" s="502"/>
      <c r="EX42" s="502"/>
      <c r="EY42" s="502"/>
      <c r="EZ42" s="502"/>
      <c r="FA42" s="502"/>
      <c r="FB42" s="502"/>
      <c r="FC42" s="502"/>
      <c r="FD42" s="502"/>
      <c r="FE42" s="502"/>
      <c r="FF42" s="502"/>
      <c r="FG42" s="502"/>
      <c r="FH42" s="502"/>
      <c r="FI42" s="502"/>
      <c r="FJ42" s="502"/>
      <c r="FK42" s="502"/>
      <c r="FL42" s="502"/>
      <c r="FM42" s="502"/>
      <c r="FN42" s="502"/>
      <c r="FO42" s="502"/>
      <c r="FP42" s="502"/>
      <c r="FQ42" s="502"/>
      <c r="FR42" s="502"/>
      <c r="FS42" s="502"/>
      <c r="FT42" s="502"/>
      <c r="FU42" s="502"/>
      <c r="FV42" s="502"/>
      <c r="FW42" s="502"/>
      <c r="FX42" s="502"/>
      <c r="FY42" s="502"/>
      <c r="FZ42" s="502"/>
      <c r="GA42" s="502"/>
      <c r="GB42" s="502"/>
      <c r="GC42" s="502"/>
      <c r="GD42" s="502"/>
      <c r="GE42" s="502"/>
      <c r="GF42" s="502"/>
      <c r="GG42" s="502"/>
      <c r="GH42" s="502"/>
      <c r="GI42" s="502"/>
      <c r="GJ42" s="502"/>
      <c r="GK42" s="502"/>
      <c r="GL42" s="502"/>
      <c r="GM42" s="502"/>
      <c r="GN42" s="502"/>
      <c r="GO42" s="502"/>
      <c r="GP42" s="502"/>
      <c r="GQ42" s="502"/>
      <c r="GR42" s="502"/>
      <c r="GS42" s="502"/>
      <c r="GT42" s="502"/>
      <c r="GU42" s="502"/>
      <c r="GV42" s="502"/>
      <c r="GW42" s="502"/>
      <c r="GX42" s="502"/>
      <c r="GY42" s="502"/>
      <c r="GZ42" s="502"/>
      <c r="HA42" s="502"/>
      <c r="HB42" s="502"/>
      <c r="HC42" s="502"/>
      <c r="HD42" s="502"/>
      <c r="HE42" s="502"/>
      <c r="HF42" s="502"/>
      <c r="HG42" s="502"/>
      <c r="HH42" s="502"/>
      <c r="HI42" s="502"/>
      <c r="HJ42" s="502"/>
      <c r="HK42" s="502"/>
      <c r="HL42" s="502"/>
      <c r="HM42" s="502"/>
      <c r="HN42" s="502"/>
      <c r="HO42" s="502"/>
      <c r="HP42" s="502"/>
      <c r="HQ42" s="502"/>
      <c r="HR42" s="610"/>
      <c r="HS42" s="610"/>
      <c r="HT42" s="610"/>
      <c r="HU42" s="610"/>
      <c r="HV42" s="610"/>
      <c r="HW42" s="610"/>
      <c r="HX42" s="610"/>
      <c r="HY42" s="610"/>
      <c r="HZ42" s="610"/>
      <c r="IA42" s="610"/>
      <c r="IB42" s="610"/>
      <c r="IC42" s="610"/>
      <c r="ID42" s="610"/>
      <c r="IE42" s="610"/>
      <c r="IF42" s="610"/>
      <c r="IG42" s="610"/>
      <c r="IH42" s="610"/>
      <c r="II42" s="610"/>
      <c r="IJ42" s="610"/>
      <c r="IK42" s="610"/>
    </row>
    <row r="43" spans="1:245" ht="21.9" customHeight="1">
      <c r="A43" s="589"/>
      <c r="B43" s="500" t="s">
        <v>75</v>
      </c>
      <c r="C43" s="589"/>
      <c r="D43" s="507">
        <f>'01CH'!D44</f>
        <v>0</v>
      </c>
      <c r="E43" s="23"/>
      <c r="F43" s="19">
        <v>0</v>
      </c>
      <c r="G43" s="18">
        <f>'03CH'!D44</f>
        <v>0</v>
      </c>
      <c r="H43" s="19">
        <f t="shared" si="6"/>
        <v>0</v>
      </c>
      <c r="I43" s="686"/>
      <c r="J43" s="681">
        <f t="shared" si="3"/>
        <v>0</v>
      </c>
      <c r="K43" s="686"/>
      <c r="L43" s="681">
        <f t="shared" si="5"/>
        <v>0</v>
      </c>
      <c r="M43" s="681">
        <f t="shared" si="4"/>
        <v>0</v>
      </c>
      <c r="N43" s="681">
        <f t="shared" si="2"/>
        <v>0</v>
      </c>
      <c r="O43" s="501"/>
      <c r="P43" s="501"/>
      <c r="Q43" s="501"/>
      <c r="R43" s="501"/>
      <c r="S43" s="501"/>
      <c r="T43" s="501"/>
      <c r="U43" s="501"/>
      <c r="V43" s="501"/>
      <c r="W43" s="501"/>
      <c r="X43" s="501"/>
      <c r="Y43" s="501"/>
      <c r="Z43" s="501"/>
      <c r="AA43" s="501"/>
      <c r="AB43" s="501"/>
      <c r="AC43" s="501"/>
      <c r="AD43" s="501"/>
      <c r="AE43" s="501"/>
      <c r="AF43" s="501"/>
      <c r="AG43" s="501"/>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610"/>
      <c r="HS43" s="610"/>
      <c r="HT43" s="610"/>
      <c r="HU43" s="610"/>
      <c r="HV43" s="610"/>
      <c r="HW43" s="610"/>
      <c r="HX43" s="610"/>
      <c r="HY43" s="610"/>
      <c r="HZ43" s="610"/>
      <c r="IA43" s="610"/>
      <c r="IB43" s="610"/>
      <c r="IC43" s="610"/>
      <c r="ID43" s="610"/>
      <c r="IE43" s="610"/>
      <c r="IF43" s="610"/>
      <c r="IG43" s="610"/>
      <c r="IH43" s="610"/>
      <c r="II43" s="610"/>
      <c r="IJ43" s="610"/>
      <c r="IK43" s="610"/>
    </row>
    <row r="44" spans="1:245" ht="21.9" customHeight="1">
      <c r="A44" s="593" t="s">
        <v>105</v>
      </c>
      <c r="B44" s="604" t="s">
        <v>106</v>
      </c>
      <c r="C44" s="593" t="s">
        <v>107</v>
      </c>
      <c r="D44" s="593">
        <f>'01CH'!D45</f>
        <v>1376.9730000000002</v>
      </c>
      <c r="E44" s="523">
        <v>2008.1704280000017</v>
      </c>
      <c r="F44" s="548">
        <v>661.8557360000018</v>
      </c>
      <c r="G44" s="523">
        <f>'03CH'!D45</f>
        <v>1767.06</v>
      </c>
      <c r="H44" s="548">
        <f t="shared" si="6"/>
        <v>390.08699999999976</v>
      </c>
      <c r="I44" s="684">
        <v>1474.77</v>
      </c>
      <c r="J44" s="685">
        <f t="shared" si="3"/>
        <v>97.796999999999798</v>
      </c>
      <c r="K44" s="684">
        <f>'03CH'!F45</f>
        <v>1767.06</v>
      </c>
      <c r="L44" s="685">
        <f t="shared" si="5"/>
        <v>390.08699999999976</v>
      </c>
      <c r="M44" s="685">
        <f t="shared" si="4"/>
        <v>-241.11042800000178</v>
      </c>
      <c r="N44" s="685">
        <f t="shared" si="2"/>
        <v>0</v>
      </c>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502"/>
      <c r="BC44" s="502"/>
      <c r="BD44" s="502"/>
      <c r="BE44" s="502"/>
      <c r="BF44" s="502"/>
      <c r="BG44" s="502"/>
      <c r="BH44" s="502"/>
      <c r="BI44" s="502"/>
      <c r="BJ44" s="502"/>
      <c r="BK44" s="502"/>
      <c r="BL44" s="502"/>
      <c r="BM44" s="502"/>
      <c r="BN44" s="502"/>
      <c r="BO44" s="502"/>
      <c r="BP44" s="502"/>
      <c r="BQ44" s="502"/>
      <c r="BR44" s="502"/>
      <c r="BS44" s="502"/>
      <c r="BT44" s="502"/>
      <c r="BU44" s="502"/>
      <c r="BV44" s="502"/>
      <c r="BW44" s="502"/>
      <c r="BX44" s="502"/>
      <c r="BY44" s="502"/>
      <c r="BZ44" s="502"/>
      <c r="CA44" s="502"/>
      <c r="CB44" s="502"/>
      <c r="CC44" s="502"/>
      <c r="CD44" s="502"/>
      <c r="CE44" s="502"/>
      <c r="CF44" s="502"/>
      <c r="CG44" s="502"/>
      <c r="CH44" s="502"/>
      <c r="CI44" s="502"/>
      <c r="CJ44" s="502"/>
      <c r="CK44" s="502"/>
      <c r="CL44" s="502"/>
      <c r="CM44" s="502"/>
      <c r="CN44" s="502"/>
      <c r="CO44" s="502"/>
      <c r="CP44" s="502"/>
      <c r="CQ44" s="502"/>
      <c r="CR44" s="502"/>
      <c r="CS44" s="502"/>
      <c r="CT44" s="502"/>
      <c r="CU44" s="502"/>
      <c r="CV44" s="502"/>
      <c r="CW44" s="502"/>
      <c r="CX44" s="502"/>
      <c r="CY44" s="502"/>
      <c r="CZ44" s="502"/>
      <c r="DA44" s="502"/>
      <c r="DB44" s="502"/>
      <c r="DC44" s="502"/>
      <c r="DD44" s="502"/>
      <c r="DE44" s="502"/>
      <c r="DF44" s="502"/>
      <c r="DG44" s="502"/>
      <c r="DH44" s="502"/>
      <c r="DI44" s="502"/>
      <c r="DJ44" s="502"/>
      <c r="DK44" s="502"/>
      <c r="DL44" s="502"/>
      <c r="DM44" s="502"/>
      <c r="DN44" s="502"/>
      <c r="DO44" s="502"/>
      <c r="DP44" s="502"/>
      <c r="DQ44" s="502"/>
      <c r="DR44" s="502"/>
      <c r="DS44" s="502"/>
      <c r="DT44" s="502"/>
      <c r="DU44" s="502"/>
      <c r="DV44" s="502"/>
      <c r="DW44" s="502"/>
      <c r="DX44" s="502"/>
      <c r="DY44" s="502"/>
      <c r="DZ44" s="502"/>
      <c r="EA44" s="502"/>
      <c r="EB44" s="502"/>
      <c r="EC44" s="502"/>
      <c r="ED44" s="502"/>
      <c r="EE44" s="502"/>
      <c r="EF44" s="502"/>
      <c r="EG44" s="502"/>
      <c r="EH44" s="502"/>
      <c r="EI44" s="502"/>
      <c r="EJ44" s="502"/>
      <c r="EK44" s="502"/>
      <c r="EL44" s="502"/>
      <c r="EM44" s="502"/>
      <c r="EN44" s="502"/>
      <c r="EO44" s="502"/>
      <c r="EP44" s="502"/>
      <c r="EQ44" s="502"/>
      <c r="ER44" s="502"/>
      <c r="ES44" s="502"/>
      <c r="ET44" s="502"/>
      <c r="EU44" s="502"/>
      <c r="EV44" s="502"/>
      <c r="EW44" s="502"/>
      <c r="EX44" s="502"/>
      <c r="EY44" s="502"/>
      <c r="EZ44" s="502"/>
      <c r="FA44" s="502"/>
      <c r="FB44" s="502"/>
      <c r="FC44" s="502"/>
      <c r="FD44" s="502"/>
      <c r="FE44" s="502"/>
      <c r="FF44" s="502"/>
      <c r="FG44" s="502"/>
      <c r="FH44" s="502"/>
      <c r="FI44" s="502"/>
      <c r="FJ44" s="502"/>
      <c r="FK44" s="502"/>
      <c r="FL44" s="502"/>
      <c r="FM44" s="502"/>
      <c r="FN44" s="502"/>
      <c r="FO44" s="502"/>
      <c r="FP44" s="502"/>
      <c r="FQ44" s="502"/>
      <c r="FR44" s="502"/>
      <c r="FS44" s="502"/>
      <c r="FT44" s="502"/>
      <c r="FU44" s="502"/>
      <c r="FV44" s="502"/>
      <c r="FW44" s="502"/>
      <c r="FX44" s="502"/>
      <c r="FY44" s="502"/>
      <c r="FZ44" s="502"/>
      <c r="GA44" s="502"/>
      <c r="GB44" s="502"/>
      <c r="GC44" s="502"/>
      <c r="GD44" s="502"/>
      <c r="GE44" s="502"/>
      <c r="GF44" s="502"/>
      <c r="GG44" s="502"/>
      <c r="GH44" s="502"/>
      <c r="GI44" s="502"/>
      <c r="GJ44" s="502"/>
      <c r="GK44" s="502"/>
      <c r="GL44" s="502"/>
      <c r="GM44" s="502"/>
      <c r="GN44" s="502"/>
      <c r="GO44" s="502"/>
      <c r="GP44" s="502"/>
      <c r="GQ44" s="502"/>
      <c r="GR44" s="502"/>
      <c r="GS44" s="502"/>
      <c r="GT44" s="502"/>
      <c r="GU44" s="502"/>
      <c r="GV44" s="502"/>
      <c r="GW44" s="502"/>
      <c r="GX44" s="502"/>
      <c r="GY44" s="502"/>
      <c r="GZ44" s="502"/>
      <c r="HA44" s="502"/>
      <c r="HB44" s="502"/>
      <c r="HC44" s="502"/>
      <c r="HD44" s="502"/>
      <c r="HE44" s="502"/>
      <c r="HF44" s="502"/>
      <c r="HG44" s="502"/>
      <c r="HH44" s="502"/>
      <c r="HI44" s="502"/>
      <c r="HJ44" s="502"/>
      <c r="HK44" s="502"/>
      <c r="HL44" s="502"/>
      <c r="HM44" s="502"/>
      <c r="HN44" s="502"/>
      <c r="HO44" s="502"/>
      <c r="HP44" s="502"/>
      <c r="HQ44" s="502"/>
      <c r="HR44" s="610"/>
      <c r="HS44" s="610"/>
      <c r="HT44" s="610"/>
      <c r="HU44" s="610"/>
      <c r="HV44" s="610"/>
      <c r="HW44" s="610"/>
      <c r="HX44" s="610"/>
      <c r="HY44" s="610"/>
      <c r="HZ44" s="610"/>
      <c r="IA44" s="610"/>
      <c r="IB44" s="610"/>
      <c r="IC44" s="610"/>
      <c r="ID44" s="610"/>
      <c r="IE44" s="610"/>
      <c r="IF44" s="610"/>
      <c r="IG44" s="610"/>
      <c r="IH44" s="610"/>
      <c r="II44" s="610"/>
      <c r="IJ44" s="610"/>
      <c r="IK44" s="610"/>
    </row>
    <row r="45" spans="1:245" ht="21.9" customHeight="1">
      <c r="A45" s="593" t="s">
        <v>105</v>
      </c>
      <c r="B45" s="604" t="s">
        <v>108</v>
      </c>
      <c r="C45" s="593" t="s">
        <v>109</v>
      </c>
      <c r="D45" s="593">
        <f>'01CH'!D46</f>
        <v>79.580000000000013</v>
      </c>
      <c r="E45" s="523">
        <v>188.04468700000004</v>
      </c>
      <c r="F45" s="548">
        <v>109.03423700000006</v>
      </c>
      <c r="G45" s="523">
        <f>'03CH'!D46</f>
        <v>99.330000000000013</v>
      </c>
      <c r="H45" s="548">
        <f t="shared" si="6"/>
        <v>19.75</v>
      </c>
      <c r="I45" s="684">
        <v>83.560000000000016</v>
      </c>
      <c r="J45" s="685">
        <f t="shared" si="3"/>
        <v>3.980000000000004</v>
      </c>
      <c r="K45" s="684">
        <f>'03CH'!F46</f>
        <v>99.33</v>
      </c>
      <c r="L45" s="685">
        <f t="shared" si="5"/>
        <v>19.749999999999986</v>
      </c>
      <c r="M45" s="685">
        <f t="shared" si="4"/>
        <v>-88.71468700000004</v>
      </c>
      <c r="N45" s="685">
        <f t="shared" si="2"/>
        <v>0</v>
      </c>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502"/>
      <c r="BC45" s="502"/>
      <c r="BD45" s="502"/>
      <c r="BE45" s="502"/>
      <c r="BF45" s="502"/>
      <c r="BG45" s="502"/>
      <c r="BH45" s="502"/>
      <c r="BI45" s="502"/>
      <c r="BJ45" s="502"/>
      <c r="BK45" s="502"/>
      <c r="BL45" s="502"/>
      <c r="BM45" s="502"/>
      <c r="BN45" s="502"/>
      <c r="BO45" s="502"/>
      <c r="BP45" s="502"/>
      <c r="BQ45" s="502"/>
      <c r="BR45" s="502"/>
      <c r="BS45" s="502"/>
      <c r="BT45" s="502"/>
      <c r="BU45" s="502"/>
      <c r="BV45" s="502"/>
      <c r="BW45" s="502"/>
      <c r="BX45" s="502"/>
      <c r="BY45" s="502"/>
      <c r="BZ45" s="502"/>
      <c r="CA45" s="502"/>
      <c r="CB45" s="502"/>
      <c r="CC45" s="502"/>
      <c r="CD45" s="502"/>
      <c r="CE45" s="502"/>
      <c r="CF45" s="502"/>
      <c r="CG45" s="502"/>
      <c r="CH45" s="502"/>
      <c r="CI45" s="502"/>
      <c r="CJ45" s="502"/>
      <c r="CK45" s="502"/>
      <c r="CL45" s="502"/>
      <c r="CM45" s="502"/>
      <c r="CN45" s="502"/>
      <c r="CO45" s="502"/>
      <c r="CP45" s="502"/>
      <c r="CQ45" s="502"/>
      <c r="CR45" s="502"/>
      <c r="CS45" s="502"/>
      <c r="CT45" s="502"/>
      <c r="CU45" s="502"/>
      <c r="CV45" s="502"/>
      <c r="CW45" s="502"/>
      <c r="CX45" s="502"/>
      <c r="CY45" s="502"/>
      <c r="CZ45" s="502"/>
      <c r="DA45" s="502"/>
      <c r="DB45" s="502"/>
      <c r="DC45" s="502"/>
      <c r="DD45" s="502"/>
      <c r="DE45" s="502"/>
      <c r="DF45" s="502"/>
      <c r="DG45" s="502"/>
      <c r="DH45" s="502"/>
      <c r="DI45" s="502"/>
      <c r="DJ45" s="502"/>
      <c r="DK45" s="502"/>
      <c r="DL45" s="502"/>
      <c r="DM45" s="502"/>
      <c r="DN45" s="502"/>
      <c r="DO45" s="502"/>
      <c r="DP45" s="502"/>
      <c r="DQ45" s="502"/>
      <c r="DR45" s="502"/>
      <c r="DS45" s="502"/>
      <c r="DT45" s="502"/>
      <c r="DU45" s="502"/>
      <c r="DV45" s="502"/>
      <c r="DW45" s="502"/>
      <c r="DX45" s="502"/>
      <c r="DY45" s="502"/>
      <c r="DZ45" s="502"/>
      <c r="EA45" s="502"/>
      <c r="EB45" s="502"/>
      <c r="EC45" s="502"/>
      <c r="ED45" s="502"/>
      <c r="EE45" s="502"/>
      <c r="EF45" s="502"/>
      <c r="EG45" s="502"/>
      <c r="EH45" s="502"/>
      <c r="EI45" s="502"/>
      <c r="EJ45" s="502"/>
      <c r="EK45" s="502"/>
      <c r="EL45" s="502"/>
      <c r="EM45" s="502"/>
      <c r="EN45" s="502"/>
      <c r="EO45" s="502"/>
      <c r="EP45" s="502"/>
      <c r="EQ45" s="502"/>
      <c r="ER45" s="502"/>
      <c r="ES45" s="502"/>
      <c r="ET45" s="502"/>
      <c r="EU45" s="502"/>
      <c r="EV45" s="502"/>
      <c r="EW45" s="502"/>
      <c r="EX45" s="502"/>
      <c r="EY45" s="502"/>
      <c r="EZ45" s="502"/>
      <c r="FA45" s="502"/>
      <c r="FB45" s="502"/>
      <c r="FC45" s="502"/>
      <c r="FD45" s="502"/>
      <c r="FE45" s="502"/>
      <c r="FF45" s="502"/>
      <c r="FG45" s="502"/>
      <c r="FH45" s="502"/>
      <c r="FI45" s="502"/>
      <c r="FJ45" s="502"/>
      <c r="FK45" s="502"/>
      <c r="FL45" s="502"/>
      <c r="FM45" s="502"/>
      <c r="FN45" s="502"/>
      <c r="FO45" s="502"/>
      <c r="FP45" s="502"/>
      <c r="FQ45" s="502"/>
      <c r="FR45" s="502"/>
      <c r="FS45" s="502"/>
      <c r="FT45" s="502"/>
      <c r="FU45" s="502"/>
      <c r="FV45" s="502"/>
      <c r="FW45" s="502"/>
      <c r="FX45" s="502"/>
      <c r="FY45" s="502"/>
      <c r="FZ45" s="502"/>
      <c r="GA45" s="502"/>
      <c r="GB45" s="502"/>
      <c r="GC45" s="502"/>
      <c r="GD45" s="502"/>
      <c r="GE45" s="502"/>
      <c r="GF45" s="502"/>
      <c r="GG45" s="502"/>
      <c r="GH45" s="502"/>
      <c r="GI45" s="502"/>
      <c r="GJ45" s="502"/>
      <c r="GK45" s="502"/>
      <c r="GL45" s="502"/>
      <c r="GM45" s="502"/>
      <c r="GN45" s="502"/>
      <c r="GO45" s="502"/>
      <c r="GP45" s="502"/>
      <c r="GQ45" s="502"/>
      <c r="GR45" s="502"/>
      <c r="GS45" s="502"/>
      <c r="GT45" s="502"/>
      <c r="GU45" s="502"/>
      <c r="GV45" s="502"/>
      <c r="GW45" s="502"/>
      <c r="GX45" s="502"/>
      <c r="GY45" s="502"/>
      <c r="GZ45" s="502"/>
      <c r="HA45" s="502"/>
      <c r="HB45" s="502"/>
      <c r="HC45" s="502"/>
      <c r="HD45" s="502"/>
      <c r="HE45" s="502"/>
      <c r="HF45" s="502"/>
      <c r="HG45" s="502"/>
      <c r="HH45" s="502"/>
      <c r="HI45" s="502"/>
      <c r="HJ45" s="502"/>
      <c r="HK45" s="502"/>
      <c r="HL45" s="502"/>
      <c r="HM45" s="502"/>
      <c r="HN45" s="502"/>
      <c r="HO45" s="502"/>
      <c r="HP45" s="502"/>
      <c r="HQ45" s="502"/>
      <c r="HR45" s="610"/>
      <c r="HS45" s="610"/>
      <c r="HT45" s="610"/>
      <c r="HU45" s="610"/>
      <c r="HV45" s="610"/>
      <c r="HW45" s="610"/>
      <c r="HX45" s="610"/>
      <c r="HY45" s="610"/>
      <c r="HZ45" s="610"/>
      <c r="IA45" s="610"/>
      <c r="IB45" s="610"/>
      <c r="IC45" s="610"/>
      <c r="ID45" s="610"/>
      <c r="IE45" s="610"/>
      <c r="IF45" s="610"/>
      <c r="IG45" s="610"/>
      <c r="IH45" s="610"/>
      <c r="II45" s="610"/>
      <c r="IJ45" s="610"/>
      <c r="IK45" s="610"/>
    </row>
    <row r="46" spans="1:245" ht="21.9" customHeight="1">
      <c r="A46" s="593" t="s">
        <v>105</v>
      </c>
      <c r="B46" s="604" t="s">
        <v>110</v>
      </c>
      <c r="C46" s="593" t="s">
        <v>111</v>
      </c>
      <c r="D46" s="593">
        <f>'01CH'!D47</f>
        <v>0.9710000000000002</v>
      </c>
      <c r="E46" s="523">
        <v>10.941335999999998</v>
      </c>
      <c r="F46" s="548">
        <v>9.9874999999999972</v>
      </c>
      <c r="G46" s="523">
        <f>'03CH'!D47</f>
        <v>6.31</v>
      </c>
      <c r="H46" s="548">
        <f t="shared" si="6"/>
        <v>5.3389999999999995</v>
      </c>
      <c r="I46" s="684">
        <v>5.22</v>
      </c>
      <c r="J46" s="685">
        <f t="shared" si="3"/>
        <v>4.2489999999999997</v>
      </c>
      <c r="K46" s="684">
        <f>'03CH'!F47</f>
        <v>6.31</v>
      </c>
      <c r="L46" s="685">
        <f t="shared" ref="L46:L74" si="7">K46-D46</f>
        <v>5.3389999999999995</v>
      </c>
      <c r="M46" s="685">
        <f t="shared" si="4"/>
        <v>-4.6313359999999983</v>
      </c>
      <c r="N46" s="685">
        <f t="shared" si="2"/>
        <v>0</v>
      </c>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02"/>
      <c r="BS46" s="502"/>
      <c r="BT46" s="502"/>
      <c r="BU46" s="502"/>
      <c r="BV46" s="502"/>
      <c r="BW46" s="502"/>
      <c r="BX46" s="502"/>
      <c r="BY46" s="502"/>
      <c r="BZ46" s="502"/>
      <c r="CA46" s="502"/>
      <c r="CB46" s="502"/>
      <c r="CC46" s="502"/>
      <c r="CD46" s="502"/>
      <c r="CE46" s="502"/>
      <c r="CF46" s="502"/>
      <c r="CG46" s="502"/>
      <c r="CH46" s="502"/>
      <c r="CI46" s="502"/>
      <c r="CJ46" s="502"/>
      <c r="CK46" s="502"/>
      <c r="CL46" s="502"/>
      <c r="CM46" s="502"/>
      <c r="CN46" s="502"/>
      <c r="CO46" s="502"/>
      <c r="CP46" s="502"/>
      <c r="CQ46" s="502"/>
      <c r="CR46" s="502"/>
      <c r="CS46" s="502"/>
      <c r="CT46" s="502"/>
      <c r="CU46" s="502"/>
      <c r="CV46" s="502"/>
      <c r="CW46" s="502"/>
      <c r="CX46" s="502"/>
      <c r="CY46" s="502"/>
      <c r="CZ46" s="502"/>
      <c r="DA46" s="502"/>
      <c r="DB46" s="502"/>
      <c r="DC46" s="502"/>
      <c r="DD46" s="502"/>
      <c r="DE46" s="502"/>
      <c r="DF46" s="502"/>
      <c r="DG46" s="502"/>
      <c r="DH46" s="502"/>
      <c r="DI46" s="502"/>
      <c r="DJ46" s="502"/>
      <c r="DK46" s="502"/>
      <c r="DL46" s="502"/>
      <c r="DM46" s="502"/>
      <c r="DN46" s="502"/>
      <c r="DO46" s="502"/>
      <c r="DP46" s="502"/>
      <c r="DQ46" s="502"/>
      <c r="DR46" s="502"/>
      <c r="DS46" s="502"/>
      <c r="DT46" s="502"/>
      <c r="DU46" s="502"/>
      <c r="DV46" s="502"/>
      <c r="DW46" s="502"/>
      <c r="DX46" s="502"/>
      <c r="DY46" s="502"/>
      <c r="DZ46" s="502"/>
      <c r="EA46" s="502"/>
      <c r="EB46" s="502"/>
      <c r="EC46" s="502"/>
      <c r="ED46" s="502"/>
      <c r="EE46" s="502"/>
      <c r="EF46" s="502"/>
      <c r="EG46" s="502"/>
      <c r="EH46" s="502"/>
      <c r="EI46" s="502"/>
      <c r="EJ46" s="502"/>
      <c r="EK46" s="502"/>
      <c r="EL46" s="502"/>
      <c r="EM46" s="502"/>
      <c r="EN46" s="502"/>
      <c r="EO46" s="502"/>
      <c r="EP46" s="502"/>
      <c r="EQ46" s="502"/>
      <c r="ER46" s="502"/>
      <c r="ES46" s="502"/>
      <c r="ET46" s="502"/>
      <c r="EU46" s="502"/>
      <c r="EV46" s="502"/>
      <c r="EW46" s="502"/>
      <c r="EX46" s="502"/>
      <c r="EY46" s="502"/>
      <c r="EZ46" s="502"/>
      <c r="FA46" s="502"/>
      <c r="FB46" s="502"/>
      <c r="FC46" s="502"/>
      <c r="FD46" s="502"/>
      <c r="FE46" s="502"/>
      <c r="FF46" s="502"/>
      <c r="FG46" s="502"/>
      <c r="FH46" s="502"/>
      <c r="FI46" s="502"/>
      <c r="FJ46" s="502"/>
      <c r="FK46" s="502"/>
      <c r="FL46" s="502"/>
      <c r="FM46" s="502"/>
      <c r="FN46" s="502"/>
      <c r="FO46" s="502"/>
      <c r="FP46" s="502"/>
      <c r="FQ46" s="502"/>
      <c r="FR46" s="502"/>
      <c r="FS46" s="502"/>
      <c r="FT46" s="502"/>
      <c r="FU46" s="502"/>
      <c r="FV46" s="502"/>
      <c r="FW46" s="502"/>
      <c r="FX46" s="502"/>
      <c r="FY46" s="502"/>
      <c r="FZ46" s="502"/>
      <c r="GA46" s="502"/>
      <c r="GB46" s="502"/>
      <c r="GC46" s="502"/>
      <c r="GD46" s="502"/>
      <c r="GE46" s="502"/>
      <c r="GF46" s="502"/>
      <c r="GG46" s="502"/>
      <c r="GH46" s="502"/>
      <c r="GI46" s="502"/>
      <c r="GJ46" s="502"/>
      <c r="GK46" s="502"/>
      <c r="GL46" s="502"/>
      <c r="GM46" s="502"/>
      <c r="GN46" s="502"/>
      <c r="GO46" s="502"/>
      <c r="GP46" s="502"/>
      <c r="GQ46" s="502"/>
      <c r="GR46" s="502"/>
      <c r="GS46" s="502"/>
      <c r="GT46" s="502"/>
      <c r="GU46" s="502"/>
      <c r="GV46" s="502"/>
      <c r="GW46" s="502"/>
      <c r="GX46" s="502"/>
      <c r="GY46" s="502"/>
      <c r="GZ46" s="502"/>
      <c r="HA46" s="502"/>
      <c r="HB46" s="502"/>
      <c r="HC46" s="502"/>
      <c r="HD46" s="502"/>
      <c r="HE46" s="502"/>
      <c r="HF46" s="502"/>
      <c r="HG46" s="502"/>
      <c r="HH46" s="502"/>
      <c r="HI46" s="502"/>
      <c r="HJ46" s="502"/>
      <c r="HK46" s="502"/>
      <c r="HL46" s="502"/>
      <c r="HM46" s="502"/>
      <c r="HN46" s="502"/>
      <c r="HO46" s="502"/>
      <c r="HP46" s="502"/>
      <c r="HQ46" s="502"/>
      <c r="HR46" s="610"/>
      <c r="HS46" s="610"/>
      <c r="HT46" s="610"/>
      <c r="HU46" s="610"/>
      <c r="HV46" s="610"/>
      <c r="HW46" s="610"/>
      <c r="HX46" s="610"/>
      <c r="HY46" s="610"/>
      <c r="HZ46" s="610"/>
      <c r="IA46" s="610"/>
      <c r="IB46" s="610"/>
      <c r="IC46" s="610"/>
      <c r="ID46" s="610"/>
      <c r="IE46" s="610"/>
      <c r="IF46" s="610"/>
      <c r="IG46" s="610"/>
      <c r="IH46" s="610"/>
      <c r="II46" s="610"/>
      <c r="IJ46" s="610"/>
      <c r="IK46" s="610"/>
    </row>
    <row r="47" spans="1:245" ht="21.9" customHeight="1">
      <c r="A47" s="593" t="s">
        <v>105</v>
      </c>
      <c r="B47" s="604" t="s">
        <v>112</v>
      </c>
      <c r="C47" s="593" t="s">
        <v>113</v>
      </c>
      <c r="D47" s="593">
        <f>'01CH'!D48</f>
        <v>3.5000000000000009</v>
      </c>
      <c r="E47" s="523">
        <v>24.203895000000006</v>
      </c>
      <c r="F47" s="548">
        <v>20.702713000000006</v>
      </c>
      <c r="G47" s="523">
        <f>'03CH'!D48</f>
        <v>7.83</v>
      </c>
      <c r="H47" s="548">
        <f t="shared" si="6"/>
        <v>4.3299999999999992</v>
      </c>
      <c r="I47" s="684">
        <v>7.75</v>
      </c>
      <c r="J47" s="685">
        <f t="shared" si="3"/>
        <v>4.2499999999999991</v>
      </c>
      <c r="K47" s="684">
        <f>'03CH'!F48</f>
        <v>7.8299999999999992</v>
      </c>
      <c r="L47" s="685">
        <f t="shared" si="7"/>
        <v>4.3299999999999983</v>
      </c>
      <c r="M47" s="685">
        <f t="shared" si="4"/>
        <v>-16.373895000000008</v>
      </c>
      <c r="N47" s="685">
        <f t="shared" si="2"/>
        <v>0</v>
      </c>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c r="CT47" s="502"/>
      <c r="CU47" s="502"/>
      <c r="CV47" s="502"/>
      <c r="CW47" s="502"/>
      <c r="CX47" s="502"/>
      <c r="CY47" s="502"/>
      <c r="CZ47" s="502"/>
      <c r="DA47" s="502"/>
      <c r="DB47" s="502"/>
      <c r="DC47" s="502"/>
      <c r="DD47" s="502"/>
      <c r="DE47" s="502"/>
      <c r="DF47" s="502"/>
      <c r="DG47" s="502"/>
      <c r="DH47" s="502"/>
      <c r="DI47" s="502"/>
      <c r="DJ47" s="502"/>
      <c r="DK47" s="502"/>
      <c r="DL47" s="502"/>
      <c r="DM47" s="502"/>
      <c r="DN47" s="502"/>
      <c r="DO47" s="502"/>
      <c r="DP47" s="502"/>
      <c r="DQ47" s="502"/>
      <c r="DR47" s="502"/>
      <c r="DS47" s="502"/>
      <c r="DT47" s="502"/>
      <c r="DU47" s="502"/>
      <c r="DV47" s="502"/>
      <c r="DW47" s="502"/>
      <c r="DX47" s="502"/>
      <c r="DY47" s="502"/>
      <c r="DZ47" s="502"/>
      <c r="EA47" s="502"/>
      <c r="EB47" s="502"/>
      <c r="EC47" s="502"/>
      <c r="ED47" s="502"/>
      <c r="EE47" s="502"/>
      <c r="EF47" s="502"/>
      <c r="EG47" s="502"/>
      <c r="EH47" s="502"/>
      <c r="EI47" s="502"/>
      <c r="EJ47" s="502"/>
      <c r="EK47" s="502"/>
      <c r="EL47" s="502"/>
      <c r="EM47" s="502"/>
      <c r="EN47" s="502"/>
      <c r="EO47" s="502"/>
      <c r="EP47" s="502"/>
      <c r="EQ47" s="502"/>
      <c r="ER47" s="502"/>
      <c r="ES47" s="502"/>
      <c r="ET47" s="502"/>
      <c r="EU47" s="502"/>
      <c r="EV47" s="502"/>
      <c r="EW47" s="502"/>
      <c r="EX47" s="502"/>
      <c r="EY47" s="502"/>
      <c r="EZ47" s="502"/>
      <c r="FA47" s="502"/>
      <c r="FB47" s="502"/>
      <c r="FC47" s="502"/>
      <c r="FD47" s="502"/>
      <c r="FE47" s="502"/>
      <c r="FF47" s="502"/>
      <c r="FG47" s="502"/>
      <c r="FH47" s="502"/>
      <c r="FI47" s="502"/>
      <c r="FJ47" s="502"/>
      <c r="FK47" s="502"/>
      <c r="FL47" s="502"/>
      <c r="FM47" s="502"/>
      <c r="FN47" s="502"/>
      <c r="FO47" s="502"/>
      <c r="FP47" s="502"/>
      <c r="FQ47" s="502"/>
      <c r="FR47" s="502"/>
      <c r="FS47" s="502"/>
      <c r="FT47" s="502"/>
      <c r="FU47" s="502"/>
      <c r="FV47" s="502"/>
      <c r="FW47" s="502"/>
      <c r="FX47" s="502"/>
      <c r="FY47" s="502"/>
      <c r="FZ47" s="502"/>
      <c r="GA47" s="502"/>
      <c r="GB47" s="502"/>
      <c r="GC47" s="502"/>
      <c r="GD47" s="502"/>
      <c r="GE47" s="502"/>
      <c r="GF47" s="502"/>
      <c r="GG47" s="502"/>
      <c r="GH47" s="502"/>
      <c r="GI47" s="502"/>
      <c r="GJ47" s="502"/>
      <c r="GK47" s="502"/>
      <c r="GL47" s="502"/>
      <c r="GM47" s="502"/>
      <c r="GN47" s="502"/>
      <c r="GO47" s="502"/>
      <c r="GP47" s="502"/>
      <c r="GQ47" s="502"/>
      <c r="GR47" s="502"/>
      <c r="GS47" s="502"/>
      <c r="GT47" s="502"/>
      <c r="GU47" s="502"/>
      <c r="GV47" s="502"/>
      <c r="GW47" s="502"/>
      <c r="GX47" s="502"/>
      <c r="GY47" s="502"/>
      <c r="GZ47" s="502"/>
      <c r="HA47" s="502"/>
      <c r="HB47" s="502"/>
      <c r="HC47" s="502"/>
      <c r="HD47" s="502"/>
      <c r="HE47" s="502"/>
      <c r="HF47" s="502"/>
      <c r="HG47" s="502"/>
      <c r="HH47" s="502"/>
      <c r="HI47" s="502"/>
      <c r="HJ47" s="502"/>
      <c r="HK47" s="502"/>
      <c r="HL47" s="502"/>
      <c r="HM47" s="502"/>
      <c r="HN47" s="502"/>
      <c r="HO47" s="502"/>
      <c r="HP47" s="502"/>
      <c r="HQ47" s="502"/>
      <c r="HR47" s="610"/>
      <c r="HS47" s="610"/>
      <c r="HT47" s="610"/>
      <c r="HU47" s="610"/>
      <c r="HV47" s="610"/>
      <c r="HW47" s="610"/>
      <c r="HX47" s="610"/>
      <c r="HY47" s="610"/>
      <c r="HZ47" s="610"/>
      <c r="IA47" s="610"/>
      <c r="IB47" s="610"/>
      <c r="IC47" s="610"/>
      <c r="ID47" s="610"/>
      <c r="IE47" s="610"/>
      <c r="IF47" s="610"/>
      <c r="IG47" s="610"/>
      <c r="IH47" s="610"/>
      <c r="II47" s="610"/>
      <c r="IJ47" s="610"/>
      <c r="IK47" s="610"/>
    </row>
    <row r="48" spans="1:245" ht="27.6">
      <c r="A48" s="593" t="s">
        <v>105</v>
      </c>
      <c r="B48" s="604" t="s">
        <v>114</v>
      </c>
      <c r="C48" s="593" t="s">
        <v>115</v>
      </c>
      <c r="D48" s="593">
        <f>'01CH'!D49</f>
        <v>34.896000000000001</v>
      </c>
      <c r="E48" s="523">
        <v>61.421563999999989</v>
      </c>
      <c r="F48" s="548">
        <v>26.51321999999999</v>
      </c>
      <c r="G48" s="523">
        <f>'03CH'!D49</f>
        <v>54.03</v>
      </c>
      <c r="H48" s="548">
        <f t="shared" si="6"/>
        <v>19.134</v>
      </c>
      <c r="I48" s="684">
        <v>48.099999999999994</v>
      </c>
      <c r="J48" s="685">
        <f t="shared" si="3"/>
        <v>13.203999999999994</v>
      </c>
      <c r="K48" s="684">
        <f>'03CH'!F49</f>
        <v>54.03</v>
      </c>
      <c r="L48" s="685">
        <f t="shared" si="7"/>
        <v>19.134</v>
      </c>
      <c r="M48" s="685">
        <f t="shared" si="4"/>
        <v>-7.3915639999999883</v>
      </c>
      <c r="N48" s="685">
        <f t="shared" si="2"/>
        <v>0</v>
      </c>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502"/>
      <c r="BR48" s="502"/>
      <c r="BS48" s="502"/>
      <c r="BT48" s="502"/>
      <c r="BU48" s="502"/>
      <c r="BV48" s="502"/>
      <c r="BW48" s="502"/>
      <c r="BX48" s="502"/>
      <c r="BY48" s="502"/>
      <c r="BZ48" s="502"/>
      <c r="CA48" s="502"/>
      <c r="CB48" s="502"/>
      <c r="CC48" s="502"/>
      <c r="CD48" s="502"/>
      <c r="CE48" s="502"/>
      <c r="CF48" s="502"/>
      <c r="CG48" s="502"/>
      <c r="CH48" s="502"/>
      <c r="CI48" s="502"/>
      <c r="CJ48" s="502"/>
      <c r="CK48" s="502"/>
      <c r="CL48" s="502"/>
      <c r="CM48" s="502"/>
      <c r="CN48" s="502"/>
      <c r="CO48" s="502"/>
      <c r="CP48" s="502"/>
      <c r="CQ48" s="502"/>
      <c r="CR48" s="502"/>
      <c r="CS48" s="502"/>
      <c r="CT48" s="502"/>
      <c r="CU48" s="502"/>
      <c r="CV48" s="502"/>
      <c r="CW48" s="502"/>
      <c r="CX48" s="502"/>
      <c r="CY48" s="502"/>
      <c r="CZ48" s="502"/>
      <c r="DA48" s="502"/>
      <c r="DB48" s="502"/>
      <c r="DC48" s="502"/>
      <c r="DD48" s="502"/>
      <c r="DE48" s="502"/>
      <c r="DF48" s="502"/>
      <c r="DG48" s="502"/>
      <c r="DH48" s="502"/>
      <c r="DI48" s="502"/>
      <c r="DJ48" s="502"/>
      <c r="DK48" s="502"/>
      <c r="DL48" s="502"/>
      <c r="DM48" s="502"/>
      <c r="DN48" s="502"/>
      <c r="DO48" s="502"/>
      <c r="DP48" s="502"/>
      <c r="DQ48" s="502"/>
      <c r="DR48" s="502"/>
      <c r="DS48" s="502"/>
      <c r="DT48" s="502"/>
      <c r="DU48" s="502"/>
      <c r="DV48" s="502"/>
      <c r="DW48" s="502"/>
      <c r="DX48" s="502"/>
      <c r="DY48" s="502"/>
      <c r="DZ48" s="502"/>
      <c r="EA48" s="502"/>
      <c r="EB48" s="502"/>
      <c r="EC48" s="502"/>
      <c r="ED48" s="502"/>
      <c r="EE48" s="502"/>
      <c r="EF48" s="502"/>
      <c r="EG48" s="502"/>
      <c r="EH48" s="502"/>
      <c r="EI48" s="502"/>
      <c r="EJ48" s="502"/>
      <c r="EK48" s="502"/>
      <c r="EL48" s="502"/>
      <c r="EM48" s="502"/>
      <c r="EN48" s="502"/>
      <c r="EO48" s="502"/>
      <c r="EP48" s="502"/>
      <c r="EQ48" s="502"/>
      <c r="ER48" s="502"/>
      <c r="ES48" s="502"/>
      <c r="ET48" s="502"/>
      <c r="EU48" s="502"/>
      <c r="EV48" s="502"/>
      <c r="EW48" s="502"/>
      <c r="EX48" s="502"/>
      <c r="EY48" s="502"/>
      <c r="EZ48" s="502"/>
      <c r="FA48" s="502"/>
      <c r="FB48" s="502"/>
      <c r="FC48" s="502"/>
      <c r="FD48" s="502"/>
      <c r="FE48" s="502"/>
      <c r="FF48" s="502"/>
      <c r="FG48" s="502"/>
      <c r="FH48" s="502"/>
      <c r="FI48" s="502"/>
      <c r="FJ48" s="502"/>
      <c r="FK48" s="502"/>
      <c r="FL48" s="502"/>
      <c r="FM48" s="502"/>
      <c r="FN48" s="502"/>
      <c r="FO48" s="502"/>
      <c r="FP48" s="502"/>
      <c r="FQ48" s="502"/>
      <c r="FR48" s="502"/>
      <c r="FS48" s="502"/>
      <c r="FT48" s="502"/>
      <c r="FU48" s="502"/>
      <c r="FV48" s="502"/>
      <c r="FW48" s="502"/>
      <c r="FX48" s="502"/>
      <c r="FY48" s="502"/>
      <c r="FZ48" s="502"/>
      <c r="GA48" s="502"/>
      <c r="GB48" s="502"/>
      <c r="GC48" s="502"/>
      <c r="GD48" s="502"/>
      <c r="GE48" s="502"/>
      <c r="GF48" s="502"/>
      <c r="GG48" s="502"/>
      <c r="GH48" s="502"/>
      <c r="GI48" s="502"/>
      <c r="GJ48" s="502"/>
      <c r="GK48" s="502"/>
      <c r="GL48" s="502"/>
      <c r="GM48" s="502"/>
      <c r="GN48" s="502"/>
      <c r="GO48" s="502"/>
      <c r="GP48" s="502"/>
      <c r="GQ48" s="502"/>
      <c r="GR48" s="502"/>
      <c r="GS48" s="502"/>
      <c r="GT48" s="502"/>
      <c r="GU48" s="502"/>
      <c r="GV48" s="502"/>
      <c r="GW48" s="502"/>
      <c r="GX48" s="502"/>
      <c r="GY48" s="502"/>
      <c r="GZ48" s="502"/>
      <c r="HA48" s="502"/>
      <c r="HB48" s="502"/>
      <c r="HC48" s="502"/>
      <c r="HD48" s="502"/>
      <c r="HE48" s="502"/>
      <c r="HF48" s="502"/>
      <c r="HG48" s="502"/>
      <c r="HH48" s="502"/>
      <c r="HI48" s="502"/>
      <c r="HJ48" s="502"/>
      <c r="HK48" s="502"/>
      <c r="HL48" s="502"/>
      <c r="HM48" s="502"/>
      <c r="HN48" s="502"/>
      <c r="HO48" s="502"/>
      <c r="HP48" s="502"/>
      <c r="HQ48" s="502"/>
      <c r="HR48" s="610"/>
      <c r="HS48" s="610"/>
      <c r="HT48" s="610"/>
      <c r="HU48" s="610"/>
      <c r="HV48" s="610"/>
      <c r="HW48" s="610"/>
      <c r="HX48" s="610"/>
      <c r="HY48" s="610"/>
      <c r="HZ48" s="610"/>
      <c r="IA48" s="610"/>
      <c r="IB48" s="610"/>
      <c r="IC48" s="610"/>
      <c r="ID48" s="610"/>
      <c r="IE48" s="610"/>
      <c r="IF48" s="610"/>
      <c r="IG48" s="610"/>
      <c r="IH48" s="610"/>
      <c r="II48" s="610"/>
      <c r="IJ48" s="610"/>
      <c r="IK48" s="610"/>
    </row>
    <row r="49" spans="1:245" ht="27.6">
      <c r="A49" s="593" t="s">
        <v>105</v>
      </c>
      <c r="B49" s="604" t="s">
        <v>116</v>
      </c>
      <c r="C49" s="593" t="s">
        <v>117</v>
      </c>
      <c r="D49" s="593">
        <f>'01CH'!D50</f>
        <v>7.1870000000000003</v>
      </c>
      <c r="E49" s="523">
        <v>35.939056999999998</v>
      </c>
      <c r="F49" s="548">
        <v>28.7502</v>
      </c>
      <c r="G49" s="523">
        <f>'03CH'!D50</f>
        <v>18</v>
      </c>
      <c r="H49" s="548">
        <f t="shared" si="6"/>
        <v>10.812999999999999</v>
      </c>
      <c r="I49" s="684">
        <v>15.5</v>
      </c>
      <c r="J49" s="685">
        <f t="shared" si="3"/>
        <v>8.3129999999999988</v>
      </c>
      <c r="K49" s="684">
        <f>'03CH'!F50</f>
        <v>18</v>
      </c>
      <c r="L49" s="685">
        <f t="shared" si="7"/>
        <v>10.812999999999999</v>
      </c>
      <c r="M49" s="685">
        <f t="shared" si="4"/>
        <v>-17.939056999999998</v>
      </c>
      <c r="N49" s="685">
        <f t="shared" si="2"/>
        <v>0</v>
      </c>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502"/>
      <c r="BC49" s="502"/>
      <c r="BD49" s="502"/>
      <c r="BE49" s="502"/>
      <c r="BF49" s="502"/>
      <c r="BG49" s="502"/>
      <c r="BH49" s="502"/>
      <c r="BI49" s="502"/>
      <c r="BJ49" s="502"/>
      <c r="BK49" s="502"/>
      <c r="BL49" s="502"/>
      <c r="BM49" s="502"/>
      <c r="BN49" s="502"/>
      <c r="BO49" s="502"/>
      <c r="BP49" s="502"/>
      <c r="BQ49" s="502"/>
      <c r="BR49" s="502"/>
      <c r="BS49" s="502"/>
      <c r="BT49" s="502"/>
      <c r="BU49" s="502"/>
      <c r="BV49" s="502"/>
      <c r="BW49" s="502"/>
      <c r="BX49" s="502"/>
      <c r="BY49" s="502"/>
      <c r="BZ49" s="502"/>
      <c r="CA49" s="502"/>
      <c r="CB49" s="502"/>
      <c r="CC49" s="502"/>
      <c r="CD49" s="502"/>
      <c r="CE49" s="502"/>
      <c r="CF49" s="502"/>
      <c r="CG49" s="502"/>
      <c r="CH49" s="502"/>
      <c r="CI49" s="502"/>
      <c r="CJ49" s="502"/>
      <c r="CK49" s="502"/>
      <c r="CL49" s="502"/>
      <c r="CM49" s="502"/>
      <c r="CN49" s="502"/>
      <c r="CO49" s="502"/>
      <c r="CP49" s="502"/>
      <c r="CQ49" s="502"/>
      <c r="CR49" s="502"/>
      <c r="CS49" s="502"/>
      <c r="CT49" s="502"/>
      <c r="CU49" s="502"/>
      <c r="CV49" s="502"/>
      <c r="CW49" s="502"/>
      <c r="CX49" s="502"/>
      <c r="CY49" s="502"/>
      <c r="CZ49" s="502"/>
      <c r="DA49" s="502"/>
      <c r="DB49" s="502"/>
      <c r="DC49" s="502"/>
      <c r="DD49" s="502"/>
      <c r="DE49" s="502"/>
      <c r="DF49" s="502"/>
      <c r="DG49" s="502"/>
      <c r="DH49" s="502"/>
      <c r="DI49" s="502"/>
      <c r="DJ49" s="502"/>
      <c r="DK49" s="502"/>
      <c r="DL49" s="502"/>
      <c r="DM49" s="502"/>
      <c r="DN49" s="502"/>
      <c r="DO49" s="502"/>
      <c r="DP49" s="502"/>
      <c r="DQ49" s="502"/>
      <c r="DR49" s="502"/>
      <c r="DS49" s="502"/>
      <c r="DT49" s="502"/>
      <c r="DU49" s="502"/>
      <c r="DV49" s="502"/>
      <c r="DW49" s="502"/>
      <c r="DX49" s="502"/>
      <c r="DY49" s="502"/>
      <c r="DZ49" s="502"/>
      <c r="EA49" s="502"/>
      <c r="EB49" s="502"/>
      <c r="EC49" s="502"/>
      <c r="ED49" s="502"/>
      <c r="EE49" s="502"/>
      <c r="EF49" s="502"/>
      <c r="EG49" s="502"/>
      <c r="EH49" s="502"/>
      <c r="EI49" s="502"/>
      <c r="EJ49" s="502"/>
      <c r="EK49" s="502"/>
      <c r="EL49" s="502"/>
      <c r="EM49" s="502"/>
      <c r="EN49" s="502"/>
      <c r="EO49" s="502"/>
      <c r="EP49" s="502"/>
      <c r="EQ49" s="502"/>
      <c r="ER49" s="502"/>
      <c r="ES49" s="502"/>
      <c r="ET49" s="502"/>
      <c r="EU49" s="502"/>
      <c r="EV49" s="502"/>
      <c r="EW49" s="502"/>
      <c r="EX49" s="502"/>
      <c r="EY49" s="502"/>
      <c r="EZ49" s="502"/>
      <c r="FA49" s="502"/>
      <c r="FB49" s="502"/>
      <c r="FC49" s="502"/>
      <c r="FD49" s="502"/>
      <c r="FE49" s="502"/>
      <c r="FF49" s="502"/>
      <c r="FG49" s="502"/>
      <c r="FH49" s="502"/>
      <c r="FI49" s="502"/>
      <c r="FJ49" s="502"/>
      <c r="FK49" s="502"/>
      <c r="FL49" s="502"/>
      <c r="FM49" s="502"/>
      <c r="FN49" s="502"/>
      <c r="FO49" s="502"/>
      <c r="FP49" s="502"/>
      <c r="FQ49" s="502"/>
      <c r="FR49" s="502"/>
      <c r="FS49" s="502"/>
      <c r="FT49" s="502"/>
      <c r="FU49" s="502"/>
      <c r="FV49" s="502"/>
      <c r="FW49" s="502"/>
      <c r="FX49" s="502"/>
      <c r="FY49" s="502"/>
      <c r="FZ49" s="502"/>
      <c r="GA49" s="502"/>
      <c r="GB49" s="502"/>
      <c r="GC49" s="502"/>
      <c r="GD49" s="502"/>
      <c r="GE49" s="502"/>
      <c r="GF49" s="502"/>
      <c r="GG49" s="502"/>
      <c r="GH49" s="502"/>
      <c r="GI49" s="502"/>
      <c r="GJ49" s="502"/>
      <c r="GK49" s="502"/>
      <c r="GL49" s="502"/>
      <c r="GM49" s="502"/>
      <c r="GN49" s="502"/>
      <c r="GO49" s="502"/>
      <c r="GP49" s="502"/>
      <c r="GQ49" s="502"/>
      <c r="GR49" s="502"/>
      <c r="GS49" s="502"/>
      <c r="GT49" s="502"/>
      <c r="GU49" s="502"/>
      <c r="GV49" s="502"/>
      <c r="GW49" s="502"/>
      <c r="GX49" s="502"/>
      <c r="GY49" s="502"/>
      <c r="GZ49" s="502"/>
      <c r="HA49" s="502"/>
      <c r="HB49" s="502"/>
      <c r="HC49" s="502"/>
      <c r="HD49" s="502"/>
      <c r="HE49" s="502"/>
      <c r="HF49" s="502"/>
      <c r="HG49" s="502"/>
      <c r="HH49" s="502"/>
      <c r="HI49" s="502"/>
      <c r="HJ49" s="502"/>
      <c r="HK49" s="502"/>
      <c r="HL49" s="502"/>
      <c r="HM49" s="502"/>
      <c r="HN49" s="502"/>
      <c r="HO49" s="502"/>
      <c r="HP49" s="502"/>
      <c r="HQ49" s="502"/>
      <c r="HR49" s="610"/>
      <c r="HS49" s="610"/>
      <c r="HT49" s="610"/>
      <c r="HU49" s="610"/>
      <c r="HV49" s="610"/>
      <c r="HW49" s="610"/>
      <c r="HX49" s="610"/>
      <c r="HY49" s="610"/>
      <c r="HZ49" s="610"/>
      <c r="IA49" s="610"/>
      <c r="IB49" s="610"/>
      <c r="IC49" s="610"/>
      <c r="ID49" s="610"/>
      <c r="IE49" s="610"/>
      <c r="IF49" s="610"/>
      <c r="IG49" s="610"/>
      <c r="IH49" s="610"/>
      <c r="II49" s="610"/>
      <c r="IJ49" s="610"/>
      <c r="IK49" s="610"/>
    </row>
    <row r="50" spans="1:245" ht="21.9" customHeight="1">
      <c r="A50" s="593" t="s">
        <v>105</v>
      </c>
      <c r="B50" s="604" t="s">
        <v>118</v>
      </c>
      <c r="C50" s="593" t="s">
        <v>119</v>
      </c>
      <c r="D50" s="593">
        <f>'01CH'!D51</f>
        <v>114.333</v>
      </c>
      <c r="E50" s="523">
        <v>362.22855799999996</v>
      </c>
      <c r="F50" s="548">
        <v>249.01609999999997</v>
      </c>
      <c r="G50" s="523">
        <f>'03CH'!D51</f>
        <v>175.64</v>
      </c>
      <c r="H50" s="548">
        <f t="shared" si="6"/>
        <v>61.306999999999988</v>
      </c>
      <c r="I50" s="684">
        <v>170.56</v>
      </c>
      <c r="J50" s="685">
        <f t="shared" si="3"/>
        <v>56.227000000000004</v>
      </c>
      <c r="K50" s="684">
        <f>'03CH'!F51</f>
        <v>175.64</v>
      </c>
      <c r="L50" s="685">
        <f t="shared" si="7"/>
        <v>61.306999999999988</v>
      </c>
      <c r="M50" s="685">
        <f t="shared" si="4"/>
        <v>-186.58855799999998</v>
      </c>
      <c r="N50" s="685">
        <f t="shared" si="2"/>
        <v>0</v>
      </c>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502"/>
      <c r="BC50" s="502"/>
      <c r="BD50" s="502"/>
      <c r="BE50" s="502"/>
      <c r="BF50" s="502"/>
      <c r="BG50" s="502"/>
      <c r="BH50" s="502"/>
      <c r="BI50" s="502"/>
      <c r="BJ50" s="502"/>
      <c r="BK50" s="502"/>
      <c r="BL50" s="502"/>
      <c r="BM50" s="502"/>
      <c r="BN50" s="502"/>
      <c r="BO50" s="502"/>
      <c r="BP50" s="502"/>
      <c r="BQ50" s="502"/>
      <c r="BR50" s="502"/>
      <c r="BS50" s="502"/>
      <c r="BT50" s="502"/>
      <c r="BU50" s="502"/>
      <c r="BV50" s="502"/>
      <c r="BW50" s="502"/>
      <c r="BX50" s="502"/>
      <c r="BY50" s="502"/>
      <c r="BZ50" s="502"/>
      <c r="CA50" s="502"/>
      <c r="CB50" s="502"/>
      <c r="CC50" s="502"/>
      <c r="CD50" s="502"/>
      <c r="CE50" s="502"/>
      <c r="CF50" s="502"/>
      <c r="CG50" s="502"/>
      <c r="CH50" s="502"/>
      <c r="CI50" s="502"/>
      <c r="CJ50" s="502"/>
      <c r="CK50" s="502"/>
      <c r="CL50" s="502"/>
      <c r="CM50" s="502"/>
      <c r="CN50" s="502"/>
      <c r="CO50" s="502"/>
      <c r="CP50" s="502"/>
      <c r="CQ50" s="502"/>
      <c r="CR50" s="502"/>
      <c r="CS50" s="502"/>
      <c r="CT50" s="502"/>
      <c r="CU50" s="502"/>
      <c r="CV50" s="502"/>
      <c r="CW50" s="502"/>
      <c r="CX50" s="502"/>
      <c r="CY50" s="502"/>
      <c r="CZ50" s="502"/>
      <c r="DA50" s="502"/>
      <c r="DB50" s="502"/>
      <c r="DC50" s="502"/>
      <c r="DD50" s="502"/>
      <c r="DE50" s="502"/>
      <c r="DF50" s="502"/>
      <c r="DG50" s="502"/>
      <c r="DH50" s="502"/>
      <c r="DI50" s="502"/>
      <c r="DJ50" s="502"/>
      <c r="DK50" s="502"/>
      <c r="DL50" s="502"/>
      <c r="DM50" s="502"/>
      <c r="DN50" s="502"/>
      <c r="DO50" s="502"/>
      <c r="DP50" s="502"/>
      <c r="DQ50" s="502"/>
      <c r="DR50" s="502"/>
      <c r="DS50" s="502"/>
      <c r="DT50" s="502"/>
      <c r="DU50" s="502"/>
      <c r="DV50" s="502"/>
      <c r="DW50" s="502"/>
      <c r="DX50" s="502"/>
      <c r="DY50" s="502"/>
      <c r="DZ50" s="502"/>
      <c r="EA50" s="502"/>
      <c r="EB50" s="502"/>
      <c r="EC50" s="502"/>
      <c r="ED50" s="502"/>
      <c r="EE50" s="502"/>
      <c r="EF50" s="502"/>
      <c r="EG50" s="502"/>
      <c r="EH50" s="502"/>
      <c r="EI50" s="502"/>
      <c r="EJ50" s="502"/>
      <c r="EK50" s="502"/>
      <c r="EL50" s="502"/>
      <c r="EM50" s="502"/>
      <c r="EN50" s="502"/>
      <c r="EO50" s="502"/>
      <c r="EP50" s="502"/>
      <c r="EQ50" s="502"/>
      <c r="ER50" s="502"/>
      <c r="ES50" s="502"/>
      <c r="ET50" s="502"/>
      <c r="EU50" s="502"/>
      <c r="EV50" s="502"/>
      <c r="EW50" s="502"/>
      <c r="EX50" s="502"/>
      <c r="EY50" s="502"/>
      <c r="EZ50" s="502"/>
      <c r="FA50" s="502"/>
      <c r="FB50" s="502"/>
      <c r="FC50" s="502"/>
      <c r="FD50" s="502"/>
      <c r="FE50" s="502"/>
      <c r="FF50" s="502"/>
      <c r="FG50" s="502"/>
      <c r="FH50" s="502"/>
      <c r="FI50" s="502"/>
      <c r="FJ50" s="502"/>
      <c r="FK50" s="502"/>
      <c r="FL50" s="502"/>
      <c r="FM50" s="502"/>
      <c r="FN50" s="502"/>
      <c r="FO50" s="502"/>
      <c r="FP50" s="502"/>
      <c r="FQ50" s="502"/>
      <c r="FR50" s="502"/>
      <c r="FS50" s="502"/>
      <c r="FT50" s="502"/>
      <c r="FU50" s="502"/>
      <c r="FV50" s="502"/>
      <c r="FW50" s="502"/>
      <c r="FX50" s="502"/>
      <c r="FY50" s="502"/>
      <c r="FZ50" s="502"/>
      <c r="GA50" s="502"/>
      <c r="GB50" s="502"/>
      <c r="GC50" s="502"/>
      <c r="GD50" s="502"/>
      <c r="GE50" s="502"/>
      <c r="GF50" s="502"/>
      <c r="GG50" s="502"/>
      <c r="GH50" s="502"/>
      <c r="GI50" s="502"/>
      <c r="GJ50" s="502"/>
      <c r="GK50" s="502"/>
      <c r="GL50" s="502"/>
      <c r="GM50" s="502"/>
      <c r="GN50" s="502"/>
      <c r="GO50" s="502"/>
      <c r="GP50" s="502"/>
      <c r="GQ50" s="502"/>
      <c r="GR50" s="502"/>
      <c r="GS50" s="502"/>
      <c r="GT50" s="502"/>
      <c r="GU50" s="502"/>
      <c r="GV50" s="502"/>
      <c r="GW50" s="502"/>
      <c r="GX50" s="502"/>
      <c r="GY50" s="502"/>
      <c r="GZ50" s="502"/>
      <c r="HA50" s="502"/>
      <c r="HB50" s="502"/>
      <c r="HC50" s="502"/>
      <c r="HD50" s="502"/>
      <c r="HE50" s="502"/>
      <c r="HF50" s="502"/>
      <c r="HG50" s="502"/>
      <c r="HH50" s="502"/>
      <c r="HI50" s="502"/>
      <c r="HJ50" s="502"/>
      <c r="HK50" s="502"/>
      <c r="HL50" s="502"/>
      <c r="HM50" s="502"/>
      <c r="HN50" s="502"/>
      <c r="HO50" s="502"/>
      <c r="HP50" s="502"/>
      <c r="HQ50" s="502"/>
      <c r="HR50" s="610"/>
      <c r="HS50" s="610"/>
      <c r="HT50" s="610"/>
      <c r="HU50" s="610"/>
      <c r="HV50" s="610"/>
      <c r="HW50" s="610"/>
      <c r="HX50" s="610"/>
      <c r="HY50" s="610"/>
      <c r="HZ50" s="610"/>
      <c r="IA50" s="610"/>
      <c r="IB50" s="610"/>
      <c r="IC50" s="610"/>
      <c r="ID50" s="610"/>
      <c r="IE50" s="610"/>
      <c r="IF50" s="610"/>
      <c r="IG50" s="610"/>
      <c r="IH50" s="610"/>
      <c r="II50" s="610"/>
      <c r="IJ50" s="610"/>
      <c r="IK50" s="610"/>
    </row>
    <row r="51" spans="1:245" ht="27.6">
      <c r="A51" s="593" t="s">
        <v>105</v>
      </c>
      <c r="B51" s="604" t="s">
        <v>120</v>
      </c>
      <c r="C51" s="593" t="s">
        <v>121</v>
      </c>
      <c r="D51" s="593">
        <f>'01CH'!D52</f>
        <v>0.35399999999999998</v>
      </c>
      <c r="E51" s="523">
        <v>2.4777220000000004</v>
      </c>
      <c r="F51" s="548">
        <v>2.1363000000000003</v>
      </c>
      <c r="G51" s="523">
        <f>'03CH'!D52</f>
        <v>1.4499999999999997</v>
      </c>
      <c r="H51" s="548">
        <f t="shared" si="6"/>
        <v>1.0959999999999996</v>
      </c>
      <c r="I51" s="684">
        <v>0.59</v>
      </c>
      <c r="J51" s="685">
        <f t="shared" si="3"/>
        <v>0.23599999999999999</v>
      </c>
      <c r="K51" s="684">
        <f>'03CH'!F52</f>
        <v>1.4499999999999997</v>
      </c>
      <c r="L51" s="685">
        <f t="shared" si="7"/>
        <v>1.0959999999999996</v>
      </c>
      <c r="M51" s="685">
        <f t="shared" si="4"/>
        <v>-1.0277220000000007</v>
      </c>
      <c r="N51" s="685">
        <f t="shared" si="2"/>
        <v>0</v>
      </c>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502"/>
      <c r="BC51" s="502"/>
      <c r="BD51" s="502"/>
      <c r="BE51" s="502"/>
      <c r="BF51" s="502"/>
      <c r="BG51" s="502"/>
      <c r="BH51" s="502"/>
      <c r="BI51" s="502"/>
      <c r="BJ51" s="502"/>
      <c r="BK51" s="502"/>
      <c r="BL51" s="502"/>
      <c r="BM51" s="502"/>
      <c r="BN51" s="502"/>
      <c r="BO51" s="502"/>
      <c r="BP51" s="502"/>
      <c r="BQ51" s="502"/>
      <c r="BR51" s="502"/>
      <c r="BS51" s="502"/>
      <c r="BT51" s="502"/>
      <c r="BU51" s="502"/>
      <c r="BV51" s="502"/>
      <c r="BW51" s="502"/>
      <c r="BX51" s="502"/>
      <c r="BY51" s="502"/>
      <c r="BZ51" s="502"/>
      <c r="CA51" s="502"/>
      <c r="CB51" s="502"/>
      <c r="CC51" s="502"/>
      <c r="CD51" s="502"/>
      <c r="CE51" s="502"/>
      <c r="CF51" s="502"/>
      <c r="CG51" s="502"/>
      <c r="CH51" s="502"/>
      <c r="CI51" s="502"/>
      <c r="CJ51" s="502"/>
      <c r="CK51" s="502"/>
      <c r="CL51" s="502"/>
      <c r="CM51" s="502"/>
      <c r="CN51" s="502"/>
      <c r="CO51" s="502"/>
      <c r="CP51" s="502"/>
      <c r="CQ51" s="502"/>
      <c r="CR51" s="502"/>
      <c r="CS51" s="502"/>
      <c r="CT51" s="502"/>
      <c r="CU51" s="502"/>
      <c r="CV51" s="502"/>
      <c r="CW51" s="502"/>
      <c r="CX51" s="502"/>
      <c r="CY51" s="502"/>
      <c r="CZ51" s="502"/>
      <c r="DA51" s="502"/>
      <c r="DB51" s="502"/>
      <c r="DC51" s="502"/>
      <c r="DD51" s="502"/>
      <c r="DE51" s="502"/>
      <c r="DF51" s="502"/>
      <c r="DG51" s="502"/>
      <c r="DH51" s="502"/>
      <c r="DI51" s="502"/>
      <c r="DJ51" s="502"/>
      <c r="DK51" s="502"/>
      <c r="DL51" s="502"/>
      <c r="DM51" s="502"/>
      <c r="DN51" s="502"/>
      <c r="DO51" s="502"/>
      <c r="DP51" s="502"/>
      <c r="DQ51" s="502"/>
      <c r="DR51" s="502"/>
      <c r="DS51" s="502"/>
      <c r="DT51" s="502"/>
      <c r="DU51" s="502"/>
      <c r="DV51" s="502"/>
      <c r="DW51" s="502"/>
      <c r="DX51" s="502"/>
      <c r="DY51" s="502"/>
      <c r="DZ51" s="502"/>
      <c r="EA51" s="502"/>
      <c r="EB51" s="502"/>
      <c r="EC51" s="502"/>
      <c r="ED51" s="502"/>
      <c r="EE51" s="502"/>
      <c r="EF51" s="502"/>
      <c r="EG51" s="502"/>
      <c r="EH51" s="502"/>
      <c r="EI51" s="502"/>
      <c r="EJ51" s="502"/>
      <c r="EK51" s="502"/>
      <c r="EL51" s="502"/>
      <c r="EM51" s="502"/>
      <c r="EN51" s="502"/>
      <c r="EO51" s="502"/>
      <c r="EP51" s="502"/>
      <c r="EQ51" s="502"/>
      <c r="ER51" s="502"/>
      <c r="ES51" s="502"/>
      <c r="ET51" s="502"/>
      <c r="EU51" s="502"/>
      <c r="EV51" s="502"/>
      <c r="EW51" s="502"/>
      <c r="EX51" s="502"/>
      <c r="EY51" s="502"/>
      <c r="EZ51" s="502"/>
      <c r="FA51" s="502"/>
      <c r="FB51" s="502"/>
      <c r="FC51" s="502"/>
      <c r="FD51" s="502"/>
      <c r="FE51" s="502"/>
      <c r="FF51" s="502"/>
      <c r="FG51" s="502"/>
      <c r="FH51" s="502"/>
      <c r="FI51" s="502"/>
      <c r="FJ51" s="502"/>
      <c r="FK51" s="502"/>
      <c r="FL51" s="502"/>
      <c r="FM51" s="502"/>
      <c r="FN51" s="502"/>
      <c r="FO51" s="502"/>
      <c r="FP51" s="502"/>
      <c r="FQ51" s="502"/>
      <c r="FR51" s="502"/>
      <c r="FS51" s="502"/>
      <c r="FT51" s="502"/>
      <c r="FU51" s="502"/>
      <c r="FV51" s="502"/>
      <c r="FW51" s="502"/>
      <c r="FX51" s="502"/>
      <c r="FY51" s="502"/>
      <c r="FZ51" s="502"/>
      <c r="GA51" s="502"/>
      <c r="GB51" s="502"/>
      <c r="GC51" s="502"/>
      <c r="GD51" s="502"/>
      <c r="GE51" s="502"/>
      <c r="GF51" s="502"/>
      <c r="GG51" s="502"/>
      <c r="GH51" s="502"/>
      <c r="GI51" s="502"/>
      <c r="GJ51" s="502"/>
      <c r="GK51" s="502"/>
      <c r="GL51" s="502"/>
      <c r="GM51" s="502"/>
      <c r="GN51" s="502"/>
      <c r="GO51" s="502"/>
      <c r="GP51" s="502"/>
      <c r="GQ51" s="502"/>
      <c r="GR51" s="502"/>
      <c r="GS51" s="502"/>
      <c r="GT51" s="502"/>
      <c r="GU51" s="502"/>
      <c r="GV51" s="502"/>
      <c r="GW51" s="502"/>
      <c r="GX51" s="502"/>
      <c r="GY51" s="502"/>
      <c r="GZ51" s="502"/>
      <c r="HA51" s="502"/>
      <c r="HB51" s="502"/>
      <c r="HC51" s="502"/>
      <c r="HD51" s="502"/>
      <c r="HE51" s="502"/>
      <c r="HF51" s="502"/>
      <c r="HG51" s="502"/>
      <c r="HH51" s="502"/>
      <c r="HI51" s="502"/>
      <c r="HJ51" s="502"/>
      <c r="HK51" s="502"/>
      <c r="HL51" s="502"/>
      <c r="HM51" s="502"/>
      <c r="HN51" s="502"/>
      <c r="HO51" s="502"/>
      <c r="HP51" s="502"/>
      <c r="HQ51" s="502"/>
      <c r="HR51" s="610"/>
      <c r="HS51" s="610"/>
      <c r="HT51" s="610"/>
      <c r="HU51" s="610"/>
      <c r="HV51" s="610"/>
      <c r="HW51" s="610"/>
      <c r="HX51" s="610"/>
      <c r="HY51" s="610"/>
      <c r="HZ51" s="610"/>
      <c r="IA51" s="610"/>
      <c r="IB51" s="610"/>
      <c r="IC51" s="610"/>
      <c r="ID51" s="610"/>
      <c r="IE51" s="610"/>
      <c r="IF51" s="610"/>
      <c r="IG51" s="610"/>
      <c r="IH51" s="610"/>
      <c r="II51" s="610"/>
      <c r="IJ51" s="610"/>
      <c r="IK51" s="610"/>
    </row>
    <row r="52" spans="1:245" ht="27.6">
      <c r="A52" s="507" t="s">
        <v>105</v>
      </c>
      <c r="B52" s="505" t="s">
        <v>122</v>
      </c>
      <c r="C52" s="507" t="s">
        <v>123</v>
      </c>
      <c r="D52" s="507">
        <f>'01CH'!D53</f>
        <v>0</v>
      </c>
      <c r="E52" s="18"/>
      <c r="F52" s="19">
        <v>0</v>
      </c>
      <c r="G52" s="18">
        <f>'03CH'!D53</f>
        <v>0</v>
      </c>
      <c r="H52" s="19">
        <f t="shared" si="6"/>
        <v>0</v>
      </c>
      <c r="I52" s="686">
        <f>'03CH'!D53</f>
        <v>0</v>
      </c>
      <c r="J52" s="681">
        <f t="shared" si="3"/>
        <v>0</v>
      </c>
      <c r="K52" s="686">
        <f>'03CH'!F53</f>
        <v>0</v>
      </c>
      <c r="L52" s="681">
        <f t="shared" si="7"/>
        <v>0</v>
      </c>
      <c r="M52" s="681">
        <f t="shared" si="4"/>
        <v>0</v>
      </c>
      <c r="N52" s="681">
        <f t="shared" si="2"/>
        <v>0</v>
      </c>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502"/>
      <c r="BC52" s="502"/>
      <c r="BD52" s="502"/>
      <c r="BE52" s="502"/>
      <c r="BF52" s="502"/>
      <c r="BG52" s="502"/>
      <c r="BH52" s="502"/>
      <c r="BI52" s="502"/>
      <c r="BJ52" s="502"/>
      <c r="BK52" s="502"/>
      <c r="BL52" s="502"/>
      <c r="BM52" s="502"/>
      <c r="BN52" s="502"/>
      <c r="BO52" s="502"/>
      <c r="BP52" s="502"/>
      <c r="BQ52" s="502"/>
      <c r="BR52" s="502"/>
      <c r="BS52" s="502"/>
      <c r="BT52" s="502"/>
      <c r="BU52" s="502"/>
      <c r="BV52" s="502"/>
      <c r="BW52" s="502"/>
      <c r="BX52" s="502"/>
      <c r="BY52" s="502"/>
      <c r="BZ52" s="502"/>
      <c r="CA52" s="502"/>
      <c r="CB52" s="502"/>
      <c r="CC52" s="502"/>
      <c r="CD52" s="502"/>
      <c r="CE52" s="502"/>
      <c r="CF52" s="502"/>
      <c r="CG52" s="502"/>
      <c r="CH52" s="502"/>
      <c r="CI52" s="502"/>
      <c r="CJ52" s="502"/>
      <c r="CK52" s="502"/>
      <c r="CL52" s="502"/>
      <c r="CM52" s="502"/>
      <c r="CN52" s="502"/>
      <c r="CO52" s="502"/>
      <c r="CP52" s="502"/>
      <c r="CQ52" s="502"/>
      <c r="CR52" s="502"/>
      <c r="CS52" s="502"/>
      <c r="CT52" s="502"/>
      <c r="CU52" s="502"/>
      <c r="CV52" s="502"/>
      <c r="CW52" s="502"/>
      <c r="CX52" s="502"/>
      <c r="CY52" s="502"/>
      <c r="CZ52" s="502"/>
      <c r="DA52" s="502"/>
      <c r="DB52" s="502"/>
      <c r="DC52" s="502"/>
      <c r="DD52" s="502"/>
      <c r="DE52" s="502"/>
      <c r="DF52" s="502"/>
      <c r="DG52" s="502"/>
      <c r="DH52" s="502"/>
      <c r="DI52" s="502"/>
      <c r="DJ52" s="502"/>
      <c r="DK52" s="502"/>
      <c r="DL52" s="502"/>
      <c r="DM52" s="502"/>
      <c r="DN52" s="502"/>
      <c r="DO52" s="502"/>
      <c r="DP52" s="502"/>
      <c r="DQ52" s="502"/>
      <c r="DR52" s="502"/>
      <c r="DS52" s="502"/>
      <c r="DT52" s="502"/>
      <c r="DU52" s="502"/>
      <c r="DV52" s="502"/>
      <c r="DW52" s="502"/>
      <c r="DX52" s="502"/>
      <c r="DY52" s="502"/>
      <c r="DZ52" s="502"/>
      <c r="EA52" s="502"/>
      <c r="EB52" s="502"/>
      <c r="EC52" s="502"/>
      <c r="ED52" s="502"/>
      <c r="EE52" s="502"/>
      <c r="EF52" s="502"/>
      <c r="EG52" s="502"/>
      <c r="EH52" s="502"/>
      <c r="EI52" s="502"/>
      <c r="EJ52" s="502"/>
      <c r="EK52" s="502"/>
      <c r="EL52" s="502"/>
      <c r="EM52" s="502"/>
      <c r="EN52" s="502"/>
      <c r="EO52" s="502"/>
      <c r="EP52" s="502"/>
      <c r="EQ52" s="502"/>
      <c r="ER52" s="502"/>
      <c r="ES52" s="502"/>
      <c r="ET52" s="502"/>
      <c r="EU52" s="502"/>
      <c r="EV52" s="502"/>
      <c r="EW52" s="502"/>
      <c r="EX52" s="502"/>
      <c r="EY52" s="502"/>
      <c r="EZ52" s="502"/>
      <c r="FA52" s="502"/>
      <c r="FB52" s="502"/>
      <c r="FC52" s="502"/>
      <c r="FD52" s="502"/>
      <c r="FE52" s="502"/>
      <c r="FF52" s="502"/>
      <c r="FG52" s="502"/>
      <c r="FH52" s="502"/>
      <c r="FI52" s="502"/>
      <c r="FJ52" s="502"/>
      <c r="FK52" s="502"/>
      <c r="FL52" s="502"/>
      <c r="FM52" s="502"/>
      <c r="FN52" s="502"/>
      <c r="FO52" s="502"/>
      <c r="FP52" s="502"/>
      <c r="FQ52" s="502"/>
      <c r="FR52" s="502"/>
      <c r="FS52" s="502"/>
      <c r="FT52" s="502"/>
      <c r="FU52" s="502"/>
      <c r="FV52" s="502"/>
      <c r="FW52" s="502"/>
      <c r="FX52" s="502"/>
      <c r="FY52" s="502"/>
      <c r="FZ52" s="502"/>
      <c r="GA52" s="502"/>
      <c r="GB52" s="502"/>
      <c r="GC52" s="502"/>
      <c r="GD52" s="502"/>
      <c r="GE52" s="502"/>
      <c r="GF52" s="502"/>
      <c r="GG52" s="502"/>
      <c r="GH52" s="502"/>
      <c r="GI52" s="502"/>
      <c r="GJ52" s="502"/>
      <c r="GK52" s="502"/>
      <c r="GL52" s="502"/>
      <c r="GM52" s="502"/>
      <c r="GN52" s="502"/>
      <c r="GO52" s="502"/>
      <c r="GP52" s="502"/>
      <c r="GQ52" s="502"/>
      <c r="GR52" s="502"/>
      <c r="GS52" s="502"/>
      <c r="GT52" s="502"/>
      <c r="GU52" s="502"/>
      <c r="GV52" s="502"/>
      <c r="GW52" s="502"/>
      <c r="GX52" s="502"/>
      <c r="GY52" s="502"/>
      <c r="GZ52" s="502"/>
      <c r="HA52" s="502"/>
      <c r="HB52" s="502"/>
      <c r="HC52" s="502"/>
      <c r="HD52" s="502"/>
      <c r="HE52" s="502"/>
      <c r="HF52" s="502"/>
      <c r="HG52" s="502"/>
      <c r="HH52" s="502"/>
      <c r="HI52" s="502"/>
      <c r="HJ52" s="502"/>
      <c r="HK52" s="502"/>
      <c r="HL52" s="502"/>
      <c r="HM52" s="502"/>
      <c r="HN52" s="502"/>
      <c r="HO52" s="502"/>
      <c r="HP52" s="502"/>
      <c r="HQ52" s="502"/>
      <c r="HR52" s="610"/>
      <c r="HS52" s="610"/>
      <c r="HT52" s="610"/>
      <c r="HU52" s="610"/>
      <c r="HV52" s="610"/>
      <c r="HW52" s="610"/>
      <c r="HX52" s="610"/>
      <c r="HY52" s="610"/>
      <c r="HZ52" s="610"/>
      <c r="IA52" s="610"/>
      <c r="IB52" s="610"/>
      <c r="IC52" s="610"/>
      <c r="ID52" s="610"/>
      <c r="IE52" s="610"/>
      <c r="IF52" s="610"/>
      <c r="IG52" s="610"/>
      <c r="IH52" s="610"/>
      <c r="II52" s="610"/>
      <c r="IJ52" s="610"/>
      <c r="IK52" s="610"/>
    </row>
    <row r="53" spans="1:245" ht="21.9" customHeight="1">
      <c r="A53" s="593" t="s">
        <v>105</v>
      </c>
      <c r="B53" s="604" t="s">
        <v>124</v>
      </c>
      <c r="C53" s="593" t="s">
        <v>125</v>
      </c>
      <c r="D53" s="593">
        <f>'01CH'!D54</f>
        <v>0.28600000000000003</v>
      </c>
      <c r="E53" s="523">
        <v>11.618525999999999</v>
      </c>
      <c r="F53" s="548">
        <v>11.33</v>
      </c>
      <c r="G53" s="523">
        <f>'03CH'!D54</f>
        <v>2.19</v>
      </c>
      <c r="H53" s="548">
        <f t="shared" si="6"/>
        <v>1.9039999999999999</v>
      </c>
      <c r="I53" s="684">
        <v>2.19</v>
      </c>
      <c r="J53" s="685">
        <f t="shared" si="3"/>
        <v>1.9039999999999999</v>
      </c>
      <c r="K53" s="684">
        <f>'03CH'!F54</f>
        <v>2.19</v>
      </c>
      <c r="L53" s="685">
        <f t="shared" si="7"/>
        <v>1.9039999999999999</v>
      </c>
      <c r="M53" s="685">
        <f t="shared" si="4"/>
        <v>-9.4285259999999997</v>
      </c>
      <c r="N53" s="685">
        <f t="shared" si="2"/>
        <v>0</v>
      </c>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502"/>
      <c r="BC53" s="502"/>
      <c r="BD53" s="502"/>
      <c r="BE53" s="502"/>
      <c r="BF53" s="502"/>
      <c r="BG53" s="502"/>
      <c r="BH53" s="502"/>
      <c r="BI53" s="502"/>
      <c r="BJ53" s="502"/>
      <c r="BK53" s="502"/>
      <c r="BL53" s="502"/>
      <c r="BM53" s="502"/>
      <c r="BN53" s="502"/>
      <c r="BO53" s="502"/>
      <c r="BP53" s="502"/>
      <c r="BQ53" s="502"/>
      <c r="BR53" s="502"/>
      <c r="BS53" s="502"/>
      <c r="BT53" s="502"/>
      <c r="BU53" s="502"/>
      <c r="BV53" s="502"/>
      <c r="BW53" s="502"/>
      <c r="BX53" s="502"/>
      <c r="BY53" s="502"/>
      <c r="BZ53" s="502"/>
      <c r="CA53" s="502"/>
      <c r="CB53" s="502"/>
      <c r="CC53" s="502"/>
      <c r="CD53" s="502"/>
      <c r="CE53" s="502"/>
      <c r="CF53" s="502"/>
      <c r="CG53" s="502"/>
      <c r="CH53" s="502"/>
      <c r="CI53" s="502"/>
      <c r="CJ53" s="502"/>
      <c r="CK53" s="502"/>
      <c r="CL53" s="502"/>
      <c r="CM53" s="502"/>
      <c r="CN53" s="502"/>
      <c r="CO53" s="502"/>
      <c r="CP53" s="502"/>
      <c r="CQ53" s="502"/>
      <c r="CR53" s="502"/>
      <c r="CS53" s="502"/>
      <c r="CT53" s="502"/>
      <c r="CU53" s="502"/>
      <c r="CV53" s="502"/>
      <c r="CW53" s="502"/>
      <c r="CX53" s="502"/>
      <c r="CY53" s="502"/>
      <c r="CZ53" s="502"/>
      <c r="DA53" s="502"/>
      <c r="DB53" s="502"/>
      <c r="DC53" s="502"/>
      <c r="DD53" s="502"/>
      <c r="DE53" s="502"/>
      <c r="DF53" s="502"/>
      <c r="DG53" s="502"/>
      <c r="DH53" s="502"/>
      <c r="DI53" s="502"/>
      <c r="DJ53" s="502"/>
      <c r="DK53" s="502"/>
      <c r="DL53" s="502"/>
      <c r="DM53" s="502"/>
      <c r="DN53" s="502"/>
      <c r="DO53" s="502"/>
      <c r="DP53" s="502"/>
      <c r="DQ53" s="502"/>
      <c r="DR53" s="502"/>
      <c r="DS53" s="502"/>
      <c r="DT53" s="502"/>
      <c r="DU53" s="502"/>
      <c r="DV53" s="502"/>
      <c r="DW53" s="502"/>
      <c r="DX53" s="502"/>
      <c r="DY53" s="502"/>
      <c r="DZ53" s="502"/>
      <c r="EA53" s="502"/>
      <c r="EB53" s="502"/>
      <c r="EC53" s="502"/>
      <c r="ED53" s="502"/>
      <c r="EE53" s="502"/>
      <c r="EF53" s="502"/>
      <c r="EG53" s="502"/>
      <c r="EH53" s="502"/>
      <c r="EI53" s="502"/>
      <c r="EJ53" s="502"/>
      <c r="EK53" s="502"/>
      <c r="EL53" s="502"/>
      <c r="EM53" s="502"/>
      <c r="EN53" s="502"/>
      <c r="EO53" s="502"/>
      <c r="EP53" s="502"/>
      <c r="EQ53" s="502"/>
      <c r="ER53" s="502"/>
      <c r="ES53" s="502"/>
      <c r="ET53" s="502"/>
      <c r="EU53" s="502"/>
      <c r="EV53" s="502"/>
      <c r="EW53" s="502"/>
      <c r="EX53" s="502"/>
      <c r="EY53" s="502"/>
      <c r="EZ53" s="502"/>
      <c r="FA53" s="502"/>
      <c r="FB53" s="502"/>
      <c r="FC53" s="502"/>
      <c r="FD53" s="502"/>
      <c r="FE53" s="502"/>
      <c r="FF53" s="502"/>
      <c r="FG53" s="502"/>
      <c r="FH53" s="502"/>
      <c r="FI53" s="502"/>
      <c r="FJ53" s="502"/>
      <c r="FK53" s="502"/>
      <c r="FL53" s="502"/>
      <c r="FM53" s="502"/>
      <c r="FN53" s="502"/>
      <c r="FO53" s="502"/>
      <c r="FP53" s="502"/>
      <c r="FQ53" s="502"/>
      <c r="FR53" s="502"/>
      <c r="FS53" s="502"/>
      <c r="FT53" s="502"/>
      <c r="FU53" s="502"/>
      <c r="FV53" s="502"/>
      <c r="FW53" s="502"/>
      <c r="FX53" s="502"/>
      <c r="FY53" s="502"/>
      <c r="FZ53" s="502"/>
      <c r="GA53" s="502"/>
      <c r="GB53" s="502"/>
      <c r="GC53" s="502"/>
      <c r="GD53" s="502"/>
      <c r="GE53" s="502"/>
      <c r="GF53" s="502"/>
      <c r="GG53" s="502"/>
      <c r="GH53" s="502"/>
      <c r="GI53" s="502"/>
      <c r="GJ53" s="502"/>
      <c r="GK53" s="502"/>
      <c r="GL53" s="502"/>
      <c r="GM53" s="502"/>
      <c r="GN53" s="502"/>
      <c r="GO53" s="502"/>
      <c r="GP53" s="502"/>
      <c r="GQ53" s="502"/>
      <c r="GR53" s="502"/>
      <c r="GS53" s="502"/>
      <c r="GT53" s="502"/>
      <c r="GU53" s="502"/>
      <c r="GV53" s="502"/>
      <c r="GW53" s="502"/>
      <c r="GX53" s="502"/>
      <c r="GY53" s="502"/>
      <c r="GZ53" s="502"/>
      <c r="HA53" s="502"/>
      <c r="HB53" s="502"/>
      <c r="HC53" s="502"/>
      <c r="HD53" s="502"/>
      <c r="HE53" s="502"/>
      <c r="HF53" s="502"/>
      <c r="HG53" s="502"/>
      <c r="HH53" s="502"/>
      <c r="HI53" s="502"/>
      <c r="HJ53" s="502"/>
      <c r="HK53" s="502"/>
      <c r="HL53" s="502"/>
      <c r="HM53" s="502"/>
      <c r="HN53" s="502"/>
      <c r="HO53" s="502"/>
      <c r="HP53" s="502"/>
      <c r="HQ53" s="502"/>
      <c r="HR53" s="610"/>
      <c r="HS53" s="610"/>
      <c r="HT53" s="610"/>
      <c r="HU53" s="610"/>
      <c r="HV53" s="610"/>
      <c r="HW53" s="610"/>
      <c r="HX53" s="610"/>
      <c r="HY53" s="610"/>
      <c r="HZ53" s="610"/>
      <c r="IA53" s="610"/>
      <c r="IB53" s="610"/>
      <c r="IC53" s="610"/>
      <c r="ID53" s="610"/>
      <c r="IE53" s="610"/>
      <c r="IF53" s="610"/>
      <c r="IG53" s="610"/>
      <c r="IH53" s="610"/>
      <c r="II53" s="610"/>
      <c r="IJ53" s="610"/>
      <c r="IK53" s="610"/>
    </row>
    <row r="54" spans="1:245" ht="21.9" customHeight="1">
      <c r="A54" s="593" t="s">
        <v>105</v>
      </c>
      <c r="B54" s="594" t="s">
        <v>126</v>
      </c>
      <c r="C54" s="593" t="s">
        <v>127</v>
      </c>
      <c r="D54" s="593">
        <f>'01CH'!D55</f>
        <v>50.579000000000001</v>
      </c>
      <c r="E54" s="523">
        <v>72.397941000000003</v>
      </c>
      <c r="F54" s="548">
        <v>21.816499999999998</v>
      </c>
      <c r="G54" s="523">
        <f>'03CH'!D55</f>
        <v>78.8</v>
      </c>
      <c r="H54" s="548">
        <f t="shared" si="6"/>
        <v>28.220999999999997</v>
      </c>
      <c r="I54" s="684">
        <v>76.38</v>
      </c>
      <c r="J54" s="685">
        <f t="shared" si="3"/>
        <v>25.800999999999995</v>
      </c>
      <c r="K54" s="684">
        <f>'03CH'!F55</f>
        <v>78.799999999999983</v>
      </c>
      <c r="L54" s="685">
        <f t="shared" si="7"/>
        <v>28.220999999999982</v>
      </c>
      <c r="M54" s="685">
        <f t="shared" si="4"/>
        <v>6.40205899999998</v>
      </c>
      <c r="N54" s="685">
        <f t="shared" si="2"/>
        <v>0</v>
      </c>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502"/>
      <c r="BC54" s="502"/>
      <c r="BD54" s="502"/>
      <c r="BE54" s="502"/>
      <c r="BF54" s="502"/>
      <c r="BG54" s="502"/>
      <c r="BH54" s="502"/>
      <c r="BI54" s="502"/>
      <c r="BJ54" s="502"/>
      <c r="BK54" s="502"/>
      <c r="BL54" s="502"/>
      <c r="BM54" s="502"/>
      <c r="BN54" s="502"/>
      <c r="BO54" s="502"/>
      <c r="BP54" s="502"/>
      <c r="BQ54" s="502"/>
      <c r="BR54" s="502"/>
      <c r="BS54" s="502"/>
      <c r="BT54" s="502"/>
      <c r="BU54" s="502"/>
      <c r="BV54" s="502"/>
      <c r="BW54" s="502"/>
      <c r="BX54" s="502"/>
      <c r="BY54" s="502"/>
      <c r="BZ54" s="502"/>
      <c r="CA54" s="502"/>
      <c r="CB54" s="502"/>
      <c r="CC54" s="502"/>
      <c r="CD54" s="502"/>
      <c r="CE54" s="502"/>
      <c r="CF54" s="502"/>
      <c r="CG54" s="502"/>
      <c r="CH54" s="502"/>
      <c r="CI54" s="502"/>
      <c r="CJ54" s="502"/>
      <c r="CK54" s="502"/>
      <c r="CL54" s="502"/>
      <c r="CM54" s="502"/>
      <c r="CN54" s="502"/>
      <c r="CO54" s="502"/>
      <c r="CP54" s="502"/>
      <c r="CQ54" s="502"/>
      <c r="CR54" s="502"/>
      <c r="CS54" s="502"/>
      <c r="CT54" s="502"/>
      <c r="CU54" s="502"/>
      <c r="CV54" s="502"/>
      <c r="CW54" s="502"/>
      <c r="CX54" s="502"/>
      <c r="CY54" s="502"/>
      <c r="CZ54" s="502"/>
      <c r="DA54" s="502"/>
      <c r="DB54" s="502"/>
      <c r="DC54" s="502"/>
      <c r="DD54" s="502"/>
      <c r="DE54" s="502"/>
      <c r="DF54" s="502"/>
      <c r="DG54" s="502"/>
      <c r="DH54" s="502"/>
      <c r="DI54" s="502"/>
      <c r="DJ54" s="502"/>
      <c r="DK54" s="502"/>
      <c r="DL54" s="502"/>
      <c r="DM54" s="502"/>
      <c r="DN54" s="502"/>
      <c r="DO54" s="502"/>
      <c r="DP54" s="502"/>
      <c r="DQ54" s="502"/>
      <c r="DR54" s="502"/>
      <c r="DS54" s="502"/>
      <c r="DT54" s="502"/>
      <c r="DU54" s="502"/>
      <c r="DV54" s="502"/>
      <c r="DW54" s="502"/>
      <c r="DX54" s="502"/>
      <c r="DY54" s="502"/>
      <c r="DZ54" s="502"/>
      <c r="EA54" s="502"/>
      <c r="EB54" s="502"/>
      <c r="EC54" s="502"/>
      <c r="ED54" s="502"/>
      <c r="EE54" s="502"/>
      <c r="EF54" s="502"/>
      <c r="EG54" s="502"/>
      <c r="EH54" s="502"/>
      <c r="EI54" s="502"/>
      <c r="EJ54" s="502"/>
      <c r="EK54" s="502"/>
      <c r="EL54" s="502"/>
      <c r="EM54" s="502"/>
      <c r="EN54" s="502"/>
      <c r="EO54" s="502"/>
      <c r="EP54" s="502"/>
      <c r="EQ54" s="502"/>
      <c r="ER54" s="502"/>
      <c r="ES54" s="502"/>
      <c r="ET54" s="502"/>
      <c r="EU54" s="502"/>
      <c r="EV54" s="502"/>
      <c r="EW54" s="502"/>
      <c r="EX54" s="502"/>
      <c r="EY54" s="502"/>
      <c r="EZ54" s="502"/>
      <c r="FA54" s="502"/>
      <c r="FB54" s="502"/>
      <c r="FC54" s="502"/>
      <c r="FD54" s="502"/>
      <c r="FE54" s="502"/>
      <c r="FF54" s="502"/>
      <c r="FG54" s="502"/>
      <c r="FH54" s="502"/>
      <c r="FI54" s="502"/>
      <c r="FJ54" s="502"/>
      <c r="FK54" s="502"/>
      <c r="FL54" s="502"/>
      <c r="FM54" s="502"/>
      <c r="FN54" s="502"/>
      <c r="FO54" s="502"/>
      <c r="FP54" s="502"/>
      <c r="FQ54" s="502"/>
      <c r="FR54" s="502"/>
      <c r="FS54" s="502"/>
      <c r="FT54" s="502"/>
      <c r="FU54" s="502"/>
      <c r="FV54" s="502"/>
      <c r="FW54" s="502"/>
      <c r="FX54" s="502"/>
      <c r="FY54" s="502"/>
      <c r="FZ54" s="502"/>
      <c r="GA54" s="502"/>
      <c r="GB54" s="502"/>
      <c r="GC54" s="502"/>
      <c r="GD54" s="502"/>
      <c r="GE54" s="502"/>
      <c r="GF54" s="502"/>
      <c r="GG54" s="502"/>
      <c r="GH54" s="502"/>
      <c r="GI54" s="502"/>
      <c r="GJ54" s="502"/>
      <c r="GK54" s="502"/>
      <c r="GL54" s="502"/>
      <c r="GM54" s="502"/>
      <c r="GN54" s="502"/>
      <c r="GO54" s="502"/>
      <c r="GP54" s="502"/>
      <c r="GQ54" s="502"/>
      <c r="GR54" s="502"/>
      <c r="GS54" s="502"/>
      <c r="GT54" s="502"/>
      <c r="GU54" s="502"/>
      <c r="GV54" s="502"/>
      <c r="GW54" s="502"/>
      <c r="GX54" s="502"/>
      <c r="GY54" s="502"/>
      <c r="GZ54" s="502"/>
      <c r="HA54" s="502"/>
      <c r="HB54" s="502"/>
      <c r="HC54" s="502"/>
      <c r="HD54" s="502"/>
      <c r="HE54" s="502"/>
      <c r="HF54" s="502"/>
      <c r="HG54" s="502"/>
      <c r="HH54" s="502"/>
      <c r="HI54" s="502"/>
      <c r="HJ54" s="502"/>
      <c r="HK54" s="502"/>
      <c r="HL54" s="502"/>
      <c r="HM54" s="502"/>
      <c r="HN54" s="502"/>
      <c r="HO54" s="502"/>
      <c r="HP54" s="502"/>
      <c r="HQ54" s="502"/>
      <c r="HR54" s="610"/>
      <c r="HS54" s="610"/>
      <c r="HT54" s="610"/>
      <c r="HU54" s="610"/>
      <c r="HV54" s="610"/>
      <c r="HW54" s="610"/>
      <c r="HX54" s="610"/>
      <c r="HY54" s="610"/>
      <c r="HZ54" s="610"/>
      <c r="IA54" s="610"/>
      <c r="IB54" s="610"/>
      <c r="IC54" s="610"/>
      <c r="ID54" s="610"/>
      <c r="IE54" s="610"/>
      <c r="IF54" s="610"/>
      <c r="IG54" s="610"/>
      <c r="IH54" s="610"/>
      <c r="II54" s="610"/>
      <c r="IJ54" s="610"/>
      <c r="IK54" s="610"/>
    </row>
    <row r="55" spans="1:245" ht="21.9" customHeight="1">
      <c r="A55" s="593" t="s">
        <v>105</v>
      </c>
      <c r="B55" s="596" t="s">
        <v>128</v>
      </c>
      <c r="C55" s="593" t="s">
        <v>129</v>
      </c>
      <c r="D55" s="593">
        <f>'01CH'!D56</f>
        <v>0.68400000000000005</v>
      </c>
      <c r="E55" s="523">
        <v>0.68400000000000005</v>
      </c>
      <c r="F55" s="548">
        <v>0</v>
      </c>
      <c r="G55" s="523">
        <v>0.68400000000000005</v>
      </c>
      <c r="H55" s="548">
        <f t="shared" si="6"/>
        <v>0</v>
      </c>
      <c r="I55" s="684">
        <v>0.68400000000000005</v>
      </c>
      <c r="J55" s="685">
        <f t="shared" si="3"/>
        <v>0</v>
      </c>
      <c r="K55" s="684">
        <f>'03CH'!F56</f>
        <v>0.68400000000000005</v>
      </c>
      <c r="L55" s="685">
        <f t="shared" si="7"/>
        <v>0</v>
      </c>
      <c r="M55" s="685">
        <f>K55-E55</f>
        <v>0</v>
      </c>
      <c r="N55" s="685">
        <f t="shared" si="2"/>
        <v>0</v>
      </c>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502"/>
      <c r="BC55" s="502"/>
      <c r="BD55" s="502"/>
      <c r="BE55" s="502"/>
      <c r="BF55" s="502"/>
      <c r="BG55" s="502"/>
      <c r="BH55" s="502"/>
      <c r="BI55" s="502"/>
      <c r="BJ55" s="502"/>
      <c r="BK55" s="502"/>
      <c r="BL55" s="502"/>
      <c r="BM55" s="502"/>
      <c r="BN55" s="502"/>
      <c r="BO55" s="502"/>
      <c r="BP55" s="502"/>
      <c r="BQ55" s="502"/>
      <c r="BR55" s="502"/>
      <c r="BS55" s="502"/>
      <c r="BT55" s="502"/>
      <c r="BU55" s="502"/>
      <c r="BV55" s="502"/>
      <c r="BW55" s="502"/>
      <c r="BX55" s="502"/>
      <c r="BY55" s="502"/>
      <c r="BZ55" s="502"/>
      <c r="CA55" s="502"/>
      <c r="CB55" s="502"/>
      <c r="CC55" s="502"/>
      <c r="CD55" s="502"/>
      <c r="CE55" s="502"/>
      <c r="CF55" s="502"/>
      <c r="CG55" s="502"/>
      <c r="CH55" s="502"/>
      <c r="CI55" s="502"/>
      <c r="CJ55" s="502"/>
      <c r="CK55" s="502"/>
      <c r="CL55" s="502"/>
      <c r="CM55" s="502"/>
      <c r="CN55" s="502"/>
      <c r="CO55" s="502"/>
      <c r="CP55" s="502"/>
      <c r="CQ55" s="502"/>
      <c r="CR55" s="502"/>
      <c r="CS55" s="502"/>
      <c r="CT55" s="502"/>
      <c r="CU55" s="502"/>
      <c r="CV55" s="502"/>
      <c r="CW55" s="502"/>
      <c r="CX55" s="502"/>
      <c r="CY55" s="502"/>
      <c r="CZ55" s="502"/>
      <c r="DA55" s="502"/>
      <c r="DB55" s="502"/>
      <c r="DC55" s="502"/>
      <c r="DD55" s="502"/>
      <c r="DE55" s="502"/>
      <c r="DF55" s="502"/>
      <c r="DG55" s="502"/>
      <c r="DH55" s="502"/>
      <c r="DI55" s="502"/>
      <c r="DJ55" s="502"/>
      <c r="DK55" s="502"/>
      <c r="DL55" s="502"/>
      <c r="DM55" s="502"/>
      <c r="DN55" s="502"/>
      <c r="DO55" s="502"/>
      <c r="DP55" s="502"/>
      <c r="DQ55" s="502"/>
      <c r="DR55" s="502"/>
      <c r="DS55" s="502"/>
      <c r="DT55" s="502"/>
      <c r="DU55" s="502"/>
      <c r="DV55" s="502"/>
      <c r="DW55" s="502"/>
      <c r="DX55" s="502"/>
      <c r="DY55" s="502"/>
      <c r="DZ55" s="502"/>
      <c r="EA55" s="502"/>
      <c r="EB55" s="502"/>
      <c r="EC55" s="502"/>
      <c r="ED55" s="502"/>
      <c r="EE55" s="502"/>
      <c r="EF55" s="502"/>
      <c r="EG55" s="502"/>
      <c r="EH55" s="502"/>
      <c r="EI55" s="502"/>
      <c r="EJ55" s="502"/>
      <c r="EK55" s="502"/>
      <c r="EL55" s="502"/>
      <c r="EM55" s="502"/>
      <c r="EN55" s="502"/>
      <c r="EO55" s="502"/>
      <c r="EP55" s="502"/>
      <c r="EQ55" s="502"/>
      <c r="ER55" s="502"/>
      <c r="ES55" s="502"/>
      <c r="ET55" s="502"/>
      <c r="EU55" s="502"/>
      <c r="EV55" s="502"/>
      <c r="EW55" s="502"/>
      <c r="EX55" s="502"/>
      <c r="EY55" s="502"/>
      <c r="EZ55" s="502"/>
      <c r="FA55" s="502"/>
      <c r="FB55" s="502"/>
      <c r="FC55" s="502"/>
      <c r="FD55" s="502"/>
      <c r="FE55" s="502"/>
      <c r="FF55" s="502"/>
      <c r="FG55" s="502"/>
      <c r="FH55" s="502"/>
      <c r="FI55" s="502"/>
      <c r="FJ55" s="502"/>
      <c r="FK55" s="502"/>
      <c r="FL55" s="502"/>
      <c r="FM55" s="502"/>
      <c r="FN55" s="502"/>
      <c r="FO55" s="502"/>
      <c r="FP55" s="502"/>
      <c r="FQ55" s="502"/>
      <c r="FR55" s="502"/>
      <c r="FS55" s="502"/>
      <c r="FT55" s="502"/>
      <c r="FU55" s="502"/>
      <c r="FV55" s="502"/>
      <c r="FW55" s="502"/>
      <c r="FX55" s="502"/>
      <c r="FY55" s="502"/>
      <c r="FZ55" s="502"/>
      <c r="GA55" s="502"/>
      <c r="GB55" s="502"/>
      <c r="GC55" s="502"/>
      <c r="GD55" s="502"/>
      <c r="GE55" s="502"/>
      <c r="GF55" s="502"/>
      <c r="GG55" s="502"/>
      <c r="GH55" s="502"/>
      <c r="GI55" s="502"/>
      <c r="GJ55" s="502"/>
      <c r="GK55" s="502"/>
      <c r="GL55" s="502"/>
      <c r="GM55" s="502"/>
      <c r="GN55" s="502"/>
      <c r="GO55" s="502"/>
      <c r="GP55" s="502"/>
      <c r="GQ55" s="502"/>
      <c r="GR55" s="502"/>
      <c r="GS55" s="502"/>
      <c r="GT55" s="502"/>
      <c r="GU55" s="502"/>
      <c r="GV55" s="502"/>
      <c r="GW55" s="502"/>
      <c r="GX55" s="502"/>
      <c r="GY55" s="502"/>
      <c r="GZ55" s="502"/>
      <c r="HA55" s="502"/>
      <c r="HB55" s="502"/>
      <c r="HC55" s="502"/>
      <c r="HD55" s="502"/>
      <c r="HE55" s="502"/>
      <c r="HF55" s="502"/>
      <c r="HG55" s="502"/>
      <c r="HH55" s="502"/>
      <c r="HI55" s="502"/>
      <c r="HJ55" s="502"/>
      <c r="HK55" s="502"/>
      <c r="HL55" s="502"/>
      <c r="HM55" s="502"/>
      <c r="HN55" s="502"/>
      <c r="HO55" s="502"/>
      <c r="HP55" s="502"/>
      <c r="HQ55" s="502"/>
      <c r="HR55" s="610"/>
      <c r="HS55" s="610"/>
      <c r="HT55" s="610"/>
      <c r="HU55" s="610"/>
      <c r="HV55" s="610"/>
      <c r="HW55" s="610"/>
      <c r="HX55" s="610"/>
      <c r="HY55" s="610"/>
      <c r="HZ55" s="610"/>
      <c r="IA55" s="610"/>
      <c r="IB55" s="610"/>
      <c r="IC55" s="610"/>
      <c r="ID55" s="610"/>
      <c r="IE55" s="610"/>
      <c r="IF55" s="610"/>
      <c r="IG55" s="610"/>
      <c r="IH55" s="610"/>
      <c r="II55" s="610"/>
      <c r="IJ55" s="610"/>
      <c r="IK55" s="610"/>
    </row>
    <row r="56" spans="1:245" ht="27.6">
      <c r="A56" s="593" t="s">
        <v>105</v>
      </c>
      <c r="B56" s="596" t="s">
        <v>201</v>
      </c>
      <c r="C56" s="593" t="s">
        <v>131</v>
      </c>
      <c r="D56" s="593">
        <f>'01CH'!D57</f>
        <v>76.237999999999985</v>
      </c>
      <c r="E56" s="523">
        <v>134.21465599999999</v>
      </c>
      <c r="F56" s="548">
        <v>57.964999999999989</v>
      </c>
      <c r="G56" s="523">
        <f>'03CH'!D57</f>
        <v>82.79</v>
      </c>
      <c r="H56" s="548">
        <f t="shared" si="6"/>
        <v>6.5520000000000209</v>
      </c>
      <c r="I56" s="684">
        <v>79.290000000000006</v>
      </c>
      <c r="J56" s="685">
        <f t="shared" si="3"/>
        <v>3.0520000000000209</v>
      </c>
      <c r="K56" s="684">
        <f>'03CH'!F57</f>
        <v>82.79</v>
      </c>
      <c r="L56" s="685">
        <f t="shared" si="7"/>
        <v>6.5520000000000209</v>
      </c>
      <c r="M56" s="685">
        <f t="shared" si="4"/>
        <v>-51.424655999999985</v>
      </c>
      <c r="N56" s="685">
        <f t="shared" si="2"/>
        <v>0</v>
      </c>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502"/>
      <c r="BC56" s="502"/>
      <c r="BD56" s="502"/>
      <c r="BE56" s="502"/>
      <c r="BF56" s="502"/>
      <c r="BG56" s="502"/>
      <c r="BH56" s="502"/>
      <c r="BI56" s="502"/>
      <c r="BJ56" s="502"/>
      <c r="BK56" s="502"/>
      <c r="BL56" s="502"/>
      <c r="BM56" s="502"/>
      <c r="BN56" s="502"/>
      <c r="BO56" s="502"/>
      <c r="BP56" s="502"/>
      <c r="BQ56" s="502"/>
      <c r="BR56" s="502"/>
      <c r="BS56" s="502"/>
      <c r="BT56" s="502"/>
      <c r="BU56" s="502"/>
      <c r="BV56" s="502"/>
      <c r="BW56" s="502"/>
      <c r="BX56" s="502"/>
      <c r="BY56" s="502"/>
      <c r="BZ56" s="502"/>
      <c r="CA56" s="502"/>
      <c r="CB56" s="502"/>
      <c r="CC56" s="502"/>
      <c r="CD56" s="502"/>
      <c r="CE56" s="502"/>
      <c r="CF56" s="502"/>
      <c r="CG56" s="502"/>
      <c r="CH56" s="502"/>
      <c r="CI56" s="502"/>
      <c r="CJ56" s="502"/>
      <c r="CK56" s="502"/>
      <c r="CL56" s="502"/>
      <c r="CM56" s="502"/>
      <c r="CN56" s="502"/>
      <c r="CO56" s="502"/>
      <c r="CP56" s="502"/>
      <c r="CQ56" s="502"/>
      <c r="CR56" s="502"/>
      <c r="CS56" s="502"/>
      <c r="CT56" s="502"/>
      <c r="CU56" s="502"/>
      <c r="CV56" s="502"/>
      <c r="CW56" s="502"/>
      <c r="CX56" s="502"/>
      <c r="CY56" s="502"/>
      <c r="CZ56" s="502"/>
      <c r="DA56" s="502"/>
      <c r="DB56" s="502"/>
      <c r="DC56" s="502"/>
      <c r="DD56" s="502"/>
      <c r="DE56" s="502"/>
      <c r="DF56" s="502"/>
      <c r="DG56" s="502"/>
      <c r="DH56" s="502"/>
      <c r="DI56" s="502"/>
      <c r="DJ56" s="502"/>
      <c r="DK56" s="502"/>
      <c r="DL56" s="502"/>
      <c r="DM56" s="502"/>
      <c r="DN56" s="502"/>
      <c r="DO56" s="502"/>
      <c r="DP56" s="502"/>
      <c r="DQ56" s="502"/>
      <c r="DR56" s="502"/>
      <c r="DS56" s="502"/>
      <c r="DT56" s="502"/>
      <c r="DU56" s="502"/>
      <c r="DV56" s="502"/>
      <c r="DW56" s="502"/>
      <c r="DX56" s="502"/>
      <c r="DY56" s="502"/>
      <c r="DZ56" s="502"/>
      <c r="EA56" s="502"/>
      <c r="EB56" s="502"/>
      <c r="EC56" s="502"/>
      <c r="ED56" s="502"/>
      <c r="EE56" s="502"/>
      <c r="EF56" s="502"/>
      <c r="EG56" s="502"/>
      <c r="EH56" s="502"/>
      <c r="EI56" s="502"/>
      <c r="EJ56" s="502"/>
      <c r="EK56" s="502"/>
      <c r="EL56" s="502"/>
      <c r="EM56" s="502"/>
      <c r="EN56" s="502"/>
      <c r="EO56" s="502"/>
      <c r="EP56" s="502"/>
      <c r="EQ56" s="502"/>
      <c r="ER56" s="502"/>
      <c r="ES56" s="502"/>
      <c r="ET56" s="502"/>
      <c r="EU56" s="502"/>
      <c r="EV56" s="502"/>
      <c r="EW56" s="502"/>
      <c r="EX56" s="502"/>
      <c r="EY56" s="502"/>
      <c r="EZ56" s="502"/>
      <c r="FA56" s="502"/>
      <c r="FB56" s="502"/>
      <c r="FC56" s="502"/>
      <c r="FD56" s="502"/>
      <c r="FE56" s="502"/>
      <c r="FF56" s="502"/>
      <c r="FG56" s="502"/>
      <c r="FH56" s="502"/>
      <c r="FI56" s="502"/>
      <c r="FJ56" s="502"/>
      <c r="FK56" s="502"/>
      <c r="FL56" s="502"/>
      <c r="FM56" s="502"/>
      <c r="FN56" s="502"/>
      <c r="FO56" s="502"/>
      <c r="FP56" s="502"/>
      <c r="FQ56" s="502"/>
      <c r="FR56" s="502"/>
      <c r="FS56" s="502"/>
      <c r="FT56" s="502"/>
      <c r="FU56" s="502"/>
      <c r="FV56" s="502"/>
      <c r="FW56" s="502"/>
      <c r="FX56" s="502"/>
      <c r="FY56" s="502"/>
      <c r="FZ56" s="502"/>
      <c r="GA56" s="502"/>
      <c r="GB56" s="502"/>
      <c r="GC56" s="502"/>
      <c r="GD56" s="502"/>
      <c r="GE56" s="502"/>
      <c r="GF56" s="502"/>
      <c r="GG56" s="502"/>
      <c r="GH56" s="502"/>
      <c r="GI56" s="502"/>
      <c r="GJ56" s="502"/>
      <c r="GK56" s="502"/>
      <c r="GL56" s="502"/>
      <c r="GM56" s="502"/>
      <c r="GN56" s="502"/>
      <c r="GO56" s="502"/>
      <c r="GP56" s="502"/>
      <c r="GQ56" s="502"/>
      <c r="GR56" s="502"/>
      <c r="GS56" s="502"/>
      <c r="GT56" s="502"/>
      <c r="GU56" s="502"/>
      <c r="GV56" s="502"/>
      <c r="GW56" s="502"/>
      <c r="GX56" s="502"/>
      <c r="GY56" s="502"/>
      <c r="GZ56" s="502"/>
      <c r="HA56" s="502"/>
      <c r="HB56" s="502"/>
      <c r="HC56" s="502"/>
      <c r="HD56" s="502"/>
      <c r="HE56" s="502"/>
      <c r="HF56" s="502"/>
      <c r="HG56" s="502"/>
      <c r="HH56" s="502"/>
      <c r="HI56" s="502"/>
      <c r="HJ56" s="502"/>
      <c r="HK56" s="502"/>
      <c r="HL56" s="502"/>
      <c r="HM56" s="502"/>
      <c r="HN56" s="502"/>
      <c r="HO56" s="502"/>
      <c r="HP56" s="502"/>
      <c r="HQ56" s="502"/>
      <c r="HR56" s="610"/>
      <c r="HS56" s="610"/>
      <c r="HT56" s="610"/>
      <c r="HU56" s="610"/>
      <c r="HV56" s="610"/>
      <c r="HW56" s="610"/>
      <c r="HX56" s="610"/>
      <c r="HY56" s="610"/>
      <c r="HZ56" s="610"/>
      <c r="IA56" s="610"/>
      <c r="IB56" s="610"/>
      <c r="IC56" s="610"/>
      <c r="ID56" s="610"/>
      <c r="IE56" s="610"/>
      <c r="IF56" s="610"/>
      <c r="IG56" s="610"/>
      <c r="IH56" s="610"/>
      <c r="II56" s="610"/>
      <c r="IJ56" s="610"/>
      <c r="IK56" s="610"/>
    </row>
    <row r="57" spans="1:245" ht="27.6">
      <c r="A57" s="507" t="s">
        <v>105</v>
      </c>
      <c r="B57" s="505" t="s">
        <v>132</v>
      </c>
      <c r="C57" s="507" t="s">
        <v>133</v>
      </c>
      <c r="D57" s="507">
        <f>'01CH'!D58</f>
        <v>0</v>
      </c>
      <c r="E57" s="18">
        <v>0</v>
      </c>
      <c r="F57" s="19">
        <v>0</v>
      </c>
      <c r="G57" s="18">
        <f>'03CH'!D58</f>
        <v>0</v>
      </c>
      <c r="H57" s="19">
        <f t="shared" si="6"/>
        <v>0</v>
      </c>
      <c r="I57" s="686">
        <f>'03CH'!D58</f>
        <v>0</v>
      </c>
      <c r="J57" s="681">
        <f t="shared" si="3"/>
        <v>0</v>
      </c>
      <c r="K57" s="686">
        <f>'03CH'!F58</f>
        <v>0</v>
      </c>
      <c r="L57" s="681">
        <f t="shared" si="7"/>
        <v>0</v>
      </c>
      <c r="M57" s="681">
        <f t="shared" si="4"/>
        <v>0</v>
      </c>
      <c r="N57" s="681"/>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502"/>
      <c r="BC57" s="502"/>
      <c r="BD57" s="502"/>
      <c r="BE57" s="502"/>
      <c r="BF57" s="502"/>
      <c r="BG57" s="502"/>
      <c r="BH57" s="502"/>
      <c r="BI57" s="502"/>
      <c r="BJ57" s="502"/>
      <c r="BK57" s="502"/>
      <c r="BL57" s="502"/>
      <c r="BM57" s="502"/>
      <c r="BN57" s="502"/>
      <c r="BO57" s="502"/>
      <c r="BP57" s="502"/>
      <c r="BQ57" s="502"/>
      <c r="BR57" s="502"/>
      <c r="BS57" s="502"/>
      <c r="BT57" s="502"/>
      <c r="BU57" s="502"/>
      <c r="BV57" s="502"/>
      <c r="BW57" s="502"/>
      <c r="BX57" s="502"/>
      <c r="BY57" s="502"/>
      <c r="BZ57" s="502"/>
      <c r="CA57" s="502"/>
      <c r="CB57" s="502"/>
      <c r="CC57" s="502"/>
      <c r="CD57" s="502"/>
      <c r="CE57" s="502"/>
      <c r="CF57" s="502"/>
      <c r="CG57" s="502"/>
      <c r="CH57" s="502"/>
      <c r="CI57" s="502"/>
      <c r="CJ57" s="502"/>
      <c r="CK57" s="502"/>
      <c r="CL57" s="502"/>
      <c r="CM57" s="502"/>
      <c r="CN57" s="502"/>
      <c r="CO57" s="502"/>
      <c r="CP57" s="502"/>
      <c r="CQ57" s="502"/>
      <c r="CR57" s="502"/>
      <c r="CS57" s="502"/>
      <c r="CT57" s="502"/>
      <c r="CU57" s="502"/>
      <c r="CV57" s="502"/>
      <c r="CW57" s="502"/>
      <c r="CX57" s="502"/>
      <c r="CY57" s="502"/>
      <c r="CZ57" s="502"/>
      <c r="DA57" s="502"/>
      <c r="DB57" s="502"/>
      <c r="DC57" s="502"/>
      <c r="DD57" s="502"/>
      <c r="DE57" s="502"/>
      <c r="DF57" s="502"/>
      <c r="DG57" s="502"/>
      <c r="DH57" s="502"/>
      <c r="DI57" s="502"/>
      <c r="DJ57" s="502"/>
      <c r="DK57" s="502"/>
      <c r="DL57" s="502"/>
      <c r="DM57" s="502"/>
      <c r="DN57" s="502"/>
      <c r="DO57" s="502"/>
      <c r="DP57" s="502"/>
      <c r="DQ57" s="502"/>
      <c r="DR57" s="502"/>
      <c r="DS57" s="502"/>
      <c r="DT57" s="502"/>
      <c r="DU57" s="502"/>
      <c r="DV57" s="502"/>
      <c r="DW57" s="502"/>
      <c r="DX57" s="502"/>
      <c r="DY57" s="502"/>
      <c r="DZ57" s="502"/>
      <c r="EA57" s="502"/>
      <c r="EB57" s="502"/>
      <c r="EC57" s="502"/>
      <c r="ED57" s="502"/>
      <c r="EE57" s="502"/>
      <c r="EF57" s="502"/>
      <c r="EG57" s="502"/>
      <c r="EH57" s="502"/>
      <c r="EI57" s="502"/>
      <c r="EJ57" s="502"/>
      <c r="EK57" s="502"/>
      <c r="EL57" s="502"/>
      <c r="EM57" s="502"/>
      <c r="EN57" s="502"/>
      <c r="EO57" s="502"/>
      <c r="EP57" s="502"/>
      <c r="EQ57" s="502"/>
      <c r="ER57" s="502"/>
      <c r="ES57" s="502"/>
      <c r="ET57" s="502"/>
      <c r="EU57" s="502"/>
      <c r="EV57" s="502"/>
      <c r="EW57" s="502"/>
      <c r="EX57" s="502"/>
      <c r="EY57" s="502"/>
      <c r="EZ57" s="502"/>
      <c r="FA57" s="502"/>
      <c r="FB57" s="502"/>
      <c r="FC57" s="502"/>
      <c r="FD57" s="502"/>
      <c r="FE57" s="502"/>
      <c r="FF57" s="502"/>
      <c r="FG57" s="502"/>
      <c r="FH57" s="502"/>
      <c r="FI57" s="502"/>
      <c r="FJ57" s="502"/>
      <c r="FK57" s="502"/>
      <c r="FL57" s="502"/>
      <c r="FM57" s="502"/>
      <c r="FN57" s="502"/>
      <c r="FO57" s="502"/>
      <c r="FP57" s="502"/>
      <c r="FQ57" s="502"/>
      <c r="FR57" s="502"/>
      <c r="FS57" s="502"/>
      <c r="FT57" s="502"/>
      <c r="FU57" s="502"/>
      <c r="FV57" s="502"/>
      <c r="FW57" s="502"/>
      <c r="FX57" s="502"/>
      <c r="FY57" s="502"/>
      <c r="FZ57" s="502"/>
      <c r="GA57" s="502"/>
      <c r="GB57" s="502"/>
      <c r="GC57" s="502"/>
      <c r="GD57" s="502"/>
      <c r="GE57" s="502"/>
      <c r="GF57" s="502"/>
      <c r="GG57" s="502"/>
      <c r="GH57" s="502"/>
      <c r="GI57" s="502"/>
      <c r="GJ57" s="502"/>
      <c r="GK57" s="502"/>
      <c r="GL57" s="502"/>
      <c r="GM57" s="502"/>
      <c r="GN57" s="502"/>
      <c r="GO57" s="502"/>
      <c r="GP57" s="502"/>
      <c r="GQ57" s="502"/>
      <c r="GR57" s="502"/>
      <c r="GS57" s="502"/>
      <c r="GT57" s="502"/>
      <c r="GU57" s="502"/>
      <c r="GV57" s="502"/>
      <c r="GW57" s="502"/>
      <c r="GX57" s="502"/>
      <c r="GY57" s="502"/>
      <c r="GZ57" s="502"/>
      <c r="HA57" s="502"/>
      <c r="HB57" s="502"/>
      <c r="HC57" s="502"/>
      <c r="HD57" s="502"/>
      <c r="HE57" s="502"/>
      <c r="HF57" s="502"/>
      <c r="HG57" s="502"/>
      <c r="HH57" s="502"/>
      <c r="HI57" s="502"/>
      <c r="HJ57" s="502"/>
      <c r="HK57" s="502"/>
      <c r="HL57" s="502"/>
      <c r="HM57" s="502"/>
      <c r="HN57" s="502"/>
      <c r="HO57" s="502"/>
      <c r="HP57" s="502"/>
      <c r="HQ57" s="502"/>
      <c r="HR57" s="610"/>
      <c r="HS57" s="610"/>
      <c r="HT57" s="610"/>
      <c r="HU57" s="610"/>
      <c r="HV57" s="610"/>
      <c r="HW57" s="610"/>
      <c r="HX57" s="610"/>
      <c r="HY57" s="610"/>
      <c r="HZ57" s="610"/>
      <c r="IA57" s="610"/>
      <c r="IB57" s="610"/>
      <c r="IC57" s="610"/>
      <c r="ID57" s="610"/>
      <c r="IE57" s="610"/>
      <c r="IF57" s="610"/>
      <c r="IG57" s="610"/>
      <c r="IH57" s="610"/>
      <c r="II57" s="610"/>
      <c r="IJ57" s="610"/>
      <c r="IK57" s="610"/>
    </row>
    <row r="58" spans="1:245" ht="27.6">
      <c r="A58" s="507" t="s">
        <v>105</v>
      </c>
      <c r="B58" s="505" t="s">
        <v>134</v>
      </c>
      <c r="C58" s="507" t="s">
        <v>135</v>
      </c>
      <c r="D58" s="507">
        <f>'01CH'!D59</f>
        <v>0.15</v>
      </c>
      <c r="E58" s="18">
        <v>4.1461319999999997</v>
      </c>
      <c r="F58" s="19">
        <v>3.9999999999999996</v>
      </c>
      <c r="G58" s="18">
        <f>'03CH'!D59</f>
        <v>0</v>
      </c>
      <c r="H58" s="19">
        <f t="shared" si="6"/>
        <v>-0.15</v>
      </c>
      <c r="I58" s="686">
        <f>'03CH'!D59</f>
        <v>0</v>
      </c>
      <c r="J58" s="681">
        <f t="shared" si="3"/>
        <v>-0.15</v>
      </c>
      <c r="K58" s="686">
        <f>'03CH'!F59</f>
        <v>0.65</v>
      </c>
      <c r="L58" s="681">
        <f t="shared" si="7"/>
        <v>0.5</v>
      </c>
      <c r="M58" s="681">
        <f t="shared" si="4"/>
        <v>-3.4961319999999998</v>
      </c>
      <c r="N58" s="681"/>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502"/>
      <c r="BC58" s="502"/>
      <c r="BD58" s="502"/>
      <c r="BE58" s="502"/>
      <c r="BF58" s="502"/>
      <c r="BG58" s="502"/>
      <c r="BH58" s="502"/>
      <c r="BI58" s="502"/>
      <c r="BJ58" s="502"/>
      <c r="BK58" s="502"/>
      <c r="BL58" s="502"/>
      <c r="BM58" s="502"/>
      <c r="BN58" s="502"/>
      <c r="BO58" s="502"/>
      <c r="BP58" s="502"/>
      <c r="BQ58" s="502"/>
      <c r="BR58" s="502"/>
      <c r="BS58" s="502"/>
      <c r="BT58" s="502"/>
      <c r="BU58" s="502"/>
      <c r="BV58" s="502"/>
      <c r="BW58" s="502"/>
      <c r="BX58" s="502"/>
      <c r="BY58" s="502"/>
      <c r="BZ58" s="502"/>
      <c r="CA58" s="502"/>
      <c r="CB58" s="502"/>
      <c r="CC58" s="502"/>
      <c r="CD58" s="502"/>
      <c r="CE58" s="502"/>
      <c r="CF58" s="502"/>
      <c r="CG58" s="502"/>
      <c r="CH58" s="502"/>
      <c r="CI58" s="502"/>
      <c r="CJ58" s="502"/>
      <c r="CK58" s="502"/>
      <c r="CL58" s="502"/>
      <c r="CM58" s="502"/>
      <c r="CN58" s="502"/>
      <c r="CO58" s="502"/>
      <c r="CP58" s="502"/>
      <c r="CQ58" s="502"/>
      <c r="CR58" s="502"/>
      <c r="CS58" s="502"/>
      <c r="CT58" s="502"/>
      <c r="CU58" s="502"/>
      <c r="CV58" s="502"/>
      <c r="CW58" s="502"/>
      <c r="CX58" s="502"/>
      <c r="CY58" s="502"/>
      <c r="CZ58" s="502"/>
      <c r="DA58" s="502"/>
      <c r="DB58" s="502"/>
      <c r="DC58" s="502"/>
      <c r="DD58" s="502"/>
      <c r="DE58" s="502"/>
      <c r="DF58" s="502"/>
      <c r="DG58" s="502"/>
      <c r="DH58" s="502"/>
      <c r="DI58" s="502"/>
      <c r="DJ58" s="502"/>
      <c r="DK58" s="502"/>
      <c r="DL58" s="502"/>
      <c r="DM58" s="502"/>
      <c r="DN58" s="502"/>
      <c r="DO58" s="502"/>
      <c r="DP58" s="502"/>
      <c r="DQ58" s="502"/>
      <c r="DR58" s="502"/>
      <c r="DS58" s="502"/>
      <c r="DT58" s="502"/>
      <c r="DU58" s="502"/>
      <c r="DV58" s="502"/>
      <c r="DW58" s="502"/>
      <c r="DX58" s="502"/>
      <c r="DY58" s="502"/>
      <c r="DZ58" s="502"/>
      <c r="EA58" s="502"/>
      <c r="EB58" s="502"/>
      <c r="EC58" s="502"/>
      <c r="ED58" s="502"/>
      <c r="EE58" s="502"/>
      <c r="EF58" s="502"/>
      <c r="EG58" s="502"/>
      <c r="EH58" s="502"/>
      <c r="EI58" s="502"/>
      <c r="EJ58" s="502"/>
      <c r="EK58" s="502"/>
      <c r="EL58" s="502"/>
      <c r="EM58" s="502"/>
      <c r="EN58" s="502"/>
      <c r="EO58" s="502"/>
      <c r="EP58" s="502"/>
      <c r="EQ58" s="502"/>
      <c r="ER58" s="502"/>
      <c r="ES58" s="502"/>
      <c r="ET58" s="502"/>
      <c r="EU58" s="502"/>
      <c r="EV58" s="502"/>
      <c r="EW58" s="502"/>
      <c r="EX58" s="502"/>
      <c r="EY58" s="502"/>
      <c r="EZ58" s="502"/>
      <c r="FA58" s="502"/>
      <c r="FB58" s="502"/>
      <c r="FC58" s="502"/>
      <c r="FD58" s="502"/>
      <c r="FE58" s="502"/>
      <c r="FF58" s="502"/>
      <c r="FG58" s="502"/>
      <c r="FH58" s="502"/>
      <c r="FI58" s="502"/>
      <c r="FJ58" s="502"/>
      <c r="FK58" s="502"/>
      <c r="FL58" s="502"/>
      <c r="FM58" s="502"/>
      <c r="FN58" s="502"/>
      <c r="FO58" s="502"/>
      <c r="FP58" s="502"/>
      <c r="FQ58" s="502"/>
      <c r="FR58" s="502"/>
      <c r="FS58" s="502"/>
      <c r="FT58" s="502"/>
      <c r="FU58" s="502"/>
      <c r="FV58" s="502"/>
      <c r="FW58" s="502"/>
      <c r="FX58" s="502"/>
      <c r="FY58" s="502"/>
      <c r="FZ58" s="502"/>
      <c r="GA58" s="502"/>
      <c r="GB58" s="502"/>
      <c r="GC58" s="502"/>
      <c r="GD58" s="502"/>
      <c r="GE58" s="502"/>
      <c r="GF58" s="502"/>
      <c r="GG58" s="502"/>
      <c r="GH58" s="502"/>
      <c r="GI58" s="502"/>
      <c r="GJ58" s="502"/>
      <c r="GK58" s="502"/>
      <c r="GL58" s="502"/>
      <c r="GM58" s="502"/>
      <c r="GN58" s="502"/>
      <c r="GO58" s="502"/>
      <c r="GP58" s="502"/>
      <c r="GQ58" s="502"/>
      <c r="GR58" s="502"/>
      <c r="GS58" s="502"/>
      <c r="GT58" s="502"/>
      <c r="GU58" s="502"/>
      <c r="GV58" s="502"/>
      <c r="GW58" s="502"/>
      <c r="GX58" s="502"/>
      <c r="GY58" s="502"/>
      <c r="GZ58" s="502"/>
      <c r="HA58" s="502"/>
      <c r="HB58" s="502"/>
      <c r="HC58" s="502"/>
      <c r="HD58" s="502"/>
      <c r="HE58" s="502"/>
      <c r="HF58" s="502"/>
      <c r="HG58" s="502"/>
      <c r="HH58" s="502"/>
      <c r="HI58" s="502"/>
      <c r="HJ58" s="502"/>
      <c r="HK58" s="502"/>
      <c r="HL58" s="502"/>
      <c r="HM58" s="502"/>
      <c r="HN58" s="502"/>
      <c r="HO58" s="502"/>
      <c r="HP58" s="502"/>
      <c r="HQ58" s="502"/>
      <c r="HR58" s="610"/>
      <c r="HS58" s="610"/>
      <c r="HT58" s="610"/>
      <c r="HU58" s="610"/>
      <c r="HV58" s="610"/>
      <c r="HW58" s="610"/>
      <c r="HX58" s="610"/>
      <c r="HY58" s="610"/>
      <c r="HZ58" s="610"/>
      <c r="IA58" s="610"/>
      <c r="IB58" s="610"/>
      <c r="IC58" s="610"/>
      <c r="ID58" s="610"/>
      <c r="IE58" s="610"/>
      <c r="IF58" s="610"/>
      <c r="IG58" s="610"/>
      <c r="IH58" s="610"/>
      <c r="II58" s="610"/>
      <c r="IJ58" s="610"/>
      <c r="IK58" s="610"/>
    </row>
    <row r="59" spans="1:245" ht="21.9" customHeight="1">
      <c r="A59" s="507" t="s">
        <v>105</v>
      </c>
      <c r="B59" s="505" t="s">
        <v>136</v>
      </c>
      <c r="C59" s="507" t="s">
        <v>137</v>
      </c>
      <c r="D59" s="507">
        <f>'01CH'!D60</f>
        <v>1.8320000000000001</v>
      </c>
      <c r="E59" s="18">
        <v>15.829886999999998</v>
      </c>
      <c r="F59" s="19">
        <v>13.995299999999997</v>
      </c>
      <c r="G59" s="18">
        <f>'03CH'!D60</f>
        <v>0</v>
      </c>
      <c r="H59" s="19">
        <f t="shared" si="6"/>
        <v>-1.8320000000000001</v>
      </c>
      <c r="I59" s="686">
        <f>'03CH'!D60</f>
        <v>0</v>
      </c>
      <c r="J59" s="681">
        <f t="shared" si="3"/>
        <v>-1.8320000000000001</v>
      </c>
      <c r="K59" s="686">
        <f>'03CH'!F60</f>
        <v>5.7666889999991984</v>
      </c>
      <c r="L59" s="681">
        <f t="shared" si="7"/>
        <v>3.9346889999991985</v>
      </c>
      <c r="M59" s="681">
        <f t="shared" si="4"/>
        <v>-10.063198000000799</v>
      </c>
      <c r="N59" s="681"/>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502"/>
      <c r="BC59" s="502"/>
      <c r="BD59" s="502"/>
      <c r="BE59" s="502"/>
      <c r="BF59" s="502"/>
      <c r="BG59" s="502"/>
      <c r="BH59" s="502"/>
      <c r="BI59" s="502"/>
      <c r="BJ59" s="502"/>
      <c r="BK59" s="502"/>
      <c r="BL59" s="502"/>
      <c r="BM59" s="502"/>
      <c r="BN59" s="502"/>
      <c r="BO59" s="502"/>
      <c r="BP59" s="502"/>
      <c r="BQ59" s="502"/>
      <c r="BR59" s="502"/>
      <c r="BS59" s="502"/>
      <c r="BT59" s="502"/>
      <c r="BU59" s="502"/>
      <c r="BV59" s="502"/>
      <c r="BW59" s="502"/>
      <c r="BX59" s="502"/>
      <c r="BY59" s="502"/>
      <c r="BZ59" s="502"/>
      <c r="CA59" s="502"/>
      <c r="CB59" s="502"/>
      <c r="CC59" s="502"/>
      <c r="CD59" s="502"/>
      <c r="CE59" s="502"/>
      <c r="CF59" s="502"/>
      <c r="CG59" s="502"/>
      <c r="CH59" s="502"/>
      <c r="CI59" s="502"/>
      <c r="CJ59" s="502"/>
      <c r="CK59" s="502"/>
      <c r="CL59" s="502"/>
      <c r="CM59" s="502"/>
      <c r="CN59" s="502"/>
      <c r="CO59" s="502"/>
      <c r="CP59" s="502"/>
      <c r="CQ59" s="502"/>
      <c r="CR59" s="502"/>
      <c r="CS59" s="502"/>
      <c r="CT59" s="502"/>
      <c r="CU59" s="502"/>
      <c r="CV59" s="502"/>
      <c r="CW59" s="502"/>
      <c r="CX59" s="502"/>
      <c r="CY59" s="502"/>
      <c r="CZ59" s="502"/>
      <c r="DA59" s="502"/>
      <c r="DB59" s="502"/>
      <c r="DC59" s="502"/>
      <c r="DD59" s="502"/>
      <c r="DE59" s="502"/>
      <c r="DF59" s="502"/>
      <c r="DG59" s="502"/>
      <c r="DH59" s="502"/>
      <c r="DI59" s="502"/>
      <c r="DJ59" s="502"/>
      <c r="DK59" s="502"/>
      <c r="DL59" s="502"/>
      <c r="DM59" s="502"/>
      <c r="DN59" s="502"/>
      <c r="DO59" s="502"/>
      <c r="DP59" s="502"/>
      <c r="DQ59" s="502"/>
      <c r="DR59" s="502"/>
      <c r="DS59" s="502"/>
      <c r="DT59" s="502"/>
      <c r="DU59" s="502"/>
      <c r="DV59" s="502"/>
      <c r="DW59" s="502"/>
      <c r="DX59" s="502"/>
      <c r="DY59" s="502"/>
      <c r="DZ59" s="502"/>
      <c r="EA59" s="502"/>
      <c r="EB59" s="502"/>
      <c r="EC59" s="502"/>
      <c r="ED59" s="502"/>
      <c r="EE59" s="502"/>
      <c r="EF59" s="502"/>
      <c r="EG59" s="502"/>
      <c r="EH59" s="502"/>
      <c r="EI59" s="502"/>
      <c r="EJ59" s="502"/>
      <c r="EK59" s="502"/>
      <c r="EL59" s="502"/>
      <c r="EM59" s="502"/>
      <c r="EN59" s="502"/>
      <c r="EO59" s="502"/>
      <c r="EP59" s="502"/>
      <c r="EQ59" s="502"/>
      <c r="ER59" s="502"/>
      <c r="ES59" s="502"/>
      <c r="ET59" s="502"/>
      <c r="EU59" s="502"/>
      <c r="EV59" s="502"/>
      <c r="EW59" s="502"/>
      <c r="EX59" s="502"/>
      <c r="EY59" s="502"/>
      <c r="EZ59" s="502"/>
      <c r="FA59" s="502"/>
      <c r="FB59" s="502"/>
      <c r="FC59" s="502"/>
      <c r="FD59" s="502"/>
      <c r="FE59" s="502"/>
      <c r="FF59" s="502"/>
      <c r="FG59" s="502"/>
      <c r="FH59" s="502"/>
      <c r="FI59" s="502"/>
      <c r="FJ59" s="502"/>
      <c r="FK59" s="502"/>
      <c r="FL59" s="502"/>
      <c r="FM59" s="502"/>
      <c r="FN59" s="502"/>
      <c r="FO59" s="502"/>
      <c r="FP59" s="502"/>
      <c r="FQ59" s="502"/>
      <c r="FR59" s="502"/>
      <c r="FS59" s="502"/>
      <c r="FT59" s="502"/>
      <c r="FU59" s="502"/>
      <c r="FV59" s="502"/>
      <c r="FW59" s="502"/>
      <c r="FX59" s="502"/>
      <c r="FY59" s="502"/>
      <c r="FZ59" s="502"/>
      <c r="GA59" s="502"/>
      <c r="GB59" s="502"/>
      <c r="GC59" s="502"/>
      <c r="GD59" s="502"/>
      <c r="GE59" s="502"/>
      <c r="GF59" s="502"/>
      <c r="GG59" s="502"/>
      <c r="GH59" s="502"/>
      <c r="GI59" s="502"/>
      <c r="GJ59" s="502"/>
      <c r="GK59" s="502"/>
      <c r="GL59" s="502"/>
      <c r="GM59" s="502"/>
      <c r="GN59" s="502"/>
      <c r="GO59" s="502"/>
      <c r="GP59" s="502"/>
      <c r="GQ59" s="502"/>
      <c r="GR59" s="502"/>
      <c r="GS59" s="502"/>
      <c r="GT59" s="502"/>
      <c r="GU59" s="502"/>
      <c r="GV59" s="502"/>
      <c r="GW59" s="502"/>
      <c r="GX59" s="502"/>
      <c r="GY59" s="502"/>
      <c r="GZ59" s="502"/>
      <c r="HA59" s="502"/>
      <c r="HB59" s="502"/>
      <c r="HC59" s="502"/>
      <c r="HD59" s="502"/>
      <c r="HE59" s="502"/>
      <c r="HF59" s="502"/>
      <c r="HG59" s="502"/>
      <c r="HH59" s="502"/>
      <c r="HI59" s="502"/>
      <c r="HJ59" s="502"/>
      <c r="HK59" s="502"/>
      <c r="HL59" s="502"/>
      <c r="HM59" s="502"/>
      <c r="HN59" s="502"/>
      <c r="HO59" s="502"/>
      <c r="HP59" s="502"/>
      <c r="HQ59" s="502"/>
      <c r="HR59" s="610"/>
      <c r="HS59" s="610"/>
      <c r="HT59" s="610"/>
      <c r="HU59" s="610"/>
      <c r="HV59" s="610"/>
      <c r="HW59" s="610"/>
      <c r="HX59" s="610"/>
      <c r="HY59" s="610"/>
      <c r="HZ59" s="610"/>
      <c r="IA59" s="610"/>
      <c r="IB59" s="610"/>
      <c r="IC59" s="610"/>
      <c r="ID59" s="610"/>
      <c r="IE59" s="610"/>
      <c r="IF59" s="610"/>
      <c r="IG59" s="610"/>
      <c r="IH59" s="610"/>
      <c r="II59" s="610"/>
      <c r="IJ59" s="610"/>
      <c r="IK59" s="610"/>
    </row>
    <row r="60" spans="1:245" ht="21.9" customHeight="1">
      <c r="A60" s="507" t="s">
        <v>138</v>
      </c>
      <c r="B60" s="505" t="s">
        <v>139</v>
      </c>
      <c r="C60" s="507" t="s">
        <v>140</v>
      </c>
      <c r="D60" s="507">
        <f>'01CH'!D61</f>
        <v>0</v>
      </c>
      <c r="E60" s="18">
        <v>0</v>
      </c>
      <c r="F60" s="19">
        <v>0</v>
      </c>
      <c r="G60" s="18">
        <f>'03CH'!D61</f>
        <v>0</v>
      </c>
      <c r="H60" s="19">
        <f t="shared" si="6"/>
        <v>0</v>
      </c>
      <c r="I60" s="686">
        <f>'03CH'!D61</f>
        <v>0</v>
      </c>
      <c r="J60" s="681">
        <f t="shared" si="3"/>
        <v>0</v>
      </c>
      <c r="K60" s="686">
        <f>'03CH'!F61</f>
        <v>0</v>
      </c>
      <c r="L60" s="681">
        <f t="shared" si="7"/>
        <v>0</v>
      </c>
      <c r="M60" s="681">
        <f t="shared" si="4"/>
        <v>0</v>
      </c>
      <c r="N60" s="681"/>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02"/>
      <c r="DC60" s="502"/>
      <c r="DD60" s="502"/>
      <c r="DE60" s="502"/>
      <c r="DF60" s="502"/>
      <c r="DG60" s="502"/>
      <c r="DH60" s="502"/>
      <c r="DI60" s="502"/>
      <c r="DJ60" s="502"/>
      <c r="DK60" s="502"/>
      <c r="DL60" s="502"/>
      <c r="DM60" s="502"/>
      <c r="DN60" s="502"/>
      <c r="DO60" s="502"/>
      <c r="DP60" s="502"/>
      <c r="DQ60" s="502"/>
      <c r="DR60" s="502"/>
      <c r="DS60" s="502"/>
      <c r="DT60" s="502"/>
      <c r="DU60" s="502"/>
      <c r="DV60" s="502"/>
      <c r="DW60" s="502"/>
      <c r="DX60" s="502"/>
      <c r="DY60" s="502"/>
      <c r="DZ60" s="502"/>
      <c r="EA60" s="502"/>
      <c r="EB60" s="502"/>
      <c r="EC60" s="502"/>
      <c r="ED60" s="502"/>
      <c r="EE60" s="502"/>
      <c r="EF60" s="502"/>
      <c r="EG60" s="502"/>
      <c r="EH60" s="502"/>
      <c r="EI60" s="502"/>
      <c r="EJ60" s="502"/>
      <c r="EK60" s="502"/>
      <c r="EL60" s="502"/>
      <c r="EM60" s="502"/>
      <c r="EN60" s="502"/>
      <c r="EO60" s="502"/>
      <c r="EP60" s="502"/>
      <c r="EQ60" s="502"/>
      <c r="ER60" s="502"/>
      <c r="ES60" s="502"/>
      <c r="ET60" s="502"/>
      <c r="EU60" s="502"/>
      <c r="EV60" s="502"/>
      <c r="EW60" s="502"/>
      <c r="EX60" s="502"/>
      <c r="EY60" s="502"/>
      <c r="EZ60" s="502"/>
      <c r="FA60" s="502"/>
      <c r="FB60" s="502"/>
      <c r="FC60" s="502"/>
      <c r="FD60" s="502"/>
      <c r="FE60" s="502"/>
      <c r="FF60" s="502"/>
      <c r="FG60" s="502"/>
      <c r="FH60" s="502"/>
      <c r="FI60" s="502"/>
      <c r="FJ60" s="502"/>
      <c r="FK60" s="502"/>
      <c r="FL60" s="502"/>
      <c r="FM60" s="502"/>
      <c r="FN60" s="502"/>
      <c r="FO60" s="502"/>
      <c r="FP60" s="502"/>
      <c r="FQ60" s="502"/>
      <c r="FR60" s="502"/>
      <c r="FS60" s="502"/>
      <c r="FT60" s="502"/>
      <c r="FU60" s="502"/>
      <c r="FV60" s="502"/>
      <c r="FW60" s="502"/>
      <c r="FX60" s="502"/>
      <c r="FY60" s="502"/>
      <c r="FZ60" s="502"/>
      <c r="GA60" s="502"/>
      <c r="GB60" s="502"/>
      <c r="GC60" s="502"/>
      <c r="GD60" s="502"/>
      <c r="GE60" s="502"/>
      <c r="GF60" s="502"/>
      <c r="GG60" s="502"/>
      <c r="GH60" s="502"/>
      <c r="GI60" s="502"/>
      <c r="GJ60" s="502"/>
      <c r="GK60" s="502"/>
      <c r="GL60" s="502"/>
      <c r="GM60" s="502"/>
      <c r="GN60" s="502"/>
      <c r="GO60" s="502"/>
      <c r="GP60" s="502"/>
      <c r="GQ60" s="502"/>
      <c r="GR60" s="502"/>
      <c r="GS60" s="502"/>
      <c r="GT60" s="502"/>
      <c r="GU60" s="502"/>
      <c r="GV60" s="502"/>
      <c r="GW60" s="502"/>
      <c r="GX60" s="502"/>
      <c r="GY60" s="502"/>
      <c r="GZ60" s="502"/>
      <c r="HA60" s="502"/>
      <c r="HB60" s="502"/>
      <c r="HC60" s="502"/>
      <c r="HD60" s="502"/>
      <c r="HE60" s="502"/>
      <c r="HF60" s="502"/>
      <c r="HG60" s="502"/>
      <c r="HH60" s="502"/>
      <c r="HI60" s="502"/>
      <c r="HJ60" s="502"/>
      <c r="HK60" s="502"/>
      <c r="HL60" s="502"/>
      <c r="HM60" s="502"/>
      <c r="HN60" s="502"/>
      <c r="HO60" s="502"/>
      <c r="HP60" s="502"/>
      <c r="HQ60" s="502"/>
      <c r="HR60" s="610"/>
      <c r="HS60" s="610"/>
      <c r="HT60" s="610"/>
      <c r="HU60" s="610"/>
      <c r="HV60" s="610"/>
      <c r="HW60" s="610"/>
      <c r="HX60" s="610"/>
      <c r="HY60" s="610"/>
      <c r="HZ60" s="610"/>
      <c r="IA60" s="610"/>
      <c r="IB60" s="610"/>
      <c r="IC60" s="610"/>
      <c r="ID60" s="610"/>
      <c r="IE60" s="610"/>
      <c r="IF60" s="610"/>
      <c r="IG60" s="610"/>
      <c r="IH60" s="610"/>
      <c r="II60" s="610"/>
      <c r="IJ60" s="610"/>
      <c r="IK60" s="610"/>
    </row>
    <row r="61" spans="1:245" ht="21.9" customHeight="1">
      <c r="A61" s="507" t="s">
        <v>141</v>
      </c>
      <c r="B61" s="506" t="s">
        <v>142</v>
      </c>
      <c r="C61" s="507" t="s">
        <v>143</v>
      </c>
      <c r="D61" s="507">
        <f>'01CH'!D62</f>
        <v>10.440000000000001</v>
      </c>
      <c r="E61" s="18">
        <v>31.928956999999997</v>
      </c>
      <c r="F61" s="19">
        <v>21.959119999999999</v>
      </c>
      <c r="G61" s="18">
        <f>'03CH'!D62</f>
        <v>0</v>
      </c>
      <c r="H61" s="19">
        <f t="shared" si="6"/>
        <v>-10.440000000000001</v>
      </c>
      <c r="I61" s="686">
        <f>'03CH'!D62</f>
        <v>0</v>
      </c>
      <c r="J61" s="681">
        <f t="shared" si="3"/>
        <v>-10.440000000000001</v>
      </c>
      <c r="K61" s="686">
        <f>'03CH'!F62</f>
        <v>15.592780000000001</v>
      </c>
      <c r="L61" s="681">
        <f t="shared" si="7"/>
        <v>5.1527799999999999</v>
      </c>
      <c r="M61" s="681">
        <f t="shared" si="4"/>
        <v>-16.336176999999996</v>
      </c>
      <c r="N61" s="681"/>
      <c r="O61" s="502"/>
      <c r="P61" s="502"/>
      <c r="Q61" s="502"/>
      <c r="R61" s="502"/>
      <c r="S61" s="502"/>
      <c r="T61" s="502"/>
      <c r="U61" s="502"/>
      <c r="V61" s="502"/>
      <c r="W61" s="502"/>
      <c r="X61" s="502"/>
      <c r="Y61" s="502"/>
      <c r="Z61" s="502"/>
      <c r="AA61" s="502"/>
      <c r="AB61" s="502"/>
      <c r="AC61" s="502"/>
      <c r="AD61" s="502"/>
      <c r="AE61" s="502"/>
      <c r="AF61" s="502"/>
      <c r="AG61" s="502"/>
      <c r="AH61" s="502"/>
      <c r="AI61" s="502"/>
      <c r="AJ61" s="502"/>
      <c r="AK61" s="502"/>
      <c r="AL61" s="502"/>
      <c r="AM61" s="502"/>
      <c r="AN61" s="502"/>
      <c r="AO61" s="502"/>
      <c r="AP61" s="502"/>
      <c r="AQ61" s="502"/>
      <c r="AR61" s="502"/>
      <c r="AS61" s="502"/>
      <c r="AT61" s="502"/>
      <c r="AU61" s="502"/>
      <c r="AV61" s="502"/>
      <c r="AW61" s="502"/>
      <c r="AX61" s="502"/>
      <c r="AY61" s="502"/>
      <c r="AZ61" s="502"/>
      <c r="BA61" s="502"/>
      <c r="BB61" s="502"/>
      <c r="BC61" s="502"/>
      <c r="BD61" s="502"/>
      <c r="BE61" s="502"/>
      <c r="BF61" s="502"/>
      <c r="BG61" s="502"/>
      <c r="BH61" s="502"/>
      <c r="BI61" s="502"/>
      <c r="BJ61" s="502"/>
      <c r="BK61" s="502"/>
      <c r="BL61" s="502"/>
      <c r="BM61" s="502"/>
      <c r="BN61" s="502"/>
      <c r="BO61" s="502"/>
      <c r="BP61" s="502"/>
      <c r="BQ61" s="502"/>
      <c r="BR61" s="502"/>
      <c r="BS61" s="502"/>
      <c r="BT61" s="502"/>
      <c r="BU61" s="502"/>
      <c r="BV61" s="502"/>
      <c r="BW61" s="502"/>
      <c r="BX61" s="502"/>
      <c r="BY61" s="502"/>
      <c r="BZ61" s="502"/>
      <c r="CA61" s="502"/>
      <c r="CB61" s="502"/>
      <c r="CC61" s="502"/>
      <c r="CD61" s="502"/>
      <c r="CE61" s="502"/>
      <c r="CF61" s="502"/>
      <c r="CG61" s="502"/>
      <c r="CH61" s="502"/>
      <c r="CI61" s="502"/>
      <c r="CJ61" s="502"/>
      <c r="CK61" s="502"/>
      <c r="CL61" s="502"/>
      <c r="CM61" s="502"/>
      <c r="CN61" s="502"/>
      <c r="CO61" s="502"/>
      <c r="CP61" s="502"/>
      <c r="CQ61" s="502"/>
      <c r="CR61" s="502"/>
      <c r="CS61" s="502"/>
      <c r="CT61" s="502"/>
      <c r="CU61" s="502"/>
      <c r="CV61" s="502"/>
      <c r="CW61" s="502"/>
      <c r="CX61" s="502"/>
      <c r="CY61" s="502"/>
      <c r="CZ61" s="502"/>
      <c r="DA61" s="502"/>
      <c r="DB61" s="502"/>
      <c r="DC61" s="502"/>
      <c r="DD61" s="502"/>
      <c r="DE61" s="502"/>
      <c r="DF61" s="502"/>
      <c r="DG61" s="502"/>
      <c r="DH61" s="502"/>
      <c r="DI61" s="502"/>
      <c r="DJ61" s="502"/>
      <c r="DK61" s="502"/>
      <c r="DL61" s="502"/>
      <c r="DM61" s="502"/>
      <c r="DN61" s="502"/>
      <c r="DO61" s="502"/>
      <c r="DP61" s="502"/>
      <c r="DQ61" s="502"/>
      <c r="DR61" s="502"/>
      <c r="DS61" s="502"/>
      <c r="DT61" s="502"/>
      <c r="DU61" s="502"/>
      <c r="DV61" s="502"/>
      <c r="DW61" s="502"/>
      <c r="DX61" s="502"/>
      <c r="DY61" s="502"/>
      <c r="DZ61" s="502"/>
      <c r="EA61" s="502"/>
      <c r="EB61" s="502"/>
      <c r="EC61" s="502"/>
      <c r="ED61" s="502"/>
      <c r="EE61" s="502"/>
      <c r="EF61" s="502"/>
      <c r="EG61" s="502"/>
      <c r="EH61" s="502"/>
      <c r="EI61" s="502"/>
      <c r="EJ61" s="502"/>
      <c r="EK61" s="502"/>
      <c r="EL61" s="502"/>
      <c r="EM61" s="502"/>
      <c r="EN61" s="502"/>
      <c r="EO61" s="502"/>
      <c r="EP61" s="502"/>
      <c r="EQ61" s="502"/>
      <c r="ER61" s="502"/>
      <c r="ES61" s="502"/>
      <c r="ET61" s="502"/>
      <c r="EU61" s="502"/>
      <c r="EV61" s="502"/>
      <c r="EW61" s="502"/>
      <c r="EX61" s="502"/>
      <c r="EY61" s="502"/>
      <c r="EZ61" s="502"/>
      <c r="FA61" s="502"/>
      <c r="FB61" s="502"/>
      <c r="FC61" s="502"/>
      <c r="FD61" s="502"/>
      <c r="FE61" s="502"/>
      <c r="FF61" s="502"/>
      <c r="FG61" s="502"/>
      <c r="FH61" s="502"/>
      <c r="FI61" s="502"/>
      <c r="FJ61" s="502"/>
      <c r="FK61" s="502"/>
      <c r="FL61" s="502"/>
      <c r="FM61" s="502"/>
      <c r="FN61" s="502"/>
      <c r="FO61" s="502"/>
      <c r="FP61" s="502"/>
      <c r="FQ61" s="502"/>
      <c r="FR61" s="502"/>
      <c r="FS61" s="502"/>
      <c r="FT61" s="502"/>
      <c r="FU61" s="502"/>
      <c r="FV61" s="502"/>
      <c r="FW61" s="502"/>
      <c r="FX61" s="502"/>
      <c r="FY61" s="502"/>
      <c r="FZ61" s="502"/>
      <c r="GA61" s="502"/>
      <c r="GB61" s="502"/>
      <c r="GC61" s="502"/>
      <c r="GD61" s="502"/>
      <c r="GE61" s="502"/>
      <c r="GF61" s="502"/>
      <c r="GG61" s="502"/>
      <c r="GH61" s="502"/>
      <c r="GI61" s="502"/>
      <c r="GJ61" s="502"/>
      <c r="GK61" s="502"/>
      <c r="GL61" s="502"/>
      <c r="GM61" s="502"/>
      <c r="GN61" s="502"/>
      <c r="GO61" s="502"/>
      <c r="GP61" s="502"/>
      <c r="GQ61" s="502"/>
      <c r="GR61" s="502"/>
      <c r="GS61" s="502"/>
      <c r="GT61" s="502"/>
      <c r="GU61" s="502"/>
      <c r="GV61" s="502"/>
      <c r="GW61" s="502"/>
      <c r="GX61" s="502"/>
      <c r="GY61" s="502"/>
      <c r="GZ61" s="502"/>
      <c r="HA61" s="502"/>
      <c r="HB61" s="502"/>
      <c r="HC61" s="502"/>
      <c r="HD61" s="502"/>
      <c r="HE61" s="502"/>
      <c r="HF61" s="502"/>
      <c r="HG61" s="502"/>
      <c r="HH61" s="502"/>
      <c r="HI61" s="502"/>
      <c r="HJ61" s="502"/>
      <c r="HK61" s="502"/>
      <c r="HL61" s="502"/>
      <c r="HM61" s="502"/>
      <c r="HN61" s="502"/>
      <c r="HO61" s="502"/>
      <c r="HP61" s="502"/>
      <c r="HQ61" s="502"/>
      <c r="HR61" s="610"/>
      <c r="HS61" s="610"/>
      <c r="HT61" s="610"/>
      <c r="HU61" s="610"/>
      <c r="HV61" s="610"/>
      <c r="HW61" s="610"/>
      <c r="HX61" s="610"/>
      <c r="HY61" s="610"/>
      <c r="HZ61" s="610"/>
      <c r="IA61" s="610"/>
      <c r="IB61" s="610"/>
      <c r="IC61" s="610"/>
      <c r="ID61" s="610"/>
      <c r="IE61" s="610"/>
      <c r="IF61" s="610"/>
      <c r="IG61" s="610"/>
      <c r="IH61" s="610"/>
      <c r="II61" s="610"/>
      <c r="IJ61" s="610"/>
      <c r="IK61" s="610"/>
    </row>
    <row r="62" spans="1:245" ht="27.6">
      <c r="A62" s="507" t="s">
        <v>144</v>
      </c>
      <c r="B62" s="506" t="s">
        <v>145</v>
      </c>
      <c r="C62" s="507" t="s">
        <v>146</v>
      </c>
      <c r="D62" s="507">
        <f>'01CH'!D63</f>
        <v>0.12</v>
      </c>
      <c r="E62" s="18">
        <v>53.723285999999995</v>
      </c>
      <c r="F62" s="19">
        <v>53.600299999999997</v>
      </c>
      <c r="G62" s="18">
        <f>'03CH'!D63</f>
        <v>0</v>
      </c>
      <c r="H62" s="19">
        <f t="shared" si="6"/>
        <v>-0.12</v>
      </c>
      <c r="I62" s="686">
        <f>'03CH'!D63</f>
        <v>0</v>
      </c>
      <c r="J62" s="681">
        <f t="shared" si="3"/>
        <v>-0.12</v>
      </c>
      <c r="K62" s="686">
        <f>'03CH'!F63</f>
        <v>11.294879999999919</v>
      </c>
      <c r="L62" s="681">
        <f t="shared" si="7"/>
        <v>11.17487999999992</v>
      </c>
      <c r="M62" s="681">
        <f t="shared" si="4"/>
        <v>-42.428406000000074</v>
      </c>
      <c r="N62" s="681"/>
      <c r="O62" s="502"/>
      <c r="P62" s="502"/>
      <c r="Q62" s="502"/>
      <c r="R62" s="502"/>
      <c r="S62" s="502"/>
      <c r="T62" s="502"/>
      <c r="U62" s="502"/>
      <c r="V62" s="502"/>
      <c r="W62" s="502"/>
      <c r="X62" s="502"/>
      <c r="Y62" s="502"/>
      <c r="Z62" s="502"/>
      <c r="AA62" s="502"/>
      <c r="AB62" s="502"/>
      <c r="AC62" s="502"/>
      <c r="AD62" s="502"/>
      <c r="AE62" s="502"/>
      <c r="AF62" s="502"/>
      <c r="AG62" s="502"/>
      <c r="AH62" s="502"/>
      <c r="AI62" s="502"/>
      <c r="AJ62" s="502"/>
      <c r="AK62" s="502"/>
      <c r="AL62" s="502"/>
      <c r="AM62" s="502"/>
      <c r="AN62" s="502"/>
      <c r="AO62" s="502"/>
      <c r="AP62" s="502"/>
      <c r="AQ62" s="502"/>
      <c r="AR62" s="502"/>
      <c r="AS62" s="502"/>
      <c r="AT62" s="502"/>
      <c r="AU62" s="502"/>
      <c r="AV62" s="502"/>
      <c r="AW62" s="502"/>
      <c r="AX62" s="502"/>
      <c r="AY62" s="502"/>
      <c r="AZ62" s="502"/>
      <c r="BA62" s="502"/>
      <c r="BB62" s="502"/>
      <c r="BC62" s="502"/>
      <c r="BD62" s="502"/>
      <c r="BE62" s="502"/>
      <c r="BF62" s="502"/>
      <c r="BG62" s="502"/>
      <c r="BH62" s="502"/>
      <c r="BI62" s="502"/>
      <c r="BJ62" s="502"/>
      <c r="BK62" s="502"/>
      <c r="BL62" s="502"/>
      <c r="BM62" s="502"/>
      <c r="BN62" s="502"/>
      <c r="BO62" s="502"/>
      <c r="BP62" s="502"/>
      <c r="BQ62" s="502"/>
      <c r="BR62" s="502"/>
      <c r="BS62" s="502"/>
      <c r="BT62" s="502"/>
      <c r="BU62" s="502"/>
      <c r="BV62" s="502"/>
      <c r="BW62" s="502"/>
      <c r="BX62" s="502"/>
      <c r="BY62" s="502"/>
      <c r="BZ62" s="502"/>
      <c r="CA62" s="502"/>
      <c r="CB62" s="502"/>
      <c r="CC62" s="502"/>
      <c r="CD62" s="502"/>
      <c r="CE62" s="502"/>
      <c r="CF62" s="502"/>
      <c r="CG62" s="502"/>
      <c r="CH62" s="502"/>
      <c r="CI62" s="502"/>
      <c r="CJ62" s="502"/>
      <c r="CK62" s="502"/>
      <c r="CL62" s="502"/>
      <c r="CM62" s="502"/>
      <c r="CN62" s="502"/>
      <c r="CO62" s="502"/>
      <c r="CP62" s="502"/>
      <c r="CQ62" s="502"/>
      <c r="CR62" s="502"/>
      <c r="CS62" s="502"/>
      <c r="CT62" s="502"/>
      <c r="CU62" s="502"/>
      <c r="CV62" s="502"/>
      <c r="CW62" s="502"/>
      <c r="CX62" s="502"/>
      <c r="CY62" s="502"/>
      <c r="CZ62" s="502"/>
      <c r="DA62" s="502"/>
      <c r="DB62" s="502"/>
      <c r="DC62" s="502"/>
      <c r="DD62" s="502"/>
      <c r="DE62" s="502"/>
      <c r="DF62" s="502"/>
      <c r="DG62" s="502"/>
      <c r="DH62" s="502"/>
      <c r="DI62" s="502"/>
      <c r="DJ62" s="502"/>
      <c r="DK62" s="502"/>
      <c r="DL62" s="502"/>
      <c r="DM62" s="502"/>
      <c r="DN62" s="502"/>
      <c r="DO62" s="502"/>
      <c r="DP62" s="502"/>
      <c r="DQ62" s="502"/>
      <c r="DR62" s="502"/>
      <c r="DS62" s="502"/>
      <c r="DT62" s="502"/>
      <c r="DU62" s="502"/>
      <c r="DV62" s="502"/>
      <c r="DW62" s="502"/>
      <c r="DX62" s="502"/>
      <c r="DY62" s="502"/>
      <c r="DZ62" s="502"/>
      <c r="EA62" s="502"/>
      <c r="EB62" s="502"/>
      <c r="EC62" s="502"/>
      <c r="ED62" s="502"/>
      <c r="EE62" s="502"/>
      <c r="EF62" s="502"/>
      <c r="EG62" s="502"/>
      <c r="EH62" s="502"/>
      <c r="EI62" s="502"/>
      <c r="EJ62" s="502"/>
      <c r="EK62" s="502"/>
      <c r="EL62" s="502"/>
      <c r="EM62" s="502"/>
      <c r="EN62" s="502"/>
      <c r="EO62" s="502"/>
      <c r="EP62" s="502"/>
      <c r="EQ62" s="502"/>
      <c r="ER62" s="502"/>
      <c r="ES62" s="502"/>
      <c r="ET62" s="502"/>
      <c r="EU62" s="502"/>
      <c r="EV62" s="502"/>
      <c r="EW62" s="502"/>
      <c r="EX62" s="502"/>
      <c r="EY62" s="502"/>
      <c r="EZ62" s="502"/>
      <c r="FA62" s="502"/>
      <c r="FB62" s="502"/>
      <c r="FC62" s="502"/>
      <c r="FD62" s="502"/>
      <c r="FE62" s="502"/>
      <c r="FF62" s="502"/>
      <c r="FG62" s="502"/>
      <c r="FH62" s="502"/>
      <c r="FI62" s="502"/>
      <c r="FJ62" s="502"/>
      <c r="FK62" s="502"/>
      <c r="FL62" s="502"/>
      <c r="FM62" s="502"/>
      <c r="FN62" s="502"/>
      <c r="FO62" s="502"/>
      <c r="FP62" s="502"/>
      <c r="FQ62" s="502"/>
      <c r="FR62" s="502"/>
      <c r="FS62" s="502"/>
      <c r="FT62" s="502"/>
      <c r="FU62" s="502"/>
      <c r="FV62" s="502"/>
      <c r="FW62" s="502"/>
      <c r="FX62" s="502"/>
      <c r="FY62" s="502"/>
      <c r="FZ62" s="502"/>
      <c r="GA62" s="502"/>
      <c r="GB62" s="502"/>
      <c r="GC62" s="502"/>
      <c r="GD62" s="502"/>
      <c r="GE62" s="502"/>
      <c r="GF62" s="502"/>
      <c r="GG62" s="502"/>
      <c r="GH62" s="502"/>
      <c r="GI62" s="502"/>
      <c r="GJ62" s="502"/>
      <c r="GK62" s="502"/>
      <c r="GL62" s="502"/>
      <c r="GM62" s="502"/>
      <c r="GN62" s="502"/>
      <c r="GO62" s="502"/>
      <c r="GP62" s="502"/>
      <c r="GQ62" s="502"/>
      <c r="GR62" s="502"/>
      <c r="GS62" s="502"/>
      <c r="GT62" s="502"/>
      <c r="GU62" s="502"/>
      <c r="GV62" s="502"/>
      <c r="GW62" s="502"/>
      <c r="GX62" s="502"/>
      <c r="GY62" s="502"/>
      <c r="GZ62" s="502"/>
      <c r="HA62" s="502"/>
      <c r="HB62" s="502"/>
      <c r="HC62" s="502"/>
      <c r="HD62" s="502"/>
      <c r="HE62" s="502"/>
      <c r="HF62" s="502"/>
      <c r="HG62" s="502"/>
      <c r="HH62" s="502"/>
      <c r="HI62" s="502"/>
      <c r="HJ62" s="502"/>
      <c r="HK62" s="502"/>
      <c r="HL62" s="502"/>
      <c r="HM62" s="502"/>
      <c r="HN62" s="502"/>
      <c r="HO62" s="502"/>
      <c r="HP62" s="502"/>
      <c r="HQ62" s="502"/>
      <c r="HR62" s="610"/>
      <c r="HS62" s="610"/>
      <c r="HT62" s="610"/>
      <c r="HU62" s="610"/>
      <c r="HV62" s="610"/>
      <c r="HW62" s="610"/>
      <c r="HX62" s="610"/>
      <c r="HY62" s="610"/>
      <c r="HZ62" s="610"/>
      <c r="IA62" s="610"/>
      <c r="IB62" s="610"/>
      <c r="IC62" s="610"/>
      <c r="ID62" s="610"/>
      <c r="IE62" s="610"/>
      <c r="IF62" s="610"/>
      <c r="IG62" s="610"/>
      <c r="IH62" s="610"/>
      <c r="II62" s="610"/>
      <c r="IJ62" s="610"/>
      <c r="IK62" s="610"/>
    </row>
    <row r="63" spans="1:245" ht="21.9" customHeight="1">
      <c r="A63" s="593" t="s">
        <v>147</v>
      </c>
      <c r="B63" s="594" t="s">
        <v>148</v>
      </c>
      <c r="C63" s="593" t="s">
        <v>149</v>
      </c>
      <c r="D63" s="593">
        <f>'01CH'!D64</f>
        <v>657.21830000000011</v>
      </c>
      <c r="E63" s="523">
        <v>1002.0784770000001</v>
      </c>
      <c r="F63" s="548">
        <v>345.70414200000016</v>
      </c>
      <c r="G63" s="523">
        <f>'03CH'!D64</f>
        <v>707.07999999999993</v>
      </c>
      <c r="H63" s="548">
        <f t="shared" si="6"/>
        <v>49.861699999999814</v>
      </c>
      <c r="I63" s="684">
        <v>668.95999999999992</v>
      </c>
      <c r="J63" s="685">
        <f t="shared" si="3"/>
        <v>11.74169999999981</v>
      </c>
      <c r="K63" s="684">
        <f>'03CH'!F64</f>
        <v>707.08</v>
      </c>
      <c r="L63" s="685">
        <f>K63-D63</f>
        <v>49.861699999999928</v>
      </c>
      <c r="M63" s="685">
        <f t="shared" si="4"/>
        <v>-294.99847700000009</v>
      </c>
      <c r="N63" s="685">
        <f t="shared" si="2"/>
        <v>0</v>
      </c>
      <c r="O63" s="502"/>
      <c r="P63" s="502"/>
      <c r="Q63" s="502"/>
      <c r="R63" s="502"/>
      <c r="S63" s="502"/>
      <c r="T63" s="502"/>
      <c r="U63" s="502"/>
      <c r="V63" s="502"/>
      <c r="W63" s="502"/>
      <c r="X63" s="502"/>
      <c r="Y63" s="502"/>
      <c r="Z63" s="502"/>
      <c r="AA63" s="502"/>
      <c r="AB63" s="502"/>
      <c r="AC63" s="502"/>
      <c r="AD63" s="502"/>
      <c r="AE63" s="502"/>
      <c r="AF63" s="502"/>
      <c r="AG63" s="502"/>
      <c r="AH63" s="502"/>
      <c r="AI63" s="502"/>
      <c r="AJ63" s="502"/>
      <c r="AK63" s="502"/>
      <c r="AL63" s="502"/>
      <c r="AM63" s="502"/>
      <c r="AN63" s="502"/>
      <c r="AO63" s="502"/>
      <c r="AP63" s="502"/>
      <c r="AQ63" s="502"/>
      <c r="AR63" s="502"/>
      <c r="AS63" s="502"/>
      <c r="AT63" s="502"/>
      <c r="AU63" s="502"/>
      <c r="AV63" s="502"/>
      <c r="AW63" s="502"/>
      <c r="AX63" s="502"/>
      <c r="AY63" s="502"/>
      <c r="AZ63" s="502"/>
      <c r="BA63" s="502"/>
      <c r="BB63" s="502"/>
      <c r="BC63" s="502"/>
      <c r="BD63" s="502"/>
      <c r="BE63" s="502"/>
      <c r="BF63" s="502"/>
      <c r="BG63" s="502"/>
      <c r="BH63" s="502"/>
      <c r="BI63" s="502"/>
      <c r="BJ63" s="502"/>
      <c r="BK63" s="502"/>
      <c r="BL63" s="502"/>
      <c r="BM63" s="502"/>
      <c r="BN63" s="502"/>
      <c r="BO63" s="502"/>
      <c r="BP63" s="502"/>
      <c r="BQ63" s="502"/>
      <c r="BR63" s="502"/>
      <c r="BS63" s="502"/>
      <c r="BT63" s="502"/>
      <c r="BU63" s="502"/>
      <c r="BV63" s="502"/>
      <c r="BW63" s="502"/>
      <c r="BX63" s="502"/>
      <c r="BY63" s="502"/>
      <c r="BZ63" s="502"/>
      <c r="CA63" s="502"/>
      <c r="CB63" s="502"/>
      <c r="CC63" s="502"/>
      <c r="CD63" s="502"/>
      <c r="CE63" s="502"/>
      <c r="CF63" s="502"/>
      <c r="CG63" s="502"/>
      <c r="CH63" s="502"/>
      <c r="CI63" s="502"/>
      <c r="CJ63" s="502"/>
      <c r="CK63" s="502"/>
      <c r="CL63" s="502"/>
      <c r="CM63" s="502"/>
      <c r="CN63" s="502"/>
      <c r="CO63" s="502"/>
      <c r="CP63" s="502"/>
      <c r="CQ63" s="502"/>
      <c r="CR63" s="502"/>
      <c r="CS63" s="502"/>
      <c r="CT63" s="502"/>
      <c r="CU63" s="502"/>
      <c r="CV63" s="502"/>
      <c r="CW63" s="502"/>
      <c r="CX63" s="502"/>
      <c r="CY63" s="502"/>
      <c r="CZ63" s="502"/>
      <c r="DA63" s="502"/>
      <c r="DB63" s="502"/>
      <c r="DC63" s="502"/>
      <c r="DD63" s="502"/>
      <c r="DE63" s="502"/>
      <c r="DF63" s="502"/>
      <c r="DG63" s="502"/>
      <c r="DH63" s="502"/>
      <c r="DI63" s="502"/>
      <c r="DJ63" s="502"/>
      <c r="DK63" s="502"/>
      <c r="DL63" s="502"/>
      <c r="DM63" s="502"/>
      <c r="DN63" s="502"/>
      <c r="DO63" s="502"/>
      <c r="DP63" s="502"/>
      <c r="DQ63" s="502"/>
      <c r="DR63" s="502"/>
      <c r="DS63" s="502"/>
      <c r="DT63" s="502"/>
      <c r="DU63" s="502"/>
      <c r="DV63" s="502"/>
      <c r="DW63" s="502"/>
      <c r="DX63" s="502"/>
      <c r="DY63" s="502"/>
      <c r="DZ63" s="502"/>
      <c r="EA63" s="502"/>
      <c r="EB63" s="502"/>
      <c r="EC63" s="502"/>
      <c r="ED63" s="502"/>
      <c r="EE63" s="502"/>
      <c r="EF63" s="502"/>
      <c r="EG63" s="502"/>
      <c r="EH63" s="502"/>
      <c r="EI63" s="502"/>
      <c r="EJ63" s="502"/>
      <c r="EK63" s="502"/>
      <c r="EL63" s="502"/>
      <c r="EM63" s="502"/>
      <c r="EN63" s="502"/>
      <c r="EO63" s="502"/>
      <c r="EP63" s="502"/>
      <c r="EQ63" s="502"/>
      <c r="ER63" s="502"/>
      <c r="ES63" s="502"/>
      <c r="ET63" s="502"/>
      <c r="EU63" s="502"/>
      <c r="EV63" s="502"/>
      <c r="EW63" s="502"/>
      <c r="EX63" s="502"/>
      <c r="EY63" s="502"/>
      <c r="EZ63" s="502"/>
      <c r="FA63" s="502"/>
      <c r="FB63" s="502"/>
      <c r="FC63" s="502"/>
      <c r="FD63" s="502"/>
      <c r="FE63" s="502"/>
      <c r="FF63" s="502"/>
      <c r="FG63" s="502"/>
      <c r="FH63" s="502"/>
      <c r="FI63" s="502"/>
      <c r="FJ63" s="502"/>
      <c r="FK63" s="502"/>
      <c r="FL63" s="502"/>
      <c r="FM63" s="502"/>
      <c r="FN63" s="502"/>
      <c r="FO63" s="502"/>
      <c r="FP63" s="502"/>
      <c r="FQ63" s="502"/>
      <c r="FR63" s="502"/>
      <c r="FS63" s="502"/>
      <c r="FT63" s="502"/>
      <c r="FU63" s="502"/>
      <c r="FV63" s="502"/>
      <c r="FW63" s="502"/>
      <c r="FX63" s="502"/>
      <c r="FY63" s="502"/>
      <c r="FZ63" s="502"/>
      <c r="GA63" s="502"/>
      <c r="GB63" s="502"/>
      <c r="GC63" s="502"/>
      <c r="GD63" s="502"/>
      <c r="GE63" s="502"/>
      <c r="GF63" s="502"/>
      <c r="GG63" s="502"/>
      <c r="GH63" s="502"/>
      <c r="GI63" s="502"/>
      <c r="GJ63" s="502"/>
      <c r="GK63" s="502"/>
      <c r="GL63" s="502"/>
      <c r="GM63" s="502"/>
      <c r="GN63" s="502"/>
      <c r="GO63" s="502"/>
      <c r="GP63" s="502"/>
      <c r="GQ63" s="502"/>
      <c r="GR63" s="502"/>
      <c r="GS63" s="502"/>
      <c r="GT63" s="502"/>
      <c r="GU63" s="502"/>
      <c r="GV63" s="502"/>
      <c r="GW63" s="502"/>
      <c r="GX63" s="502"/>
      <c r="GY63" s="502"/>
      <c r="GZ63" s="502"/>
      <c r="HA63" s="502"/>
      <c r="HB63" s="502"/>
      <c r="HC63" s="502"/>
      <c r="HD63" s="502"/>
      <c r="HE63" s="502"/>
      <c r="HF63" s="502"/>
      <c r="HG63" s="502"/>
      <c r="HH63" s="502"/>
      <c r="HI63" s="502"/>
      <c r="HJ63" s="502"/>
      <c r="HK63" s="502"/>
      <c r="HL63" s="502"/>
      <c r="HM63" s="502"/>
      <c r="HN63" s="502"/>
      <c r="HO63" s="502"/>
      <c r="HP63" s="502"/>
      <c r="HQ63" s="502"/>
      <c r="HR63" s="610"/>
      <c r="HS63" s="610"/>
      <c r="HT63" s="610"/>
      <c r="HU63" s="610"/>
      <c r="HV63" s="610"/>
      <c r="HW63" s="610"/>
      <c r="HX63" s="610"/>
      <c r="HY63" s="610"/>
      <c r="HZ63" s="610"/>
      <c r="IA63" s="610"/>
      <c r="IB63" s="610"/>
      <c r="IC63" s="610"/>
      <c r="ID63" s="610"/>
      <c r="IE63" s="610"/>
      <c r="IF63" s="610"/>
      <c r="IG63" s="610"/>
      <c r="IH63" s="610"/>
      <c r="II63" s="610"/>
      <c r="IJ63" s="610"/>
      <c r="IK63" s="610"/>
    </row>
    <row r="64" spans="1:245" ht="21.9" customHeight="1">
      <c r="A64" s="593" t="s">
        <v>150</v>
      </c>
      <c r="B64" s="596" t="s">
        <v>151</v>
      </c>
      <c r="C64" s="593" t="s">
        <v>152</v>
      </c>
      <c r="D64" s="593">
        <f>'01CH'!D65</f>
        <v>22.03</v>
      </c>
      <c r="E64" s="523">
        <v>152.34864700000003</v>
      </c>
      <c r="F64" s="548">
        <v>130.35300500000002</v>
      </c>
      <c r="G64" s="523">
        <f>'03CH'!D65</f>
        <v>48.94</v>
      </c>
      <c r="H64" s="548">
        <f t="shared" si="6"/>
        <v>26.909999999999997</v>
      </c>
      <c r="I64" s="684">
        <v>27.840000000000003</v>
      </c>
      <c r="J64" s="685">
        <f t="shared" si="3"/>
        <v>5.8100000000000023</v>
      </c>
      <c r="K64" s="684">
        <f>'03CH'!F65</f>
        <v>48.94</v>
      </c>
      <c r="L64" s="685">
        <f t="shared" si="7"/>
        <v>26.909999999999997</v>
      </c>
      <c r="M64" s="685">
        <f t="shared" si="4"/>
        <v>-103.40864700000003</v>
      </c>
      <c r="N64" s="685">
        <f t="shared" si="2"/>
        <v>0</v>
      </c>
      <c r="O64" s="502"/>
      <c r="P64" s="502"/>
      <c r="Q64" s="502"/>
      <c r="R64" s="502"/>
      <c r="S64" s="502"/>
      <c r="T64" s="502"/>
      <c r="U64" s="502"/>
      <c r="V64" s="502"/>
      <c r="W64" s="502"/>
      <c r="X64" s="502"/>
      <c r="Y64" s="502"/>
      <c r="Z64" s="502"/>
      <c r="AA64" s="502"/>
      <c r="AB64" s="502"/>
      <c r="AC64" s="502"/>
      <c r="AD64" s="502"/>
      <c r="AE64" s="502"/>
      <c r="AF64" s="502"/>
      <c r="AG64" s="502"/>
      <c r="AH64" s="502"/>
      <c r="AI64" s="502"/>
      <c r="AJ64" s="502"/>
      <c r="AK64" s="502"/>
      <c r="AL64" s="502"/>
      <c r="AM64" s="502"/>
      <c r="AN64" s="502"/>
      <c r="AO64" s="502"/>
      <c r="AP64" s="502"/>
      <c r="AQ64" s="502"/>
      <c r="AR64" s="502"/>
      <c r="AS64" s="502"/>
      <c r="AT64" s="502"/>
      <c r="AU64" s="502"/>
      <c r="AV64" s="502"/>
      <c r="AW64" s="502"/>
      <c r="AX64" s="502"/>
      <c r="AY64" s="502"/>
      <c r="AZ64" s="502"/>
      <c r="BA64" s="502"/>
      <c r="BB64" s="502"/>
      <c r="BC64" s="502"/>
      <c r="BD64" s="502"/>
      <c r="BE64" s="502"/>
      <c r="BF64" s="502"/>
      <c r="BG64" s="502"/>
      <c r="BH64" s="502"/>
      <c r="BI64" s="502"/>
      <c r="BJ64" s="502"/>
      <c r="BK64" s="502"/>
      <c r="BL64" s="502"/>
      <c r="BM64" s="502"/>
      <c r="BN64" s="502"/>
      <c r="BO64" s="502"/>
      <c r="BP64" s="502"/>
      <c r="BQ64" s="502"/>
      <c r="BR64" s="502"/>
      <c r="BS64" s="502"/>
      <c r="BT64" s="502"/>
      <c r="BU64" s="502"/>
      <c r="BV64" s="502"/>
      <c r="BW64" s="502"/>
      <c r="BX64" s="502"/>
      <c r="BY64" s="502"/>
      <c r="BZ64" s="502"/>
      <c r="CA64" s="502"/>
      <c r="CB64" s="502"/>
      <c r="CC64" s="502"/>
      <c r="CD64" s="502"/>
      <c r="CE64" s="502"/>
      <c r="CF64" s="502"/>
      <c r="CG64" s="502"/>
      <c r="CH64" s="502"/>
      <c r="CI64" s="502"/>
      <c r="CJ64" s="502"/>
      <c r="CK64" s="502"/>
      <c r="CL64" s="502"/>
      <c r="CM64" s="502"/>
      <c r="CN64" s="502"/>
      <c r="CO64" s="502"/>
      <c r="CP64" s="502"/>
      <c r="CQ64" s="502"/>
      <c r="CR64" s="502"/>
      <c r="CS64" s="502"/>
      <c r="CT64" s="502"/>
      <c r="CU64" s="502"/>
      <c r="CV64" s="502"/>
      <c r="CW64" s="502"/>
      <c r="CX64" s="502"/>
      <c r="CY64" s="502"/>
      <c r="CZ64" s="502"/>
      <c r="DA64" s="502"/>
      <c r="DB64" s="502"/>
      <c r="DC64" s="502"/>
      <c r="DD64" s="502"/>
      <c r="DE64" s="502"/>
      <c r="DF64" s="502"/>
      <c r="DG64" s="502"/>
      <c r="DH64" s="502"/>
      <c r="DI64" s="502"/>
      <c r="DJ64" s="502"/>
      <c r="DK64" s="502"/>
      <c r="DL64" s="502"/>
      <c r="DM64" s="502"/>
      <c r="DN64" s="502"/>
      <c r="DO64" s="502"/>
      <c r="DP64" s="502"/>
      <c r="DQ64" s="502"/>
      <c r="DR64" s="502"/>
      <c r="DS64" s="502"/>
      <c r="DT64" s="502"/>
      <c r="DU64" s="502"/>
      <c r="DV64" s="502"/>
      <c r="DW64" s="502"/>
      <c r="DX64" s="502"/>
      <c r="DY64" s="502"/>
      <c r="DZ64" s="502"/>
      <c r="EA64" s="502"/>
      <c r="EB64" s="502"/>
      <c r="EC64" s="502"/>
      <c r="ED64" s="502"/>
      <c r="EE64" s="502"/>
      <c r="EF64" s="502"/>
      <c r="EG64" s="502"/>
      <c r="EH64" s="502"/>
      <c r="EI64" s="502"/>
      <c r="EJ64" s="502"/>
      <c r="EK64" s="502"/>
      <c r="EL64" s="502"/>
      <c r="EM64" s="502"/>
      <c r="EN64" s="502"/>
      <c r="EO64" s="502"/>
      <c r="EP64" s="502"/>
      <c r="EQ64" s="502"/>
      <c r="ER64" s="502"/>
      <c r="ES64" s="502"/>
      <c r="ET64" s="502"/>
      <c r="EU64" s="502"/>
      <c r="EV64" s="502"/>
      <c r="EW64" s="502"/>
      <c r="EX64" s="502"/>
      <c r="EY64" s="502"/>
      <c r="EZ64" s="502"/>
      <c r="FA64" s="502"/>
      <c r="FB64" s="502"/>
      <c r="FC64" s="502"/>
      <c r="FD64" s="502"/>
      <c r="FE64" s="502"/>
      <c r="FF64" s="502"/>
      <c r="FG64" s="502"/>
      <c r="FH64" s="502"/>
      <c r="FI64" s="502"/>
      <c r="FJ64" s="502"/>
      <c r="FK64" s="502"/>
      <c r="FL64" s="502"/>
      <c r="FM64" s="502"/>
      <c r="FN64" s="502"/>
      <c r="FO64" s="502"/>
      <c r="FP64" s="502"/>
      <c r="FQ64" s="502"/>
      <c r="FR64" s="502"/>
      <c r="FS64" s="502"/>
      <c r="FT64" s="502"/>
      <c r="FU64" s="502"/>
      <c r="FV64" s="502"/>
      <c r="FW64" s="502"/>
      <c r="FX64" s="502"/>
      <c r="FY64" s="502"/>
      <c r="FZ64" s="502"/>
      <c r="GA64" s="502"/>
      <c r="GB64" s="502"/>
      <c r="GC64" s="502"/>
      <c r="GD64" s="502"/>
      <c r="GE64" s="502"/>
      <c r="GF64" s="502"/>
      <c r="GG64" s="502"/>
      <c r="GH64" s="502"/>
      <c r="GI64" s="502"/>
      <c r="GJ64" s="502"/>
      <c r="GK64" s="502"/>
      <c r="GL64" s="502"/>
      <c r="GM64" s="502"/>
      <c r="GN64" s="502"/>
      <c r="GO64" s="502"/>
      <c r="GP64" s="502"/>
      <c r="GQ64" s="502"/>
      <c r="GR64" s="502"/>
      <c r="GS64" s="502"/>
      <c r="GT64" s="502"/>
      <c r="GU64" s="502"/>
      <c r="GV64" s="502"/>
      <c r="GW64" s="502"/>
      <c r="GX64" s="502"/>
      <c r="GY64" s="502"/>
      <c r="GZ64" s="502"/>
      <c r="HA64" s="502"/>
      <c r="HB64" s="502"/>
      <c r="HC64" s="502"/>
      <c r="HD64" s="502"/>
      <c r="HE64" s="502"/>
      <c r="HF64" s="502"/>
      <c r="HG64" s="502"/>
      <c r="HH64" s="502"/>
      <c r="HI64" s="502"/>
      <c r="HJ64" s="502"/>
      <c r="HK64" s="502"/>
      <c r="HL64" s="502"/>
      <c r="HM64" s="502"/>
      <c r="HN64" s="502"/>
      <c r="HO64" s="502"/>
      <c r="HP64" s="502"/>
      <c r="HQ64" s="502"/>
      <c r="HR64" s="610"/>
      <c r="HS64" s="610"/>
      <c r="HT64" s="610"/>
      <c r="HU64" s="610"/>
      <c r="HV64" s="610"/>
      <c r="HW64" s="610"/>
      <c r="HX64" s="610"/>
      <c r="HY64" s="610"/>
      <c r="HZ64" s="610"/>
      <c r="IA64" s="610"/>
      <c r="IB64" s="610"/>
      <c r="IC64" s="610"/>
      <c r="ID64" s="610"/>
      <c r="IE64" s="610"/>
      <c r="IF64" s="610"/>
      <c r="IG64" s="610"/>
      <c r="IH64" s="610"/>
      <c r="II64" s="610"/>
      <c r="IJ64" s="610"/>
      <c r="IK64" s="610"/>
    </row>
    <row r="65" spans="1:245" ht="21.9" customHeight="1">
      <c r="A65" s="593" t="s">
        <v>153</v>
      </c>
      <c r="B65" s="596" t="s">
        <v>154</v>
      </c>
      <c r="C65" s="593" t="s">
        <v>155</v>
      </c>
      <c r="D65" s="593">
        <f>'01CH'!D66</f>
        <v>11.047000000000001</v>
      </c>
      <c r="E65" s="523">
        <v>29.159091000000004</v>
      </c>
      <c r="F65" s="548">
        <v>18.101650000000003</v>
      </c>
      <c r="G65" s="523">
        <f>'03CH'!D66</f>
        <v>17.03</v>
      </c>
      <c r="H65" s="548">
        <f t="shared" si="6"/>
        <v>5.9830000000000005</v>
      </c>
      <c r="I65" s="684">
        <v>16.16</v>
      </c>
      <c r="J65" s="685">
        <f t="shared" si="3"/>
        <v>5.1129999999999995</v>
      </c>
      <c r="K65" s="684">
        <f>'03CH'!F66</f>
        <v>17.03</v>
      </c>
      <c r="L65" s="685">
        <f t="shared" si="7"/>
        <v>5.9830000000000005</v>
      </c>
      <c r="M65" s="685">
        <f t="shared" si="4"/>
        <v>-12.129091000000003</v>
      </c>
      <c r="N65" s="685">
        <f t="shared" si="2"/>
        <v>0</v>
      </c>
      <c r="O65" s="502"/>
      <c r="P65" s="502"/>
      <c r="Q65" s="502"/>
      <c r="R65" s="502"/>
      <c r="S65" s="502"/>
      <c r="T65" s="502"/>
      <c r="U65" s="502"/>
      <c r="V65" s="502"/>
      <c r="W65" s="502"/>
      <c r="X65" s="502"/>
      <c r="Y65" s="502"/>
      <c r="Z65" s="502"/>
      <c r="AA65" s="502"/>
      <c r="AB65" s="502"/>
      <c r="AC65" s="502"/>
      <c r="AD65" s="502"/>
      <c r="AE65" s="502"/>
      <c r="AF65" s="502"/>
      <c r="AG65" s="502"/>
      <c r="AH65" s="502"/>
      <c r="AI65" s="502"/>
      <c r="AJ65" s="502"/>
      <c r="AK65" s="502"/>
      <c r="AL65" s="502"/>
      <c r="AM65" s="502"/>
      <c r="AN65" s="502"/>
      <c r="AO65" s="502"/>
      <c r="AP65" s="502"/>
      <c r="AQ65" s="502"/>
      <c r="AR65" s="502"/>
      <c r="AS65" s="502"/>
      <c r="AT65" s="502"/>
      <c r="AU65" s="502"/>
      <c r="AV65" s="502"/>
      <c r="AW65" s="502"/>
      <c r="AX65" s="502"/>
      <c r="AY65" s="502"/>
      <c r="AZ65" s="502"/>
      <c r="BA65" s="502"/>
      <c r="BB65" s="502"/>
      <c r="BC65" s="502"/>
      <c r="BD65" s="502"/>
      <c r="BE65" s="502"/>
      <c r="BF65" s="502"/>
      <c r="BG65" s="502"/>
      <c r="BH65" s="502"/>
      <c r="BI65" s="502"/>
      <c r="BJ65" s="502"/>
      <c r="BK65" s="502"/>
      <c r="BL65" s="502"/>
      <c r="BM65" s="502"/>
      <c r="BN65" s="502"/>
      <c r="BO65" s="502"/>
      <c r="BP65" s="502"/>
      <c r="BQ65" s="502"/>
      <c r="BR65" s="502"/>
      <c r="BS65" s="502"/>
      <c r="BT65" s="502"/>
      <c r="BU65" s="502"/>
      <c r="BV65" s="502"/>
      <c r="BW65" s="502"/>
      <c r="BX65" s="502"/>
      <c r="BY65" s="502"/>
      <c r="BZ65" s="502"/>
      <c r="CA65" s="502"/>
      <c r="CB65" s="502"/>
      <c r="CC65" s="502"/>
      <c r="CD65" s="502"/>
      <c r="CE65" s="502"/>
      <c r="CF65" s="502"/>
      <c r="CG65" s="502"/>
      <c r="CH65" s="502"/>
      <c r="CI65" s="502"/>
      <c r="CJ65" s="502"/>
      <c r="CK65" s="502"/>
      <c r="CL65" s="502"/>
      <c r="CM65" s="502"/>
      <c r="CN65" s="502"/>
      <c r="CO65" s="502"/>
      <c r="CP65" s="502"/>
      <c r="CQ65" s="502"/>
      <c r="CR65" s="502"/>
      <c r="CS65" s="502"/>
      <c r="CT65" s="502"/>
      <c r="CU65" s="502"/>
      <c r="CV65" s="502"/>
      <c r="CW65" s="502"/>
      <c r="CX65" s="502"/>
      <c r="CY65" s="502"/>
      <c r="CZ65" s="502"/>
      <c r="DA65" s="502"/>
      <c r="DB65" s="502"/>
      <c r="DC65" s="502"/>
      <c r="DD65" s="502"/>
      <c r="DE65" s="502"/>
      <c r="DF65" s="502"/>
      <c r="DG65" s="502"/>
      <c r="DH65" s="502"/>
      <c r="DI65" s="502"/>
      <c r="DJ65" s="502"/>
      <c r="DK65" s="502"/>
      <c r="DL65" s="502"/>
      <c r="DM65" s="502"/>
      <c r="DN65" s="502"/>
      <c r="DO65" s="502"/>
      <c r="DP65" s="502"/>
      <c r="DQ65" s="502"/>
      <c r="DR65" s="502"/>
      <c r="DS65" s="502"/>
      <c r="DT65" s="502"/>
      <c r="DU65" s="502"/>
      <c r="DV65" s="502"/>
      <c r="DW65" s="502"/>
      <c r="DX65" s="502"/>
      <c r="DY65" s="502"/>
      <c r="DZ65" s="502"/>
      <c r="EA65" s="502"/>
      <c r="EB65" s="502"/>
      <c r="EC65" s="502"/>
      <c r="ED65" s="502"/>
      <c r="EE65" s="502"/>
      <c r="EF65" s="502"/>
      <c r="EG65" s="502"/>
      <c r="EH65" s="502"/>
      <c r="EI65" s="502"/>
      <c r="EJ65" s="502"/>
      <c r="EK65" s="502"/>
      <c r="EL65" s="502"/>
      <c r="EM65" s="502"/>
      <c r="EN65" s="502"/>
      <c r="EO65" s="502"/>
      <c r="EP65" s="502"/>
      <c r="EQ65" s="502"/>
      <c r="ER65" s="502"/>
      <c r="ES65" s="502"/>
      <c r="ET65" s="502"/>
      <c r="EU65" s="502"/>
      <c r="EV65" s="502"/>
      <c r="EW65" s="502"/>
      <c r="EX65" s="502"/>
      <c r="EY65" s="502"/>
      <c r="EZ65" s="502"/>
      <c r="FA65" s="502"/>
      <c r="FB65" s="502"/>
      <c r="FC65" s="502"/>
      <c r="FD65" s="502"/>
      <c r="FE65" s="502"/>
      <c r="FF65" s="502"/>
      <c r="FG65" s="502"/>
      <c r="FH65" s="502"/>
      <c r="FI65" s="502"/>
      <c r="FJ65" s="502"/>
      <c r="FK65" s="502"/>
      <c r="FL65" s="502"/>
      <c r="FM65" s="502"/>
      <c r="FN65" s="502"/>
      <c r="FO65" s="502"/>
      <c r="FP65" s="502"/>
      <c r="FQ65" s="502"/>
      <c r="FR65" s="502"/>
      <c r="FS65" s="502"/>
      <c r="FT65" s="502"/>
      <c r="FU65" s="502"/>
      <c r="FV65" s="502"/>
      <c r="FW65" s="502"/>
      <c r="FX65" s="502"/>
      <c r="FY65" s="502"/>
      <c r="FZ65" s="502"/>
      <c r="GA65" s="502"/>
      <c r="GB65" s="502"/>
      <c r="GC65" s="502"/>
      <c r="GD65" s="502"/>
      <c r="GE65" s="502"/>
      <c r="GF65" s="502"/>
      <c r="GG65" s="502"/>
      <c r="GH65" s="502"/>
      <c r="GI65" s="502"/>
      <c r="GJ65" s="502"/>
      <c r="GK65" s="502"/>
      <c r="GL65" s="502"/>
      <c r="GM65" s="502"/>
      <c r="GN65" s="502"/>
      <c r="GO65" s="502"/>
      <c r="GP65" s="502"/>
      <c r="GQ65" s="502"/>
      <c r="GR65" s="502"/>
      <c r="GS65" s="502"/>
      <c r="GT65" s="502"/>
      <c r="GU65" s="502"/>
      <c r="GV65" s="502"/>
      <c r="GW65" s="502"/>
      <c r="GX65" s="502"/>
      <c r="GY65" s="502"/>
      <c r="GZ65" s="502"/>
      <c r="HA65" s="502"/>
      <c r="HB65" s="502"/>
      <c r="HC65" s="502"/>
      <c r="HD65" s="502"/>
      <c r="HE65" s="502"/>
      <c r="HF65" s="502"/>
      <c r="HG65" s="502"/>
      <c r="HH65" s="502"/>
      <c r="HI65" s="502"/>
      <c r="HJ65" s="502"/>
      <c r="HK65" s="502"/>
      <c r="HL65" s="502"/>
      <c r="HM65" s="502"/>
      <c r="HN65" s="502"/>
      <c r="HO65" s="502"/>
      <c r="HP65" s="502"/>
      <c r="HQ65" s="502"/>
      <c r="HR65" s="610"/>
      <c r="HS65" s="610"/>
      <c r="HT65" s="610"/>
      <c r="HU65" s="610"/>
      <c r="HV65" s="610"/>
      <c r="HW65" s="610"/>
      <c r="HX65" s="610"/>
      <c r="HY65" s="610"/>
      <c r="HZ65" s="610"/>
      <c r="IA65" s="610"/>
      <c r="IB65" s="610"/>
      <c r="IC65" s="610"/>
      <c r="ID65" s="610"/>
      <c r="IE65" s="610"/>
      <c r="IF65" s="610"/>
      <c r="IG65" s="610"/>
      <c r="IH65" s="610"/>
      <c r="II65" s="610"/>
      <c r="IJ65" s="610"/>
      <c r="IK65" s="610"/>
    </row>
    <row r="66" spans="1:245" ht="27.6">
      <c r="A66" s="593" t="s">
        <v>156</v>
      </c>
      <c r="B66" s="596" t="s">
        <v>157</v>
      </c>
      <c r="C66" s="593" t="s">
        <v>158</v>
      </c>
      <c r="D66" s="593">
        <f>'01CH'!D67</f>
        <v>1.2989999999999999</v>
      </c>
      <c r="E66" s="523">
        <v>4.0133929999999998</v>
      </c>
      <c r="F66" s="548">
        <v>2.7169400000000001</v>
      </c>
      <c r="G66" s="523">
        <f>'03CH'!D67</f>
        <v>1.69</v>
      </c>
      <c r="H66" s="548">
        <f t="shared" si="6"/>
        <v>0.39100000000000001</v>
      </c>
      <c r="I66" s="684">
        <v>1.79</v>
      </c>
      <c r="J66" s="685">
        <f t="shared" si="3"/>
        <v>0.4910000000000001</v>
      </c>
      <c r="K66" s="684">
        <f>'03CH'!F67</f>
        <v>1.69</v>
      </c>
      <c r="L66" s="685">
        <f t="shared" si="7"/>
        <v>0.39100000000000001</v>
      </c>
      <c r="M66" s="685">
        <f t="shared" si="4"/>
        <v>-2.3233929999999998</v>
      </c>
      <c r="N66" s="685">
        <f t="shared" si="2"/>
        <v>0</v>
      </c>
      <c r="O66" s="502"/>
      <c r="P66" s="502"/>
      <c r="Q66" s="502"/>
      <c r="R66" s="502"/>
      <c r="S66" s="502"/>
      <c r="T66" s="502"/>
      <c r="U66" s="502"/>
      <c r="V66" s="502"/>
      <c r="W66" s="502"/>
      <c r="X66" s="502"/>
      <c r="Y66" s="502"/>
      <c r="Z66" s="502"/>
      <c r="AA66" s="502"/>
      <c r="AB66" s="502"/>
      <c r="AC66" s="502"/>
      <c r="AD66" s="502"/>
      <c r="AE66" s="502"/>
      <c r="AF66" s="502"/>
      <c r="AG66" s="502"/>
      <c r="AH66" s="502"/>
      <c r="AI66" s="502"/>
      <c r="AJ66" s="502"/>
      <c r="AK66" s="502"/>
      <c r="AL66" s="502"/>
      <c r="AM66" s="502"/>
      <c r="AN66" s="502"/>
      <c r="AO66" s="502"/>
      <c r="AP66" s="502"/>
      <c r="AQ66" s="502"/>
      <c r="AR66" s="502"/>
      <c r="AS66" s="502"/>
      <c r="AT66" s="502"/>
      <c r="AU66" s="502"/>
      <c r="AV66" s="502"/>
      <c r="AW66" s="502"/>
      <c r="AX66" s="502"/>
      <c r="AY66" s="502"/>
      <c r="AZ66" s="502"/>
      <c r="BA66" s="502"/>
      <c r="BB66" s="502"/>
      <c r="BC66" s="502"/>
      <c r="BD66" s="502"/>
      <c r="BE66" s="502"/>
      <c r="BF66" s="502"/>
      <c r="BG66" s="502"/>
      <c r="BH66" s="502"/>
      <c r="BI66" s="502"/>
      <c r="BJ66" s="502"/>
      <c r="BK66" s="502"/>
      <c r="BL66" s="502"/>
      <c r="BM66" s="502"/>
      <c r="BN66" s="502"/>
      <c r="BO66" s="502"/>
      <c r="BP66" s="502"/>
      <c r="BQ66" s="502"/>
      <c r="BR66" s="502"/>
      <c r="BS66" s="502"/>
      <c r="BT66" s="502"/>
      <c r="BU66" s="502"/>
      <c r="BV66" s="502"/>
      <c r="BW66" s="502"/>
      <c r="BX66" s="502"/>
      <c r="BY66" s="502"/>
      <c r="BZ66" s="502"/>
      <c r="CA66" s="502"/>
      <c r="CB66" s="502"/>
      <c r="CC66" s="502"/>
      <c r="CD66" s="502"/>
      <c r="CE66" s="502"/>
      <c r="CF66" s="502"/>
      <c r="CG66" s="502"/>
      <c r="CH66" s="502"/>
      <c r="CI66" s="502"/>
      <c r="CJ66" s="502"/>
      <c r="CK66" s="502"/>
      <c r="CL66" s="502"/>
      <c r="CM66" s="502"/>
      <c r="CN66" s="502"/>
      <c r="CO66" s="502"/>
      <c r="CP66" s="502"/>
      <c r="CQ66" s="502"/>
      <c r="CR66" s="502"/>
      <c r="CS66" s="502"/>
      <c r="CT66" s="502"/>
      <c r="CU66" s="502"/>
      <c r="CV66" s="502"/>
      <c r="CW66" s="502"/>
      <c r="CX66" s="502"/>
      <c r="CY66" s="502"/>
      <c r="CZ66" s="502"/>
      <c r="DA66" s="502"/>
      <c r="DB66" s="502"/>
      <c r="DC66" s="502"/>
      <c r="DD66" s="502"/>
      <c r="DE66" s="502"/>
      <c r="DF66" s="502"/>
      <c r="DG66" s="502"/>
      <c r="DH66" s="502"/>
      <c r="DI66" s="502"/>
      <c r="DJ66" s="502"/>
      <c r="DK66" s="502"/>
      <c r="DL66" s="502"/>
      <c r="DM66" s="502"/>
      <c r="DN66" s="502"/>
      <c r="DO66" s="502"/>
      <c r="DP66" s="502"/>
      <c r="DQ66" s="502"/>
      <c r="DR66" s="502"/>
      <c r="DS66" s="502"/>
      <c r="DT66" s="502"/>
      <c r="DU66" s="502"/>
      <c r="DV66" s="502"/>
      <c r="DW66" s="502"/>
      <c r="DX66" s="502"/>
      <c r="DY66" s="502"/>
      <c r="DZ66" s="502"/>
      <c r="EA66" s="502"/>
      <c r="EB66" s="502"/>
      <c r="EC66" s="502"/>
      <c r="ED66" s="502"/>
      <c r="EE66" s="502"/>
      <c r="EF66" s="502"/>
      <c r="EG66" s="502"/>
      <c r="EH66" s="502"/>
      <c r="EI66" s="502"/>
      <c r="EJ66" s="502"/>
      <c r="EK66" s="502"/>
      <c r="EL66" s="502"/>
      <c r="EM66" s="502"/>
      <c r="EN66" s="502"/>
      <c r="EO66" s="502"/>
      <c r="EP66" s="502"/>
      <c r="EQ66" s="502"/>
      <c r="ER66" s="502"/>
      <c r="ES66" s="502"/>
      <c r="ET66" s="502"/>
      <c r="EU66" s="502"/>
      <c r="EV66" s="502"/>
      <c r="EW66" s="502"/>
      <c r="EX66" s="502"/>
      <c r="EY66" s="502"/>
      <c r="EZ66" s="502"/>
      <c r="FA66" s="502"/>
      <c r="FB66" s="502"/>
      <c r="FC66" s="502"/>
      <c r="FD66" s="502"/>
      <c r="FE66" s="502"/>
      <c r="FF66" s="502"/>
      <c r="FG66" s="502"/>
      <c r="FH66" s="502"/>
      <c r="FI66" s="502"/>
      <c r="FJ66" s="502"/>
      <c r="FK66" s="502"/>
      <c r="FL66" s="502"/>
      <c r="FM66" s="502"/>
      <c r="FN66" s="502"/>
      <c r="FO66" s="502"/>
      <c r="FP66" s="502"/>
      <c r="FQ66" s="502"/>
      <c r="FR66" s="502"/>
      <c r="FS66" s="502"/>
      <c r="FT66" s="502"/>
      <c r="FU66" s="502"/>
      <c r="FV66" s="502"/>
      <c r="FW66" s="502"/>
      <c r="FX66" s="502"/>
      <c r="FY66" s="502"/>
      <c r="FZ66" s="502"/>
      <c r="GA66" s="502"/>
      <c r="GB66" s="502"/>
      <c r="GC66" s="502"/>
      <c r="GD66" s="502"/>
      <c r="GE66" s="502"/>
      <c r="GF66" s="502"/>
      <c r="GG66" s="502"/>
      <c r="GH66" s="502"/>
      <c r="GI66" s="502"/>
      <c r="GJ66" s="502"/>
      <c r="GK66" s="502"/>
      <c r="GL66" s="502"/>
      <c r="GM66" s="502"/>
      <c r="GN66" s="502"/>
      <c r="GO66" s="502"/>
      <c r="GP66" s="502"/>
      <c r="GQ66" s="502"/>
      <c r="GR66" s="502"/>
      <c r="GS66" s="502"/>
      <c r="GT66" s="502"/>
      <c r="GU66" s="502"/>
      <c r="GV66" s="502"/>
      <c r="GW66" s="502"/>
      <c r="GX66" s="502"/>
      <c r="GY66" s="502"/>
      <c r="GZ66" s="502"/>
      <c r="HA66" s="502"/>
      <c r="HB66" s="502"/>
      <c r="HC66" s="502"/>
      <c r="HD66" s="502"/>
      <c r="HE66" s="502"/>
      <c r="HF66" s="502"/>
      <c r="HG66" s="502"/>
      <c r="HH66" s="502"/>
      <c r="HI66" s="502"/>
      <c r="HJ66" s="502"/>
      <c r="HK66" s="502"/>
      <c r="HL66" s="502"/>
      <c r="HM66" s="502"/>
      <c r="HN66" s="502"/>
      <c r="HO66" s="502"/>
      <c r="HP66" s="502"/>
      <c r="HQ66" s="502"/>
      <c r="HR66" s="610"/>
      <c r="HS66" s="610"/>
      <c r="HT66" s="610"/>
      <c r="HU66" s="610"/>
      <c r="HV66" s="610"/>
      <c r="HW66" s="610"/>
      <c r="HX66" s="610"/>
      <c r="HY66" s="610"/>
      <c r="HZ66" s="610"/>
      <c r="IA66" s="610"/>
      <c r="IB66" s="610"/>
      <c r="IC66" s="610"/>
      <c r="ID66" s="610"/>
      <c r="IE66" s="610"/>
      <c r="IF66" s="610"/>
      <c r="IG66" s="610"/>
      <c r="IH66" s="610"/>
      <c r="II66" s="610"/>
      <c r="IJ66" s="610"/>
      <c r="IK66" s="610"/>
    </row>
    <row r="67" spans="1:245" ht="21.9" customHeight="1">
      <c r="A67" s="507" t="s">
        <v>159</v>
      </c>
      <c r="B67" s="506" t="s">
        <v>160</v>
      </c>
      <c r="C67" s="507" t="s">
        <v>496</v>
      </c>
      <c r="D67" s="507">
        <f>'01CH'!D68</f>
        <v>0</v>
      </c>
      <c r="E67" s="18">
        <v>0</v>
      </c>
      <c r="F67" s="19">
        <v>0</v>
      </c>
      <c r="G67" s="18">
        <f>'03CH'!D68</f>
        <v>0</v>
      </c>
      <c r="H67" s="19">
        <f t="shared" si="6"/>
        <v>0</v>
      </c>
      <c r="I67" s="686">
        <f>'03CH'!D68</f>
        <v>0</v>
      </c>
      <c r="J67" s="681">
        <f t="shared" si="3"/>
        <v>0</v>
      </c>
      <c r="K67" s="686">
        <f>'03CH'!F68</f>
        <v>0</v>
      </c>
      <c r="L67" s="681">
        <f t="shared" si="7"/>
        <v>0</v>
      </c>
      <c r="M67" s="681">
        <f t="shared" si="4"/>
        <v>0</v>
      </c>
      <c r="N67" s="681">
        <f t="shared" si="2"/>
        <v>0</v>
      </c>
      <c r="O67" s="502"/>
      <c r="P67" s="502"/>
      <c r="Q67" s="502"/>
      <c r="R67" s="502"/>
      <c r="S67" s="502"/>
      <c r="T67" s="502"/>
      <c r="U67" s="502"/>
      <c r="V67" s="502"/>
      <c r="W67" s="502"/>
      <c r="X67" s="502"/>
      <c r="Y67" s="502"/>
      <c r="Z67" s="502"/>
      <c r="AA67" s="502"/>
      <c r="AB67" s="502"/>
      <c r="AC67" s="502"/>
      <c r="AD67" s="502"/>
      <c r="AE67" s="502"/>
      <c r="AF67" s="502"/>
      <c r="AG67" s="502"/>
      <c r="AH67" s="502"/>
      <c r="AI67" s="502"/>
      <c r="AJ67" s="502"/>
      <c r="AK67" s="502"/>
      <c r="AL67" s="502"/>
      <c r="AM67" s="502"/>
      <c r="AN67" s="502"/>
      <c r="AO67" s="502"/>
      <c r="AP67" s="502"/>
      <c r="AQ67" s="502"/>
      <c r="AR67" s="502"/>
      <c r="AS67" s="502"/>
      <c r="AT67" s="502"/>
      <c r="AU67" s="502"/>
      <c r="AV67" s="502"/>
      <c r="AW67" s="502"/>
      <c r="AX67" s="502"/>
      <c r="AY67" s="502"/>
      <c r="AZ67" s="502"/>
      <c r="BA67" s="502"/>
      <c r="BB67" s="502"/>
      <c r="BC67" s="502"/>
      <c r="BD67" s="502"/>
      <c r="BE67" s="502"/>
      <c r="BF67" s="502"/>
      <c r="BG67" s="502"/>
      <c r="BH67" s="502"/>
      <c r="BI67" s="502"/>
      <c r="BJ67" s="502"/>
      <c r="BK67" s="502"/>
      <c r="BL67" s="502"/>
      <c r="BM67" s="502"/>
      <c r="BN67" s="502"/>
      <c r="BO67" s="502"/>
      <c r="BP67" s="502"/>
      <c r="BQ67" s="502"/>
      <c r="BR67" s="502"/>
      <c r="BS67" s="502"/>
      <c r="BT67" s="502"/>
      <c r="BU67" s="502"/>
      <c r="BV67" s="502"/>
      <c r="BW67" s="502"/>
      <c r="BX67" s="502"/>
      <c r="BY67" s="502"/>
      <c r="BZ67" s="502"/>
      <c r="CA67" s="502"/>
      <c r="CB67" s="502"/>
      <c r="CC67" s="502"/>
      <c r="CD67" s="502"/>
      <c r="CE67" s="502"/>
      <c r="CF67" s="502"/>
      <c r="CG67" s="502"/>
      <c r="CH67" s="502"/>
      <c r="CI67" s="502"/>
      <c r="CJ67" s="502"/>
      <c r="CK67" s="502"/>
      <c r="CL67" s="502"/>
      <c r="CM67" s="502"/>
      <c r="CN67" s="502"/>
      <c r="CO67" s="502"/>
      <c r="CP67" s="502"/>
      <c r="CQ67" s="502"/>
      <c r="CR67" s="502"/>
      <c r="CS67" s="502"/>
      <c r="CT67" s="502"/>
      <c r="CU67" s="502"/>
      <c r="CV67" s="502"/>
      <c r="CW67" s="502"/>
      <c r="CX67" s="502"/>
      <c r="CY67" s="502"/>
      <c r="CZ67" s="502"/>
      <c r="DA67" s="502"/>
      <c r="DB67" s="502"/>
      <c r="DC67" s="502"/>
      <c r="DD67" s="502"/>
      <c r="DE67" s="502"/>
      <c r="DF67" s="502"/>
      <c r="DG67" s="502"/>
      <c r="DH67" s="502"/>
      <c r="DI67" s="502"/>
      <c r="DJ67" s="502"/>
      <c r="DK67" s="502"/>
      <c r="DL67" s="502"/>
      <c r="DM67" s="502"/>
      <c r="DN67" s="502"/>
      <c r="DO67" s="502"/>
      <c r="DP67" s="502"/>
      <c r="DQ67" s="502"/>
      <c r="DR67" s="502"/>
      <c r="DS67" s="502"/>
      <c r="DT67" s="502"/>
      <c r="DU67" s="502"/>
      <c r="DV67" s="502"/>
      <c r="DW67" s="502"/>
      <c r="DX67" s="502"/>
      <c r="DY67" s="502"/>
      <c r="DZ67" s="502"/>
      <c r="EA67" s="502"/>
      <c r="EB67" s="502"/>
      <c r="EC67" s="502"/>
      <c r="ED67" s="502"/>
      <c r="EE67" s="502"/>
      <c r="EF67" s="502"/>
      <c r="EG67" s="502"/>
      <c r="EH67" s="502"/>
      <c r="EI67" s="502"/>
      <c r="EJ67" s="502"/>
      <c r="EK67" s="502"/>
      <c r="EL67" s="502"/>
      <c r="EM67" s="502"/>
      <c r="EN67" s="502"/>
      <c r="EO67" s="502"/>
      <c r="EP67" s="502"/>
      <c r="EQ67" s="502"/>
      <c r="ER67" s="502"/>
      <c r="ES67" s="502"/>
      <c r="ET67" s="502"/>
      <c r="EU67" s="502"/>
      <c r="EV67" s="502"/>
      <c r="EW67" s="502"/>
      <c r="EX67" s="502"/>
      <c r="EY67" s="502"/>
      <c r="EZ67" s="502"/>
      <c r="FA67" s="502"/>
      <c r="FB67" s="502"/>
      <c r="FC67" s="502"/>
      <c r="FD67" s="502"/>
      <c r="FE67" s="502"/>
      <c r="FF67" s="502"/>
      <c r="FG67" s="502"/>
      <c r="FH67" s="502"/>
      <c r="FI67" s="502"/>
      <c r="FJ67" s="502"/>
      <c r="FK67" s="502"/>
      <c r="FL67" s="502"/>
      <c r="FM67" s="502"/>
      <c r="FN67" s="502"/>
      <c r="FO67" s="502"/>
      <c r="FP67" s="502"/>
      <c r="FQ67" s="502"/>
      <c r="FR67" s="502"/>
      <c r="FS67" s="502"/>
      <c r="FT67" s="502"/>
      <c r="FU67" s="502"/>
      <c r="FV67" s="502"/>
      <c r="FW67" s="502"/>
      <c r="FX67" s="502"/>
      <c r="FY67" s="502"/>
      <c r="FZ67" s="502"/>
      <c r="GA67" s="502"/>
      <c r="GB67" s="502"/>
      <c r="GC67" s="502"/>
      <c r="GD67" s="502"/>
      <c r="GE67" s="502"/>
      <c r="GF67" s="502"/>
      <c r="GG67" s="502"/>
      <c r="GH67" s="502"/>
      <c r="GI67" s="502"/>
      <c r="GJ67" s="502"/>
      <c r="GK67" s="502"/>
      <c r="GL67" s="502"/>
      <c r="GM67" s="502"/>
      <c r="GN67" s="502"/>
      <c r="GO67" s="502"/>
      <c r="GP67" s="502"/>
      <c r="GQ67" s="502"/>
      <c r="GR67" s="502"/>
      <c r="GS67" s="502"/>
      <c r="GT67" s="502"/>
      <c r="GU67" s="502"/>
      <c r="GV67" s="502"/>
      <c r="GW67" s="502"/>
      <c r="GX67" s="502"/>
      <c r="GY67" s="502"/>
      <c r="GZ67" s="502"/>
      <c r="HA67" s="502"/>
      <c r="HB67" s="502"/>
      <c r="HC67" s="502"/>
      <c r="HD67" s="502"/>
      <c r="HE67" s="502"/>
      <c r="HF67" s="502"/>
      <c r="HG67" s="502"/>
      <c r="HH67" s="502"/>
      <c r="HI67" s="502"/>
      <c r="HJ67" s="502"/>
      <c r="HK67" s="502"/>
      <c r="HL67" s="502"/>
      <c r="HM67" s="502"/>
      <c r="HN67" s="502"/>
      <c r="HO67" s="502"/>
      <c r="HP67" s="502"/>
      <c r="HQ67" s="502"/>
      <c r="HR67" s="610"/>
      <c r="HS67" s="610"/>
      <c r="HT67" s="610"/>
      <c r="HU67" s="610"/>
      <c r="HV67" s="610"/>
      <c r="HW67" s="610"/>
      <c r="HX67" s="610"/>
      <c r="HY67" s="610"/>
      <c r="HZ67" s="610"/>
      <c r="IA67" s="610"/>
      <c r="IB67" s="610"/>
      <c r="IC67" s="610"/>
      <c r="ID67" s="610"/>
      <c r="IE67" s="610"/>
      <c r="IF67" s="610"/>
      <c r="IG67" s="610"/>
      <c r="IH67" s="610"/>
      <c r="II67" s="610"/>
      <c r="IJ67" s="610"/>
      <c r="IK67" s="610"/>
    </row>
    <row r="68" spans="1:245" ht="21.9" customHeight="1">
      <c r="A68" s="507" t="s">
        <v>161</v>
      </c>
      <c r="B68" s="506" t="s">
        <v>162</v>
      </c>
      <c r="C68" s="507" t="s">
        <v>163</v>
      </c>
      <c r="D68" s="507">
        <f>'01CH'!D69</f>
        <v>6.4375</v>
      </c>
      <c r="E68" s="18">
        <v>9.3989870000000018</v>
      </c>
      <c r="F68" s="19">
        <v>3.0053000000000027</v>
      </c>
      <c r="G68" s="18">
        <f>'03CH'!D69</f>
        <v>0</v>
      </c>
      <c r="H68" s="19">
        <f t="shared" si="6"/>
        <v>-6.4375</v>
      </c>
      <c r="I68" s="686">
        <f>'03CH'!D69</f>
        <v>0</v>
      </c>
      <c r="J68" s="681">
        <f t="shared" si="3"/>
        <v>-6.4375</v>
      </c>
      <c r="K68" s="686">
        <f>'03CH'!F69</f>
        <v>6.8978809999999999</v>
      </c>
      <c r="L68" s="681">
        <f t="shared" si="7"/>
        <v>0.46038099999999993</v>
      </c>
      <c r="M68" s="681">
        <f t="shared" si="4"/>
        <v>-2.5011060000000018</v>
      </c>
      <c r="N68" s="681"/>
      <c r="O68" s="502"/>
      <c r="P68" s="502"/>
      <c r="Q68" s="502"/>
      <c r="R68" s="502"/>
      <c r="S68" s="502"/>
      <c r="T68" s="502"/>
      <c r="U68" s="502"/>
      <c r="V68" s="502"/>
      <c r="W68" s="502"/>
      <c r="X68" s="502"/>
      <c r="Y68" s="502"/>
      <c r="Z68" s="502"/>
      <c r="AA68" s="502"/>
      <c r="AB68" s="502"/>
      <c r="AC68" s="502"/>
      <c r="AD68" s="502"/>
      <c r="AE68" s="502"/>
      <c r="AF68" s="502"/>
      <c r="AG68" s="502"/>
      <c r="AH68" s="502"/>
      <c r="AI68" s="502"/>
      <c r="AJ68" s="502"/>
      <c r="AK68" s="502"/>
      <c r="AL68" s="502"/>
      <c r="AM68" s="502"/>
      <c r="AN68" s="502"/>
      <c r="AO68" s="502"/>
      <c r="AP68" s="502"/>
      <c r="AQ68" s="502"/>
      <c r="AR68" s="502"/>
      <c r="AS68" s="502"/>
      <c r="AT68" s="502"/>
      <c r="AU68" s="502"/>
      <c r="AV68" s="502"/>
      <c r="AW68" s="502"/>
      <c r="AX68" s="502"/>
      <c r="AY68" s="502"/>
      <c r="AZ68" s="502"/>
      <c r="BA68" s="502"/>
      <c r="BB68" s="502"/>
      <c r="BC68" s="502"/>
      <c r="BD68" s="502"/>
      <c r="BE68" s="502"/>
      <c r="BF68" s="502"/>
      <c r="BG68" s="502"/>
      <c r="BH68" s="502"/>
      <c r="BI68" s="502"/>
      <c r="BJ68" s="502"/>
      <c r="BK68" s="502"/>
      <c r="BL68" s="502"/>
      <c r="BM68" s="502"/>
      <c r="BN68" s="502"/>
      <c r="BO68" s="502"/>
      <c r="BP68" s="502"/>
      <c r="BQ68" s="502"/>
      <c r="BR68" s="502"/>
      <c r="BS68" s="502"/>
      <c r="BT68" s="502"/>
      <c r="BU68" s="502"/>
      <c r="BV68" s="502"/>
      <c r="BW68" s="502"/>
      <c r="BX68" s="502"/>
      <c r="BY68" s="502"/>
      <c r="BZ68" s="502"/>
      <c r="CA68" s="502"/>
      <c r="CB68" s="502"/>
      <c r="CC68" s="502"/>
      <c r="CD68" s="502"/>
      <c r="CE68" s="502"/>
      <c r="CF68" s="502"/>
      <c r="CG68" s="502"/>
      <c r="CH68" s="502"/>
      <c r="CI68" s="502"/>
      <c r="CJ68" s="502"/>
      <c r="CK68" s="502"/>
      <c r="CL68" s="502"/>
      <c r="CM68" s="502"/>
      <c r="CN68" s="502"/>
      <c r="CO68" s="502"/>
      <c r="CP68" s="502"/>
      <c r="CQ68" s="502"/>
      <c r="CR68" s="502"/>
      <c r="CS68" s="502"/>
      <c r="CT68" s="502"/>
      <c r="CU68" s="502"/>
      <c r="CV68" s="502"/>
      <c r="CW68" s="502"/>
      <c r="CX68" s="502"/>
      <c r="CY68" s="502"/>
      <c r="CZ68" s="502"/>
      <c r="DA68" s="502"/>
      <c r="DB68" s="502"/>
      <c r="DC68" s="502"/>
      <c r="DD68" s="502"/>
      <c r="DE68" s="502"/>
      <c r="DF68" s="502"/>
      <c r="DG68" s="502"/>
      <c r="DH68" s="502"/>
      <c r="DI68" s="502"/>
      <c r="DJ68" s="502"/>
      <c r="DK68" s="502"/>
      <c r="DL68" s="502"/>
      <c r="DM68" s="502"/>
      <c r="DN68" s="502"/>
      <c r="DO68" s="502"/>
      <c r="DP68" s="502"/>
      <c r="DQ68" s="502"/>
      <c r="DR68" s="502"/>
      <c r="DS68" s="502"/>
      <c r="DT68" s="502"/>
      <c r="DU68" s="502"/>
      <c r="DV68" s="502"/>
      <c r="DW68" s="502"/>
      <c r="DX68" s="502"/>
      <c r="DY68" s="502"/>
      <c r="DZ68" s="502"/>
      <c r="EA68" s="502"/>
      <c r="EB68" s="502"/>
      <c r="EC68" s="502"/>
      <c r="ED68" s="502"/>
      <c r="EE68" s="502"/>
      <c r="EF68" s="502"/>
      <c r="EG68" s="502"/>
      <c r="EH68" s="502"/>
      <c r="EI68" s="502"/>
      <c r="EJ68" s="502"/>
      <c r="EK68" s="502"/>
      <c r="EL68" s="502"/>
      <c r="EM68" s="502"/>
      <c r="EN68" s="502"/>
      <c r="EO68" s="502"/>
      <c r="EP68" s="502"/>
      <c r="EQ68" s="502"/>
      <c r="ER68" s="502"/>
      <c r="ES68" s="502"/>
      <c r="ET68" s="502"/>
      <c r="EU68" s="502"/>
      <c r="EV68" s="502"/>
      <c r="EW68" s="502"/>
      <c r="EX68" s="502"/>
      <c r="EY68" s="502"/>
      <c r="EZ68" s="502"/>
      <c r="FA68" s="502"/>
      <c r="FB68" s="502"/>
      <c r="FC68" s="502"/>
      <c r="FD68" s="502"/>
      <c r="FE68" s="502"/>
      <c r="FF68" s="502"/>
      <c r="FG68" s="502"/>
      <c r="FH68" s="502"/>
      <c r="FI68" s="502"/>
      <c r="FJ68" s="502"/>
      <c r="FK68" s="502"/>
      <c r="FL68" s="502"/>
      <c r="FM68" s="502"/>
      <c r="FN68" s="502"/>
      <c r="FO68" s="502"/>
      <c r="FP68" s="502"/>
      <c r="FQ68" s="502"/>
      <c r="FR68" s="502"/>
      <c r="FS68" s="502"/>
      <c r="FT68" s="502"/>
      <c r="FU68" s="502"/>
      <c r="FV68" s="502"/>
      <c r="FW68" s="502"/>
      <c r="FX68" s="502"/>
      <c r="FY68" s="502"/>
      <c r="FZ68" s="502"/>
      <c r="GA68" s="502"/>
      <c r="GB68" s="502"/>
      <c r="GC68" s="502"/>
      <c r="GD68" s="502"/>
      <c r="GE68" s="502"/>
      <c r="GF68" s="502"/>
      <c r="GG68" s="502"/>
      <c r="GH68" s="502"/>
      <c r="GI68" s="502"/>
      <c r="GJ68" s="502"/>
      <c r="GK68" s="502"/>
      <c r="GL68" s="502"/>
      <c r="GM68" s="502"/>
      <c r="GN68" s="502"/>
      <c r="GO68" s="502"/>
      <c r="GP68" s="502"/>
      <c r="GQ68" s="502"/>
      <c r="GR68" s="502"/>
      <c r="GS68" s="502"/>
      <c r="GT68" s="502"/>
      <c r="GU68" s="502"/>
      <c r="GV68" s="502"/>
      <c r="GW68" s="502"/>
      <c r="GX68" s="502"/>
      <c r="GY68" s="502"/>
      <c r="GZ68" s="502"/>
      <c r="HA68" s="502"/>
      <c r="HB68" s="502"/>
      <c r="HC68" s="502"/>
      <c r="HD68" s="502"/>
      <c r="HE68" s="502"/>
      <c r="HF68" s="502"/>
      <c r="HG68" s="502"/>
      <c r="HH68" s="502"/>
      <c r="HI68" s="502"/>
      <c r="HJ68" s="502"/>
      <c r="HK68" s="502"/>
      <c r="HL68" s="502"/>
      <c r="HM68" s="502"/>
      <c r="HN68" s="502"/>
      <c r="HO68" s="502"/>
      <c r="HP68" s="502"/>
      <c r="HQ68" s="502"/>
      <c r="HR68" s="610"/>
      <c r="HS68" s="610"/>
      <c r="HT68" s="610"/>
      <c r="HU68" s="610"/>
      <c r="HV68" s="610"/>
      <c r="HW68" s="610"/>
      <c r="HX68" s="610"/>
      <c r="HY68" s="610"/>
      <c r="HZ68" s="610"/>
      <c r="IA68" s="610"/>
      <c r="IB68" s="610"/>
      <c r="IC68" s="610"/>
      <c r="ID68" s="610"/>
      <c r="IE68" s="610"/>
      <c r="IF68" s="610"/>
      <c r="IG68" s="610"/>
      <c r="IH68" s="610"/>
      <c r="II68" s="610"/>
      <c r="IJ68" s="610"/>
      <c r="IK68" s="610"/>
    </row>
    <row r="69" spans="1:245" ht="21.9" customHeight="1">
      <c r="A69" s="507" t="s">
        <v>164</v>
      </c>
      <c r="B69" s="506" t="s">
        <v>165</v>
      </c>
      <c r="C69" s="507" t="s">
        <v>166</v>
      </c>
      <c r="D69" s="507">
        <f>'01CH'!D70</f>
        <v>1425.6425000000002</v>
      </c>
      <c r="E69" s="18">
        <v>1239.9818310000003</v>
      </c>
      <c r="F69" s="19">
        <v>-191.51029999999969</v>
      </c>
      <c r="G69" s="18">
        <f>'03CH'!D70</f>
        <v>0</v>
      </c>
      <c r="H69" s="19">
        <f t="shared" si="6"/>
        <v>-1425.6425000000002</v>
      </c>
      <c r="I69" s="686">
        <f>'03CH'!D70</f>
        <v>0</v>
      </c>
      <c r="J69" s="681">
        <f t="shared" si="3"/>
        <v>-1425.6425000000002</v>
      </c>
      <c r="K69" s="686">
        <f>'03CH'!F70</f>
        <v>1418.8360120000002</v>
      </c>
      <c r="L69" s="681">
        <f t="shared" si="7"/>
        <v>-6.8064879999999448</v>
      </c>
      <c r="M69" s="681">
        <f t="shared" si="4"/>
        <v>178.85418099999993</v>
      </c>
      <c r="N69" s="681"/>
      <c r="O69" s="502"/>
      <c r="P69" s="502"/>
      <c r="Q69" s="502"/>
      <c r="R69" s="502"/>
      <c r="S69" s="502"/>
      <c r="T69" s="502"/>
      <c r="U69" s="502"/>
      <c r="V69" s="502"/>
      <c r="W69" s="502"/>
      <c r="X69" s="502"/>
      <c r="Y69" s="502"/>
      <c r="Z69" s="502"/>
      <c r="AA69" s="502"/>
      <c r="AB69" s="502"/>
      <c r="AC69" s="502"/>
      <c r="AD69" s="502"/>
      <c r="AE69" s="502"/>
      <c r="AF69" s="502"/>
      <c r="AG69" s="502"/>
      <c r="AH69" s="502"/>
      <c r="AI69" s="502"/>
      <c r="AJ69" s="502"/>
      <c r="AK69" s="502"/>
      <c r="AL69" s="502"/>
      <c r="AM69" s="502"/>
      <c r="AN69" s="502"/>
      <c r="AO69" s="502"/>
      <c r="AP69" s="502"/>
      <c r="AQ69" s="502"/>
      <c r="AR69" s="502"/>
      <c r="AS69" s="502"/>
      <c r="AT69" s="502"/>
      <c r="AU69" s="502"/>
      <c r="AV69" s="502"/>
      <c r="AW69" s="502"/>
      <c r="AX69" s="502"/>
      <c r="AY69" s="502"/>
      <c r="AZ69" s="502"/>
      <c r="BA69" s="502"/>
      <c r="BB69" s="502"/>
      <c r="BC69" s="502"/>
      <c r="BD69" s="502"/>
      <c r="BE69" s="502"/>
      <c r="BF69" s="502"/>
      <c r="BG69" s="502"/>
      <c r="BH69" s="502"/>
      <c r="BI69" s="502"/>
      <c r="BJ69" s="502"/>
      <c r="BK69" s="502"/>
      <c r="BL69" s="502"/>
      <c r="BM69" s="502"/>
      <c r="BN69" s="502"/>
      <c r="BO69" s="502"/>
      <c r="BP69" s="502"/>
      <c r="BQ69" s="502"/>
      <c r="BR69" s="502"/>
      <c r="BS69" s="502"/>
      <c r="BT69" s="502"/>
      <c r="BU69" s="502"/>
      <c r="BV69" s="502"/>
      <c r="BW69" s="502"/>
      <c r="BX69" s="502"/>
      <c r="BY69" s="502"/>
      <c r="BZ69" s="502"/>
      <c r="CA69" s="502"/>
      <c r="CB69" s="502"/>
      <c r="CC69" s="502"/>
      <c r="CD69" s="502"/>
      <c r="CE69" s="502"/>
      <c r="CF69" s="502"/>
      <c r="CG69" s="502"/>
      <c r="CH69" s="502"/>
      <c r="CI69" s="502"/>
      <c r="CJ69" s="502"/>
      <c r="CK69" s="502"/>
      <c r="CL69" s="502"/>
      <c r="CM69" s="502"/>
      <c r="CN69" s="502"/>
      <c r="CO69" s="502"/>
      <c r="CP69" s="502"/>
      <c r="CQ69" s="502"/>
      <c r="CR69" s="502"/>
      <c r="CS69" s="502"/>
      <c r="CT69" s="502"/>
      <c r="CU69" s="502"/>
      <c r="CV69" s="502"/>
      <c r="CW69" s="502"/>
      <c r="CX69" s="502"/>
      <c r="CY69" s="502"/>
      <c r="CZ69" s="502"/>
      <c r="DA69" s="502"/>
      <c r="DB69" s="502"/>
      <c r="DC69" s="502"/>
      <c r="DD69" s="502"/>
      <c r="DE69" s="502"/>
      <c r="DF69" s="502"/>
      <c r="DG69" s="502"/>
      <c r="DH69" s="502"/>
      <c r="DI69" s="502"/>
      <c r="DJ69" s="502"/>
      <c r="DK69" s="502"/>
      <c r="DL69" s="502"/>
      <c r="DM69" s="502"/>
      <c r="DN69" s="502"/>
      <c r="DO69" s="502"/>
      <c r="DP69" s="502"/>
      <c r="DQ69" s="502"/>
      <c r="DR69" s="502"/>
      <c r="DS69" s="502"/>
      <c r="DT69" s="502"/>
      <c r="DU69" s="502"/>
      <c r="DV69" s="502"/>
      <c r="DW69" s="502"/>
      <c r="DX69" s="502"/>
      <c r="DY69" s="502"/>
      <c r="DZ69" s="502"/>
      <c r="EA69" s="502"/>
      <c r="EB69" s="502"/>
      <c r="EC69" s="502"/>
      <c r="ED69" s="502"/>
      <c r="EE69" s="502"/>
      <c r="EF69" s="502"/>
      <c r="EG69" s="502"/>
      <c r="EH69" s="502"/>
      <c r="EI69" s="502"/>
      <c r="EJ69" s="502"/>
      <c r="EK69" s="502"/>
      <c r="EL69" s="502"/>
      <c r="EM69" s="502"/>
      <c r="EN69" s="502"/>
      <c r="EO69" s="502"/>
      <c r="EP69" s="502"/>
      <c r="EQ69" s="502"/>
      <c r="ER69" s="502"/>
      <c r="ES69" s="502"/>
      <c r="ET69" s="502"/>
      <c r="EU69" s="502"/>
      <c r="EV69" s="502"/>
      <c r="EW69" s="502"/>
      <c r="EX69" s="502"/>
      <c r="EY69" s="502"/>
      <c r="EZ69" s="502"/>
      <c r="FA69" s="502"/>
      <c r="FB69" s="502"/>
      <c r="FC69" s="502"/>
      <c r="FD69" s="502"/>
      <c r="FE69" s="502"/>
      <c r="FF69" s="502"/>
      <c r="FG69" s="502"/>
      <c r="FH69" s="502"/>
      <c r="FI69" s="502"/>
      <c r="FJ69" s="502"/>
      <c r="FK69" s="502"/>
      <c r="FL69" s="502"/>
      <c r="FM69" s="502"/>
      <c r="FN69" s="502"/>
      <c r="FO69" s="502"/>
      <c r="FP69" s="502"/>
      <c r="FQ69" s="502"/>
      <c r="FR69" s="502"/>
      <c r="FS69" s="502"/>
      <c r="FT69" s="502"/>
      <c r="FU69" s="502"/>
      <c r="FV69" s="502"/>
      <c r="FW69" s="502"/>
      <c r="FX69" s="502"/>
      <c r="FY69" s="502"/>
      <c r="FZ69" s="502"/>
      <c r="GA69" s="502"/>
      <c r="GB69" s="502"/>
      <c r="GC69" s="502"/>
      <c r="GD69" s="502"/>
      <c r="GE69" s="502"/>
      <c r="GF69" s="502"/>
      <c r="GG69" s="502"/>
      <c r="GH69" s="502"/>
      <c r="GI69" s="502"/>
      <c r="GJ69" s="502"/>
      <c r="GK69" s="502"/>
      <c r="GL69" s="502"/>
      <c r="GM69" s="502"/>
      <c r="GN69" s="502"/>
      <c r="GO69" s="502"/>
      <c r="GP69" s="502"/>
      <c r="GQ69" s="502"/>
      <c r="GR69" s="502"/>
      <c r="GS69" s="502"/>
      <c r="GT69" s="502"/>
      <c r="GU69" s="502"/>
      <c r="GV69" s="502"/>
      <c r="GW69" s="502"/>
      <c r="GX69" s="502"/>
      <c r="GY69" s="502"/>
      <c r="GZ69" s="502"/>
      <c r="HA69" s="502"/>
      <c r="HB69" s="502"/>
      <c r="HC69" s="502"/>
      <c r="HD69" s="502"/>
      <c r="HE69" s="502"/>
      <c r="HF69" s="502"/>
      <c r="HG69" s="502"/>
      <c r="HH69" s="502"/>
      <c r="HI69" s="502"/>
      <c r="HJ69" s="502"/>
      <c r="HK69" s="502"/>
      <c r="HL69" s="502"/>
      <c r="HM69" s="502"/>
      <c r="HN69" s="502"/>
      <c r="HO69" s="502"/>
      <c r="HP69" s="502"/>
      <c r="HQ69" s="502"/>
      <c r="HR69" s="610"/>
      <c r="HS69" s="610"/>
      <c r="HT69" s="610"/>
      <c r="HU69" s="610"/>
      <c r="HV69" s="610"/>
      <c r="HW69" s="610"/>
      <c r="HX69" s="610"/>
      <c r="HY69" s="610"/>
      <c r="HZ69" s="610"/>
      <c r="IA69" s="610"/>
      <c r="IB69" s="610"/>
      <c r="IC69" s="610"/>
      <c r="ID69" s="610"/>
      <c r="IE69" s="610"/>
      <c r="IF69" s="610"/>
      <c r="IG69" s="610"/>
      <c r="IH69" s="610"/>
      <c r="II69" s="610"/>
      <c r="IJ69" s="610"/>
      <c r="IK69" s="610"/>
    </row>
    <row r="70" spans="1:245" ht="21.9" customHeight="1">
      <c r="A70" s="507" t="s">
        <v>167</v>
      </c>
      <c r="B70" s="506" t="s">
        <v>168</v>
      </c>
      <c r="C70" s="507" t="s">
        <v>169</v>
      </c>
      <c r="D70" s="507">
        <f>'01CH'!D71</f>
        <v>79.317999999999998</v>
      </c>
      <c r="E70" s="18">
        <v>79.337339999999998</v>
      </c>
      <c r="F70" s="19">
        <v>0</v>
      </c>
      <c r="G70" s="18">
        <f>'03CH'!D71</f>
        <v>0</v>
      </c>
      <c r="H70" s="19">
        <f t="shared" ref="H70:H74" si="8">G70-D70</f>
        <v>-79.317999999999998</v>
      </c>
      <c r="I70" s="686">
        <f>'03CH'!D71</f>
        <v>0</v>
      </c>
      <c r="J70" s="681">
        <f t="shared" si="3"/>
        <v>-79.317999999999998</v>
      </c>
      <c r="K70" s="686">
        <f>'03CH'!F71</f>
        <v>79.492199999999997</v>
      </c>
      <c r="L70" s="681">
        <f t="shared" si="7"/>
        <v>0.17419999999999902</v>
      </c>
      <c r="M70" s="681">
        <f t="shared" si="4"/>
        <v>0.15485999999999933</v>
      </c>
      <c r="N70" s="681"/>
      <c r="O70" s="502"/>
      <c r="P70" s="502"/>
      <c r="Q70" s="502"/>
      <c r="R70" s="502"/>
      <c r="S70" s="502"/>
      <c r="T70" s="502"/>
      <c r="U70" s="502"/>
      <c r="V70" s="502"/>
      <c r="W70" s="502"/>
      <c r="X70" s="502"/>
      <c r="Y70" s="502"/>
      <c r="Z70" s="502"/>
      <c r="AA70" s="502"/>
      <c r="AB70" s="502"/>
      <c r="AC70" s="502"/>
      <c r="AD70" s="502"/>
      <c r="AE70" s="502"/>
      <c r="AF70" s="502"/>
      <c r="AG70" s="502"/>
      <c r="AH70" s="502"/>
      <c r="AI70" s="502"/>
      <c r="AJ70" s="502"/>
      <c r="AK70" s="502"/>
      <c r="AL70" s="502"/>
      <c r="AM70" s="502"/>
      <c r="AN70" s="502"/>
      <c r="AO70" s="502"/>
      <c r="AP70" s="502"/>
      <c r="AQ70" s="502"/>
      <c r="AR70" s="502"/>
      <c r="AS70" s="502"/>
      <c r="AT70" s="502"/>
      <c r="AU70" s="502"/>
      <c r="AV70" s="502"/>
      <c r="AW70" s="502"/>
      <c r="AX70" s="502"/>
      <c r="AY70" s="502"/>
      <c r="AZ70" s="502"/>
      <c r="BA70" s="502"/>
      <c r="BB70" s="502"/>
      <c r="BC70" s="502"/>
      <c r="BD70" s="502"/>
      <c r="BE70" s="502"/>
      <c r="BF70" s="502"/>
      <c r="BG70" s="502"/>
      <c r="BH70" s="502"/>
      <c r="BI70" s="502"/>
      <c r="BJ70" s="502"/>
      <c r="BK70" s="502"/>
      <c r="BL70" s="502"/>
      <c r="BM70" s="502"/>
      <c r="BN70" s="502"/>
      <c r="BO70" s="502"/>
      <c r="BP70" s="502"/>
      <c r="BQ70" s="502"/>
      <c r="BR70" s="502"/>
      <c r="BS70" s="502"/>
      <c r="BT70" s="502"/>
      <c r="BU70" s="502"/>
      <c r="BV70" s="502"/>
      <c r="BW70" s="502"/>
      <c r="BX70" s="502"/>
      <c r="BY70" s="502"/>
      <c r="BZ70" s="502"/>
      <c r="CA70" s="502"/>
      <c r="CB70" s="502"/>
      <c r="CC70" s="502"/>
      <c r="CD70" s="502"/>
      <c r="CE70" s="502"/>
      <c r="CF70" s="502"/>
      <c r="CG70" s="502"/>
      <c r="CH70" s="502"/>
      <c r="CI70" s="502"/>
      <c r="CJ70" s="502"/>
      <c r="CK70" s="502"/>
      <c r="CL70" s="502"/>
      <c r="CM70" s="502"/>
      <c r="CN70" s="502"/>
      <c r="CO70" s="502"/>
      <c r="CP70" s="502"/>
      <c r="CQ70" s="502"/>
      <c r="CR70" s="502"/>
      <c r="CS70" s="502"/>
      <c r="CT70" s="502"/>
      <c r="CU70" s="502"/>
      <c r="CV70" s="502"/>
      <c r="CW70" s="502"/>
      <c r="CX70" s="502"/>
      <c r="CY70" s="502"/>
      <c r="CZ70" s="502"/>
      <c r="DA70" s="502"/>
      <c r="DB70" s="502"/>
      <c r="DC70" s="502"/>
      <c r="DD70" s="502"/>
      <c r="DE70" s="502"/>
      <c r="DF70" s="502"/>
      <c r="DG70" s="502"/>
      <c r="DH70" s="502"/>
      <c r="DI70" s="502"/>
      <c r="DJ70" s="502"/>
      <c r="DK70" s="502"/>
      <c r="DL70" s="502"/>
      <c r="DM70" s="502"/>
      <c r="DN70" s="502"/>
      <c r="DO70" s="502"/>
      <c r="DP70" s="502"/>
      <c r="DQ70" s="502"/>
      <c r="DR70" s="502"/>
      <c r="DS70" s="502"/>
      <c r="DT70" s="502"/>
      <c r="DU70" s="502"/>
      <c r="DV70" s="502"/>
      <c r="DW70" s="502"/>
      <c r="DX70" s="502"/>
      <c r="DY70" s="502"/>
      <c r="DZ70" s="502"/>
      <c r="EA70" s="502"/>
      <c r="EB70" s="502"/>
      <c r="EC70" s="502"/>
      <c r="ED70" s="502"/>
      <c r="EE70" s="502"/>
      <c r="EF70" s="502"/>
      <c r="EG70" s="502"/>
      <c r="EH70" s="502"/>
      <c r="EI70" s="502"/>
      <c r="EJ70" s="502"/>
      <c r="EK70" s="502"/>
      <c r="EL70" s="502"/>
      <c r="EM70" s="502"/>
      <c r="EN70" s="502"/>
      <c r="EO70" s="502"/>
      <c r="EP70" s="502"/>
      <c r="EQ70" s="502"/>
      <c r="ER70" s="502"/>
      <c r="ES70" s="502"/>
      <c r="ET70" s="502"/>
      <c r="EU70" s="502"/>
      <c r="EV70" s="502"/>
      <c r="EW70" s="502"/>
      <c r="EX70" s="502"/>
      <c r="EY70" s="502"/>
      <c r="EZ70" s="502"/>
      <c r="FA70" s="502"/>
      <c r="FB70" s="502"/>
      <c r="FC70" s="502"/>
      <c r="FD70" s="502"/>
      <c r="FE70" s="502"/>
      <c r="FF70" s="502"/>
      <c r="FG70" s="502"/>
      <c r="FH70" s="502"/>
      <c r="FI70" s="502"/>
      <c r="FJ70" s="502"/>
      <c r="FK70" s="502"/>
      <c r="FL70" s="502"/>
      <c r="FM70" s="502"/>
      <c r="FN70" s="502"/>
      <c r="FO70" s="502"/>
      <c r="FP70" s="502"/>
      <c r="FQ70" s="502"/>
      <c r="FR70" s="502"/>
      <c r="FS70" s="502"/>
      <c r="FT70" s="502"/>
      <c r="FU70" s="502"/>
      <c r="FV70" s="502"/>
      <c r="FW70" s="502"/>
      <c r="FX70" s="502"/>
      <c r="FY70" s="502"/>
      <c r="FZ70" s="502"/>
      <c r="GA70" s="502"/>
      <c r="GB70" s="502"/>
      <c r="GC70" s="502"/>
      <c r="GD70" s="502"/>
      <c r="GE70" s="502"/>
      <c r="GF70" s="502"/>
      <c r="GG70" s="502"/>
      <c r="GH70" s="502"/>
      <c r="GI70" s="502"/>
      <c r="GJ70" s="502"/>
      <c r="GK70" s="502"/>
      <c r="GL70" s="502"/>
      <c r="GM70" s="502"/>
      <c r="GN70" s="502"/>
      <c r="GO70" s="502"/>
      <c r="GP70" s="502"/>
      <c r="GQ70" s="502"/>
      <c r="GR70" s="502"/>
      <c r="GS70" s="502"/>
      <c r="GT70" s="502"/>
      <c r="GU70" s="502"/>
      <c r="GV70" s="502"/>
      <c r="GW70" s="502"/>
      <c r="GX70" s="502"/>
      <c r="GY70" s="502"/>
      <c r="GZ70" s="502"/>
      <c r="HA70" s="502"/>
      <c r="HB70" s="502"/>
      <c r="HC70" s="502"/>
      <c r="HD70" s="502"/>
      <c r="HE70" s="502"/>
      <c r="HF70" s="502"/>
      <c r="HG70" s="502"/>
      <c r="HH70" s="502"/>
      <c r="HI70" s="502"/>
      <c r="HJ70" s="502"/>
      <c r="HK70" s="502"/>
      <c r="HL70" s="502"/>
      <c r="HM70" s="502"/>
      <c r="HN70" s="502"/>
      <c r="HO70" s="502"/>
      <c r="HP70" s="502"/>
      <c r="HQ70" s="502"/>
      <c r="HR70" s="610"/>
      <c r="HS70" s="610"/>
      <c r="HT70" s="610"/>
      <c r="HU70" s="610"/>
      <c r="HV70" s="610"/>
      <c r="HW70" s="610"/>
      <c r="HX70" s="610"/>
      <c r="HY70" s="610"/>
      <c r="HZ70" s="610"/>
      <c r="IA70" s="610"/>
      <c r="IB70" s="610"/>
      <c r="IC70" s="610"/>
      <c r="ID70" s="610"/>
      <c r="IE70" s="610"/>
      <c r="IF70" s="610"/>
      <c r="IG70" s="610"/>
      <c r="IH70" s="610"/>
      <c r="II70" s="610"/>
      <c r="IJ70" s="610"/>
      <c r="IK70" s="610"/>
    </row>
    <row r="71" spans="1:245" ht="21.9" customHeight="1">
      <c r="A71" s="507" t="s">
        <v>170</v>
      </c>
      <c r="B71" s="506" t="s">
        <v>171</v>
      </c>
      <c r="C71" s="507" t="s">
        <v>172</v>
      </c>
      <c r="D71" s="507">
        <f>'01CH'!D72</f>
        <v>19.23</v>
      </c>
      <c r="E71" s="18">
        <v>91.225707</v>
      </c>
      <c r="F71" s="19">
        <v>72</v>
      </c>
      <c r="G71" s="18">
        <f>'03CH'!D72</f>
        <v>0</v>
      </c>
      <c r="H71" s="19">
        <f t="shared" si="8"/>
        <v>-19.23</v>
      </c>
      <c r="I71" s="686">
        <f>'03CH'!D72</f>
        <v>0</v>
      </c>
      <c r="J71" s="681">
        <f t="shared" ref="J71:J74" si="9">I71-D71</f>
        <v>-19.23</v>
      </c>
      <c r="K71" s="686">
        <f>'03CH'!F72</f>
        <v>19.330000000000002</v>
      </c>
      <c r="L71" s="681">
        <f t="shared" si="7"/>
        <v>0.10000000000000142</v>
      </c>
      <c r="M71" s="681">
        <f t="shared" si="4"/>
        <v>-71.895707000000002</v>
      </c>
      <c r="N71" s="681"/>
      <c r="O71" s="502"/>
      <c r="P71" s="502"/>
      <c r="Q71" s="502"/>
      <c r="R71" s="502"/>
      <c r="S71" s="502"/>
      <c r="T71" s="502"/>
      <c r="U71" s="502"/>
      <c r="V71" s="502"/>
      <c r="W71" s="502"/>
      <c r="X71" s="502"/>
      <c r="Y71" s="502"/>
      <c r="Z71" s="502"/>
      <c r="AA71" s="502"/>
      <c r="AB71" s="502"/>
      <c r="AC71" s="502"/>
      <c r="AD71" s="502"/>
      <c r="AE71" s="502"/>
      <c r="AF71" s="502"/>
      <c r="AG71" s="502"/>
      <c r="AH71" s="502"/>
      <c r="AI71" s="502"/>
      <c r="AJ71" s="502"/>
      <c r="AK71" s="502"/>
      <c r="AL71" s="502"/>
      <c r="AM71" s="502"/>
      <c r="AN71" s="502"/>
      <c r="AO71" s="502"/>
      <c r="AP71" s="502"/>
      <c r="AQ71" s="502"/>
      <c r="AR71" s="502"/>
      <c r="AS71" s="502"/>
      <c r="AT71" s="502"/>
      <c r="AU71" s="502"/>
      <c r="AV71" s="502"/>
      <c r="AW71" s="502"/>
      <c r="AX71" s="502"/>
      <c r="AY71" s="502"/>
      <c r="AZ71" s="502"/>
      <c r="BA71" s="502"/>
      <c r="BB71" s="502"/>
      <c r="BC71" s="502"/>
      <c r="BD71" s="502"/>
      <c r="BE71" s="502"/>
      <c r="BF71" s="502"/>
      <c r="BG71" s="502"/>
      <c r="BH71" s="502"/>
      <c r="BI71" s="502"/>
      <c r="BJ71" s="502"/>
      <c r="BK71" s="502"/>
      <c r="BL71" s="502"/>
      <c r="BM71" s="502"/>
      <c r="BN71" s="502"/>
      <c r="BO71" s="502"/>
      <c r="BP71" s="502"/>
      <c r="BQ71" s="502"/>
      <c r="BR71" s="502"/>
      <c r="BS71" s="502"/>
      <c r="BT71" s="502"/>
      <c r="BU71" s="502"/>
      <c r="BV71" s="502"/>
      <c r="BW71" s="502"/>
      <c r="BX71" s="502"/>
      <c r="BY71" s="502"/>
      <c r="BZ71" s="502"/>
      <c r="CA71" s="502"/>
      <c r="CB71" s="502"/>
      <c r="CC71" s="502"/>
      <c r="CD71" s="502"/>
      <c r="CE71" s="502"/>
      <c r="CF71" s="502"/>
      <c r="CG71" s="502"/>
      <c r="CH71" s="502"/>
      <c r="CI71" s="502"/>
      <c r="CJ71" s="502"/>
      <c r="CK71" s="502"/>
      <c r="CL71" s="502"/>
      <c r="CM71" s="502"/>
      <c r="CN71" s="502"/>
      <c r="CO71" s="502"/>
      <c r="CP71" s="502"/>
      <c r="CQ71" s="502"/>
      <c r="CR71" s="502"/>
      <c r="CS71" s="502"/>
      <c r="CT71" s="502"/>
      <c r="CU71" s="502"/>
      <c r="CV71" s="502"/>
      <c r="CW71" s="502"/>
      <c r="CX71" s="502"/>
      <c r="CY71" s="502"/>
      <c r="CZ71" s="502"/>
      <c r="DA71" s="502"/>
      <c r="DB71" s="502"/>
      <c r="DC71" s="502"/>
      <c r="DD71" s="502"/>
      <c r="DE71" s="502"/>
      <c r="DF71" s="502"/>
      <c r="DG71" s="502"/>
      <c r="DH71" s="502"/>
      <c r="DI71" s="502"/>
      <c r="DJ71" s="502"/>
      <c r="DK71" s="502"/>
      <c r="DL71" s="502"/>
      <c r="DM71" s="502"/>
      <c r="DN71" s="502"/>
      <c r="DO71" s="502"/>
      <c r="DP71" s="502"/>
      <c r="DQ71" s="502"/>
      <c r="DR71" s="502"/>
      <c r="DS71" s="502"/>
      <c r="DT71" s="502"/>
      <c r="DU71" s="502"/>
      <c r="DV71" s="502"/>
      <c r="DW71" s="502"/>
      <c r="DX71" s="502"/>
      <c r="DY71" s="502"/>
      <c r="DZ71" s="502"/>
      <c r="EA71" s="502"/>
      <c r="EB71" s="502"/>
      <c r="EC71" s="502"/>
      <c r="ED71" s="502"/>
      <c r="EE71" s="502"/>
      <c r="EF71" s="502"/>
      <c r="EG71" s="502"/>
      <c r="EH71" s="502"/>
      <c r="EI71" s="502"/>
      <c r="EJ71" s="502"/>
      <c r="EK71" s="502"/>
      <c r="EL71" s="502"/>
      <c r="EM71" s="502"/>
      <c r="EN71" s="502"/>
      <c r="EO71" s="502"/>
      <c r="EP71" s="502"/>
      <c r="EQ71" s="502"/>
      <c r="ER71" s="502"/>
      <c r="ES71" s="502"/>
      <c r="ET71" s="502"/>
      <c r="EU71" s="502"/>
      <c r="EV71" s="502"/>
      <c r="EW71" s="502"/>
      <c r="EX71" s="502"/>
      <c r="EY71" s="502"/>
      <c r="EZ71" s="502"/>
      <c r="FA71" s="502"/>
      <c r="FB71" s="502"/>
      <c r="FC71" s="502"/>
      <c r="FD71" s="502"/>
      <c r="FE71" s="502"/>
      <c r="FF71" s="502"/>
      <c r="FG71" s="502"/>
      <c r="FH71" s="502"/>
      <c r="FI71" s="502"/>
      <c r="FJ71" s="502"/>
      <c r="FK71" s="502"/>
      <c r="FL71" s="502"/>
      <c r="FM71" s="502"/>
      <c r="FN71" s="502"/>
      <c r="FO71" s="502"/>
      <c r="FP71" s="502"/>
      <c r="FQ71" s="502"/>
      <c r="FR71" s="502"/>
      <c r="FS71" s="502"/>
      <c r="FT71" s="502"/>
      <c r="FU71" s="502"/>
      <c r="FV71" s="502"/>
      <c r="FW71" s="502"/>
      <c r="FX71" s="502"/>
      <c r="FY71" s="502"/>
      <c r="FZ71" s="502"/>
      <c r="GA71" s="502"/>
      <c r="GB71" s="502"/>
      <c r="GC71" s="502"/>
      <c r="GD71" s="502"/>
      <c r="GE71" s="502"/>
      <c r="GF71" s="502"/>
      <c r="GG71" s="502"/>
      <c r="GH71" s="502"/>
      <c r="GI71" s="502"/>
      <c r="GJ71" s="502"/>
      <c r="GK71" s="502"/>
      <c r="GL71" s="502"/>
      <c r="GM71" s="502"/>
      <c r="GN71" s="502"/>
      <c r="GO71" s="502"/>
      <c r="GP71" s="502"/>
      <c r="GQ71" s="502"/>
      <c r="GR71" s="502"/>
      <c r="GS71" s="502"/>
      <c r="GT71" s="502"/>
      <c r="GU71" s="502"/>
      <c r="GV71" s="502"/>
      <c r="GW71" s="502"/>
      <c r="GX71" s="502"/>
      <c r="GY71" s="502"/>
      <c r="GZ71" s="502"/>
      <c r="HA71" s="502"/>
      <c r="HB71" s="502"/>
      <c r="HC71" s="502"/>
      <c r="HD71" s="502"/>
      <c r="HE71" s="502"/>
      <c r="HF71" s="502"/>
      <c r="HG71" s="502"/>
      <c r="HH71" s="502"/>
      <c r="HI71" s="502"/>
      <c r="HJ71" s="502"/>
      <c r="HK71" s="502"/>
      <c r="HL71" s="502"/>
      <c r="HM71" s="502"/>
      <c r="HN71" s="502"/>
      <c r="HO71" s="502"/>
      <c r="HP71" s="502"/>
      <c r="HQ71" s="502"/>
      <c r="HR71" s="610"/>
      <c r="HS71" s="610"/>
      <c r="HT71" s="610"/>
      <c r="HU71" s="610"/>
      <c r="HV71" s="610"/>
      <c r="HW71" s="610"/>
      <c r="HX71" s="610"/>
      <c r="HY71" s="610"/>
      <c r="HZ71" s="610"/>
      <c r="IA71" s="610"/>
      <c r="IB71" s="610"/>
      <c r="IC71" s="610"/>
      <c r="ID71" s="610"/>
      <c r="IE71" s="610"/>
      <c r="IF71" s="610"/>
      <c r="IG71" s="610"/>
      <c r="IH71" s="610"/>
      <c r="II71" s="610"/>
      <c r="IJ71" s="610"/>
      <c r="IK71" s="610"/>
    </row>
    <row r="72" spans="1:245" ht="27.6">
      <c r="A72" s="507" t="s">
        <v>173</v>
      </c>
      <c r="B72" s="506" t="s">
        <v>174</v>
      </c>
      <c r="C72" s="507" t="s">
        <v>175</v>
      </c>
      <c r="D72" s="507">
        <f>'01CH'!D73</f>
        <v>0.26</v>
      </c>
      <c r="E72" s="18">
        <v>0.29684699999999997</v>
      </c>
      <c r="F72" s="19">
        <v>3.999999999999998E-2</v>
      </c>
      <c r="G72" s="18">
        <f>'03CH'!D73</f>
        <v>0</v>
      </c>
      <c r="H72" s="19">
        <f t="shared" si="8"/>
        <v>-0.26</v>
      </c>
      <c r="I72" s="686">
        <f>'03CH'!D73</f>
        <v>0</v>
      </c>
      <c r="J72" s="681">
        <f t="shared" si="9"/>
        <v>-0.26</v>
      </c>
      <c r="K72" s="686">
        <f>'03CH'!F73</f>
        <v>0.3</v>
      </c>
      <c r="L72" s="681">
        <f t="shared" si="7"/>
        <v>3.999999999999998E-2</v>
      </c>
      <c r="M72" s="681"/>
      <c r="N72" s="681"/>
      <c r="O72" s="502"/>
      <c r="P72" s="502"/>
      <c r="Q72" s="502"/>
      <c r="R72" s="502"/>
      <c r="S72" s="502"/>
      <c r="T72" s="502"/>
      <c r="U72" s="502"/>
      <c r="V72" s="502"/>
      <c r="W72" s="502"/>
      <c r="X72" s="502"/>
      <c r="Y72" s="502"/>
      <c r="Z72" s="502"/>
      <c r="AA72" s="502"/>
      <c r="AB72" s="502"/>
      <c r="AC72" s="502"/>
      <c r="AD72" s="502"/>
      <c r="AE72" s="502"/>
      <c r="AF72" s="502"/>
      <c r="AG72" s="502"/>
      <c r="AH72" s="502"/>
      <c r="AI72" s="502"/>
      <c r="AJ72" s="502"/>
      <c r="AK72" s="502"/>
      <c r="AL72" s="502"/>
      <c r="AM72" s="502"/>
      <c r="AN72" s="502"/>
      <c r="AO72" s="502"/>
      <c r="AP72" s="502"/>
      <c r="AQ72" s="502"/>
      <c r="AR72" s="502"/>
      <c r="AS72" s="502"/>
      <c r="AT72" s="502"/>
      <c r="AU72" s="502"/>
      <c r="AV72" s="502"/>
      <c r="AW72" s="502"/>
      <c r="AX72" s="502"/>
      <c r="AY72" s="502"/>
      <c r="AZ72" s="502"/>
      <c r="BA72" s="502"/>
      <c r="BB72" s="502"/>
      <c r="BC72" s="502"/>
      <c r="BD72" s="502"/>
      <c r="BE72" s="502"/>
      <c r="BF72" s="502"/>
      <c r="BG72" s="502"/>
      <c r="BH72" s="502"/>
      <c r="BI72" s="502"/>
      <c r="BJ72" s="502"/>
      <c r="BK72" s="502"/>
      <c r="BL72" s="502"/>
      <c r="BM72" s="502"/>
      <c r="BN72" s="502"/>
      <c r="BO72" s="502"/>
      <c r="BP72" s="502"/>
      <c r="BQ72" s="502"/>
      <c r="BR72" s="502"/>
      <c r="BS72" s="502"/>
      <c r="BT72" s="502"/>
      <c r="BU72" s="502"/>
      <c r="BV72" s="502"/>
      <c r="BW72" s="502"/>
      <c r="BX72" s="502"/>
      <c r="BY72" s="502"/>
      <c r="BZ72" s="502"/>
      <c r="CA72" s="502"/>
      <c r="CB72" s="502"/>
      <c r="CC72" s="502"/>
      <c r="CD72" s="502"/>
      <c r="CE72" s="502"/>
      <c r="CF72" s="502"/>
      <c r="CG72" s="502"/>
      <c r="CH72" s="502"/>
      <c r="CI72" s="502"/>
      <c r="CJ72" s="502"/>
      <c r="CK72" s="502"/>
      <c r="CL72" s="502"/>
      <c r="CM72" s="502"/>
      <c r="CN72" s="502"/>
      <c r="CO72" s="502"/>
      <c r="CP72" s="502"/>
      <c r="CQ72" s="502"/>
      <c r="CR72" s="502"/>
      <c r="CS72" s="502"/>
      <c r="CT72" s="502"/>
      <c r="CU72" s="502"/>
      <c r="CV72" s="502"/>
      <c r="CW72" s="502"/>
      <c r="CX72" s="502"/>
      <c r="CY72" s="502"/>
      <c r="CZ72" s="502"/>
      <c r="DA72" s="502"/>
      <c r="DB72" s="502"/>
      <c r="DC72" s="502"/>
      <c r="DD72" s="502"/>
      <c r="DE72" s="502"/>
      <c r="DF72" s="502"/>
      <c r="DG72" s="502"/>
      <c r="DH72" s="502"/>
      <c r="DI72" s="502"/>
      <c r="DJ72" s="502"/>
      <c r="DK72" s="502"/>
      <c r="DL72" s="502"/>
      <c r="DM72" s="502"/>
      <c r="DN72" s="502"/>
      <c r="DO72" s="502"/>
      <c r="DP72" s="502"/>
      <c r="DQ72" s="502"/>
      <c r="DR72" s="502"/>
      <c r="DS72" s="502"/>
      <c r="DT72" s="502"/>
      <c r="DU72" s="502"/>
      <c r="DV72" s="502"/>
      <c r="DW72" s="502"/>
      <c r="DX72" s="502"/>
      <c r="DY72" s="502"/>
      <c r="DZ72" s="502"/>
      <c r="EA72" s="502"/>
      <c r="EB72" s="502"/>
      <c r="EC72" s="502"/>
      <c r="ED72" s="502"/>
      <c r="EE72" s="502"/>
      <c r="EF72" s="502"/>
      <c r="EG72" s="502"/>
      <c r="EH72" s="502"/>
      <c r="EI72" s="502"/>
      <c r="EJ72" s="502"/>
      <c r="EK72" s="502"/>
      <c r="EL72" s="502"/>
      <c r="EM72" s="502"/>
      <c r="EN72" s="502"/>
      <c r="EO72" s="502"/>
      <c r="EP72" s="502"/>
      <c r="EQ72" s="502"/>
      <c r="ER72" s="502"/>
      <c r="ES72" s="502"/>
      <c r="ET72" s="502"/>
      <c r="EU72" s="502"/>
      <c r="EV72" s="502"/>
      <c r="EW72" s="502"/>
      <c r="EX72" s="502"/>
      <c r="EY72" s="502"/>
      <c r="EZ72" s="502"/>
      <c r="FA72" s="502"/>
      <c r="FB72" s="502"/>
      <c r="FC72" s="502"/>
      <c r="FD72" s="502"/>
      <c r="FE72" s="502"/>
      <c r="FF72" s="502"/>
      <c r="FG72" s="502"/>
      <c r="FH72" s="502"/>
      <c r="FI72" s="502"/>
      <c r="FJ72" s="502"/>
      <c r="FK72" s="502"/>
      <c r="FL72" s="502"/>
      <c r="FM72" s="502"/>
      <c r="FN72" s="502"/>
      <c r="FO72" s="502"/>
      <c r="FP72" s="502"/>
      <c r="FQ72" s="502"/>
      <c r="FR72" s="502"/>
      <c r="FS72" s="502"/>
      <c r="FT72" s="502"/>
      <c r="FU72" s="502"/>
      <c r="FV72" s="502"/>
      <c r="FW72" s="502"/>
      <c r="FX72" s="502"/>
      <c r="FY72" s="502"/>
      <c r="FZ72" s="502"/>
      <c r="GA72" s="502"/>
      <c r="GB72" s="502"/>
      <c r="GC72" s="502"/>
      <c r="GD72" s="502"/>
      <c r="GE72" s="502"/>
      <c r="GF72" s="502"/>
      <c r="GG72" s="502"/>
      <c r="GH72" s="502"/>
      <c r="GI72" s="502"/>
      <c r="GJ72" s="502"/>
      <c r="GK72" s="502"/>
      <c r="GL72" s="502"/>
      <c r="GM72" s="502"/>
      <c r="GN72" s="502"/>
      <c r="GO72" s="502"/>
      <c r="GP72" s="502"/>
      <c r="GQ72" s="502"/>
      <c r="GR72" s="502"/>
      <c r="GS72" s="502"/>
      <c r="GT72" s="502"/>
      <c r="GU72" s="502"/>
      <c r="GV72" s="502"/>
      <c r="GW72" s="502"/>
      <c r="GX72" s="502"/>
      <c r="GY72" s="502"/>
      <c r="GZ72" s="502"/>
      <c r="HA72" s="502"/>
      <c r="HB72" s="502"/>
      <c r="HC72" s="502"/>
      <c r="HD72" s="502"/>
      <c r="HE72" s="502"/>
      <c r="HF72" s="502"/>
      <c r="HG72" s="502"/>
      <c r="HH72" s="502"/>
      <c r="HI72" s="502"/>
      <c r="HJ72" s="502"/>
      <c r="HK72" s="502"/>
      <c r="HL72" s="502"/>
      <c r="HM72" s="502"/>
      <c r="HN72" s="502"/>
      <c r="HO72" s="502"/>
      <c r="HP72" s="502"/>
      <c r="HQ72" s="502"/>
      <c r="HR72" s="610"/>
      <c r="HS72" s="610"/>
      <c r="HT72" s="610"/>
      <c r="HU72" s="610"/>
      <c r="HV72" s="610"/>
      <c r="HW72" s="610"/>
      <c r="HX72" s="610"/>
      <c r="HY72" s="610"/>
      <c r="HZ72" s="610"/>
      <c r="IA72" s="610"/>
      <c r="IB72" s="610"/>
      <c r="IC72" s="610"/>
      <c r="ID72" s="610"/>
      <c r="IE72" s="610"/>
      <c r="IF72" s="610"/>
      <c r="IG72" s="610"/>
      <c r="IH72" s="610"/>
      <c r="II72" s="610"/>
      <c r="IJ72" s="610"/>
      <c r="IK72" s="610"/>
    </row>
    <row r="73" spans="1:245" ht="21.9" customHeight="1">
      <c r="A73" s="507" t="s">
        <v>176</v>
      </c>
      <c r="B73" s="506" t="s">
        <v>177</v>
      </c>
      <c r="C73" s="507" t="s">
        <v>178</v>
      </c>
      <c r="D73" s="507">
        <f>'01CH'!D74</f>
        <v>0</v>
      </c>
      <c r="E73" s="18">
        <v>13.75</v>
      </c>
      <c r="F73" s="19">
        <v>13.75</v>
      </c>
      <c r="G73" s="18">
        <f>'03CH'!D74</f>
        <v>0</v>
      </c>
      <c r="H73" s="19">
        <f t="shared" si="8"/>
        <v>0</v>
      </c>
      <c r="I73" s="686">
        <f>'03CH'!D74</f>
        <v>0</v>
      </c>
      <c r="J73" s="681">
        <f t="shared" si="9"/>
        <v>0</v>
      </c>
      <c r="K73" s="686">
        <f>'03CH'!F74</f>
        <v>3.9</v>
      </c>
      <c r="L73" s="681">
        <f t="shared" si="7"/>
        <v>3.9</v>
      </c>
      <c r="M73" s="681">
        <f t="shared" ref="M73:M74" si="10">K73-E73</f>
        <v>-9.85</v>
      </c>
      <c r="N73" s="681"/>
      <c r="O73" s="502"/>
      <c r="P73" s="502"/>
      <c r="Q73" s="502"/>
      <c r="R73" s="502"/>
      <c r="S73" s="502"/>
      <c r="T73" s="502"/>
      <c r="U73" s="502"/>
      <c r="V73" s="502"/>
      <c r="W73" s="502"/>
      <c r="X73" s="502"/>
      <c r="Y73" s="502"/>
      <c r="Z73" s="502"/>
      <c r="AA73" s="502"/>
      <c r="AB73" s="502"/>
      <c r="AC73" s="502"/>
      <c r="AD73" s="502"/>
      <c r="AE73" s="502"/>
      <c r="AF73" s="502"/>
      <c r="AG73" s="502"/>
      <c r="AH73" s="502"/>
      <c r="AI73" s="502"/>
      <c r="AJ73" s="502"/>
      <c r="AK73" s="502"/>
      <c r="AL73" s="502"/>
      <c r="AM73" s="502"/>
      <c r="AN73" s="502"/>
      <c r="AO73" s="502"/>
      <c r="AP73" s="502"/>
      <c r="AQ73" s="502"/>
      <c r="AR73" s="502"/>
      <c r="AS73" s="502"/>
      <c r="AT73" s="502"/>
      <c r="AU73" s="502"/>
      <c r="AV73" s="502"/>
      <c r="AW73" s="502"/>
      <c r="AX73" s="502"/>
      <c r="AY73" s="502"/>
      <c r="AZ73" s="502"/>
      <c r="BA73" s="502"/>
      <c r="BB73" s="502"/>
      <c r="BC73" s="502"/>
      <c r="BD73" s="502"/>
      <c r="BE73" s="502"/>
      <c r="BF73" s="502"/>
      <c r="BG73" s="502"/>
      <c r="BH73" s="502"/>
      <c r="BI73" s="502"/>
      <c r="BJ73" s="502"/>
      <c r="BK73" s="502"/>
      <c r="BL73" s="502"/>
      <c r="BM73" s="502"/>
      <c r="BN73" s="502"/>
      <c r="BO73" s="502"/>
      <c r="BP73" s="502"/>
      <c r="BQ73" s="502"/>
      <c r="BR73" s="502"/>
      <c r="BS73" s="502"/>
      <c r="BT73" s="502"/>
      <c r="BU73" s="502"/>
      <c r="BV73" s="502"/>
      <c r="BW73" s="502"/>
      <c r="BX73" s="502"/>
      <c r="BY73" s="502"/>
      <c r="BZ73" s="502"/>
      <c r="CA73" s="502"/>
      <c r="CB73" s="502"/>
      <c r="CC73" s="502"/>
      <c r="CD73" s="502"/>
      <c r="CE73" s="502"/>
      <c r="CF73" s="502"/>
      <c r="CG73" s="502"/>
      <c r="CH73" s="502"/>
      <c r="CI73" s="502"/>
      <c r="CJ73" s="502"/>
      <c r="CK73" s="502"/>
      <c r="CL73" s="502"/>
      <c r="CM73" s="502"/>
      <c r="CN73" s="502"/>
      <c r="CO73" s="502"/>
      <c r="CP73" s="502"/>
      <c r="CQ73" s="502"/>
      <c r="CR73" s="502"/>
      <c r="CS73" s="502"/>
      <c r="CT73" s="502"/>
      <c r="CU73" s="502"/>
      <c r="CV73" s="502"/>
      <c r="CW73" s="502"/>
      <c r="CX73" s="502"/>
      <c r="CY73" s="502"/>
      <c r="CZ73" s="502"/>
      <c r="DA73" s="502"/>
      <c r="DB73" s="502"/>
      <c r="DC73" s="502"/>
      <c r="DD73" s="502"/>
      <c r="DE73" s="502"/>
      <c r="DF73" s="502"/>
      <c r="DG73" s="502"/>
      <c r="DH73" s="502"/>
      <c r="DI73" s="502"/>
      <c r="DJ73" s="502"/>
      <c r="DK73" s="502"/>
      <c r="DL73" s="502"/>
      <c r="DM73" s="502"/>
      <c r="DN73" s="502"/>
      <c r="DO73" s="502"/>
      <c r="DP73" s="502"/>
      <c r="DQ73" s="502"/>
      <c r="DR73" s="502"/>
      <c r="DS73" s="502"/>
      <c r="DT73" s="502"/>
      <c r="DU73" s="502"/>
      <c r="DV73" s="502"/>
      <c r="DW73" s="502"/>
      <c r="DX73" s="502"/>
      <c r="DY73" s="502"/>
      <c r="DZ73" s="502"/>
      <c r="EA73" s="502"/>
      <c r="EB73" s="502"/>
      <c r="EC73" s="502"/>
      <c r="ED73" s="502"/>
      <c r="EE73" s="502"/>
      <c r="EF73" s="502"/>
      <c r="EG73" s="502"/>
      <c r="EH73" s="502"/>
      <c r="EI73" s="502"/>
      <c r="EJ73" s="502"/>
      <c r="EK73" s="502"/>
      <c r="EL73" s="502"/>
      <c r="EM73" s="502"/>
      <c r="EN73" s="502"/>
      <c r="EO73" s="502"/>
      <c r="EP73" s="502"/>
      <c r="EQ73" s="502"/>
      <c r="ER73" s="502"/>
      <c r="ES73" s="502"/>
      <c r="ET73" s="502"/>
      <c r="EU73" s="502"/>
      <c r="EV73" s="502"/>
      <c r="EW73" s="502"/>
      <c r="EX73" s="502"/>
      <c r="EY73" s="502"/>
      <c r="EZ73" s="502"/>
      <c r="FA73" s="502"/>
      <c r="FB73" s="502"/>
      <c r="FC73" s="502"/>
      <c r="FD73" s="502"/>
      <c r="FE73" s="502"/>
      <c r="FF73" s="502"/>
      <c r="FG73" s="502"/>
      <c r="FH73" s="502"/>
      <c r="FI73" s="502"/>
      <c r="FJ73" s="502"/>
      <c r="FK73" s="502"/>
      <c r="FL73" s="502"/>
      <c r="FM73" s="502"/>
      <c r="FN73" s="502"/>
      <c r="FO73" s="502"/>
      <c r="FP73" s="502"/>
      <c r="FQ73" s="502"/>
      <c r="FR73" s="502"/>
      <c r="FS73" s="502"/>
      <c r="FT73" s="502"/>
      <c r="FU73" s="502"/>
      <c r="FV73" s="502"/>
      <c r="FW73" s="502"/>
      <c r="FX73" s="502"/>
      <c r="FY73" s="502"/>
      <c r="FZ73" s="502"/>
      <c r="GA73" s="502"/>
      <c r="GB73" s="502"/>
      <c r="GC73" s="502"/>
      <c r="GD73" s="502"/>
      <c r="GE73" s="502"/>
      <c r="GF73" s="502"/>
      <c r="GG73" s="502"/>
      <c r="GH73" s="502"/>
      <c r="GI73" s="502"/>
      <c r="GJ73" s="502"/>
      <c r="GK73" s="502"/>
      <c r="GL73" s="502"/>
      <c r="GM73" s="502"/>
      <c r="GN73" s="502"/>
      <c r="GO73" s="502"/>
      <c r="GP73" s="502"/>
      <c r="GQ73" s="502"/>
      <c r="GR73" s="502"/>
      <c r="GS73" s="502"/>
      <c r="GT73" s="502"/>
      <c r="GU73" s="502"/>
      <c r="GV73" s="502"/>
      <c r="GW73" s="502"/>
      <c r="GX73" s="502"/>
      <c r="GY73" s="502"/>
      <c r="GZ73" s="502"/>
      <c r="HA73" s="502"/>
      <c r="HB73" s="502"/>
      <c r="HC73" s="502"/>
      <c r="HD73" s="502"/>
      <c r="HE73" s="502"/>
      <c r="HF73" s="502"/>
      <c r="HG73" s="502"/>
      <c r="HH73" s="502"/>
      <c r="HI73" s="502"/>
      <c r="HJ73" s="502"/>
      <c r="HK73" s="502"/>
      <c r="HL73" s="502"/>
      <c r="HM73" s="502"/>
      <c r="HN73" s="502"/>
      <c r="HO73" s="502"/>
      <c r="HP73" s="502"/>
      <c r="HQ73" s="502"/>
      <c r="HR73" s="610"/>
      <c r="HS73" s="610"/>
      <c r="HT73" s="610"/>
      <c r="HU73" s="610"/>
      <c r="HV73" s="610"/>
      <c r="HW73" s="610"/>
      <c r="HX73" s="610"/>
      <c r="HY73" s="610"/>
      <c r="HZ73" s="610"/>
      <c r="IA73" s="610"/>
      <c r="IB73" s="610"/>
      <c r="IC73" s="610"/>
      <c r="ID73" s="610"/>
      <c r="IE73" s="610"/>
      <c r="IF73" s="610"/>
      <c r="IG73" s="610"/>
      <c r="IH73" s="610"/>
      <c r="II73" s="610"/>
      <c r="IJ73" s="610"/>
      <c r="IK73" s="610"/>
    </row>
    <row r="74" spans="1:245" s="609" customFormat="1" ht="21.9" customHeight="1">
      <c r="A74" s="597">
        <v>3</v>
      </c>
      <c r="B74" s="598" t="s">
        <v>179</v>
      </c>
      <c r="C74" s="599" t="s">
        <v>180</v>
      </c>
      <c r="D74" s="599">
        <f>'01CH'!D75</f>
        <v>732.44250000000011</v>
      </c>
      <c r="E74" s="514">
        <v>702.87781099999938</v>
      </c>
      <c r="F74" s="526">
        <v>-29.607386000000702</v>
      </c>
      <c r="G74" s="536">
        <f>'03CH'!D75</f>
        <v>731.22</v>
      </c>
      <c r="H74" s="526">
        <f t="shared" si="8"/>
        <v>-1.2225000000000819</v>
      </c>
      <c r="I74" s="682">
        <v>731.28</v>
      </c>
      <c r="J74" s="683">
        <f t="shared" si="9"/>
        <v>-1.1625000000001364</v>
      </c>
      <c r="K74" s="682">
        <f>'03CH'!F75</f>
        <v>731.22</v>
      </c>
      <c r="L74" s="683">
        <f t="shared" si="7"/>
        <v>-1.2225000000000819</v>
      </c>
      <c r="M74" s="683">
        <f t="shared" si="10"/>
        <v>28.342189000000644</v>
      </c>
      <c r="N74" s="685">
        <f t="shared" ref="N74" si="11">K74-G74</f>
        <v>0</v>
      </c>
      <c r="O74" s="499"/>
      <c r="P74" s="499"/>
      <c r="Q74" s="499"/>
      <c r="R74" s="499"/>
      <c r="S74" s="499"/>
      <c r="T74" s="499"/>
      <c r="U74" s="499"/>
      <c r="V74" s="499"/>
      <c r="W74" s="499"/>
      <c r="X74" s="499"/>
      <c r="Y74" s="499"/>
      <c r="Z74" s="499"/>
      <c r="AA74" s="499"/>
      <c r="AB74" s="499"/>
      <c r="AC74" s="499"/>
      <c r="AD74" s="499"/>
      <c r="AE74" s="499"/>
      <c r="AF74" s="499"/>
      <c r="AG74" s="499"/>
      <c r="AH74" s="499"/>
      <c r="AI74" s="499"/>
      <c r="AJ74" s="499"/>
      <c r="AK74" s="499"/>
      <c r="AL74" s="499"/>
      <c r="AM74" s="499"/>
      <c r="AN74" s="499"/>
      <c r="AO74" s="499"/>
      <c r="AP74" s="499"/>
      <c r="AQ74" s="499"/>
      <c r="AR74" s="499"/>
      <c r="AS74" s="499"/>
      <c r="AT74" s="499"/>
      <c r="AU74" s="499"/>
      <c r="AV74" s="499"/>
      <c r="AW74" s="499"/>
      <c r="AX74" s="499"/>
      <c r="AY74" s="499"/>
      <c r="AZ74" s="499"/>
      <c r="BA74" s="499"/>
      <c r="BB74" s="499"/>
      <c r="BC74" s="499"/>
      <c r="BD74" s="499"/>
      <c r="BE74" s="499"/>
      <c r="BF74" s="499"/>
      <c r="BG74" s="499"/>
      <c r="BH74" s="499"/>
      <c r="BI74" s="499"/>
      <c r="BJ74" s="499"/>
      <c r="BK74" s="499"/>
      <c r="BL74" s="499"/>
      <c r="BM74" s="499"/>
      <c r="BN74" s="499"/>
      <c r="BO74" s="499"/>
      <c r="BP74" s="499"/>
      <c r="BQ74" s="499"/>
      <c r="BR74" s="499"/>
      <c r="BS74" s="499"/>
      <c r="BT74" s="499"/>
      <c r="BU74" s="499"/>
      <c r="BV74" s="499"/>
      <c r="BW74" s="499"/>
      <c r="BX74" s="499"/>
      <c r="BY74" s="499"/>
      <c r="BZ74" s="499"/>
      <c r="CA74" s="499"/>
      <c r="CB74" s="499"/>
      <c r="CC74" s="499"/>
      <c r="CD74" s="499"/>
      <c r="CE74" s="499"/>
      <c r="CF74" s="499"/>
      <c r="CG74" s="499"/>
      <c r="CH74" s="499"/>
      <c r="CI74" s="499"/>
      <c r="CJ74" s="499"/>
      <c r="CK74" s="499"/>
      <c r="CL74" s="499"/>
      <c r="CM74" s="499"/>
      <c r="CN74" s="499"/>
      <c r="CO74" s="499"/>
      <c r="CP74" s="499"/>
      <c r="CQ74" s="499"/>
      <c r="CR74" s="499"/>
      <c r="CS74" s="499"/>
      <c r="CT74" s="499"/>
      <c r="CU74" s="499"/>
      <c r="CV74" s="499"/>
      <c r="CW74" s="499"/>
      <c r="CX74" s="499"/>
      <c r="CY74" s="499"/>
      <c r="CZ74" s="499"/>
      <c r="DA74" s="499"/>
      <c r="DB74" s="499"/>
      <c r="DC74" s="499"/>
      <c r="DD74" s="499"/>
      <c r="DE74" s="499"/>
      <c r="DF74" s="499"/>
      <c r="DG74" s="499"/>
      <c r="DH74" s="499"/>
      <c r="DI74" s="499"/>
      <c r="DJ74" s="499"/>
      <c r="DK74" s="499"/>
      <c r="DL74" s="499"/>
      <c r="DM74" s="499"/>
      <c r="DN74" s="499"/>
      <c r="DO74" s="499"/>
      <c r="DP74" s="499"/>
      <c r="DQ74" s="499"/>
      <c r="DR74" s="499"/>
      <c r="DS74" s="499"/>
      <c r="DT74" s="499"/>
      <c r="DU74" s="499"/>
      <c r="DV74" s="499"/>
      <c r="DW74" s="499"/>
      <c r="DX74" s="499"/>
      <c r="DY74" s="499"/>
      <c r="DZ74" s="499"/>
      <c r="EA74" s="499"/>
      <c r="EB74" s="499"/>
      <c r="EC74" s="499"/>
      <c r="ED74" s="499"/>
      <c r="EE74" s="499"/>
      <c r="EF74" s="499"/>
      <c r="EG74" s="499"/>
      <c r="EH74" s="499"/>
      <c r="EI74" s="499"/>
      <c r="EJ74" s="499"/>
      <c r="EK74" s="499"/>
      <c r="EL74" s="499"/>
      <c r="EM74" s="499"/>
      <c r="EN74" s="499"/>
      <c r="EO74" s="499"/>
      <c r="EP74" s="499"/>
      <c r="EQ74" s="499"/>
      <c r="ER74" s="499"/>
      <c r="ES74" s="499"/>
      <c r="ET74" s="499"/>
      <c r="EU74" s="499"/>
      <c r="EV74" s="499"/>
      <c r="EW74" s="499"/>
      <c r="EX74" s="499"/>
      <c r="EY74" s="499"/>
      <c r="EZ74" s="499"/>
      <c r="FA74" s="499"/>
      <c r="FB74" s="499"/>
      <c r="FC74" s="499"/>
      <c r="FD74" s="499"/>
      <c r="FE74" s="499"/>
      <c r="FF74" s="499"/>
      <c r="FG74" s="499"/>
      <c r="FH74" s="499"/>
      <c r="FI74" s="499"/>
      <c r="FJ74" s="499"/>
      <c r="FK74" s="499"/>
      <c r="FL74" s="499"/>
      <c r="FM74" s="499"/>
      <c r="FN74" s="499"/>
      <c r="FO74" s="499"/>
      <c r="FP74" s="499"/>
      <c r="FQ74" s="499"/>
      <c r="FR74" s="499"/>
      <c r="FS74" s="499"/>
      <c r="FT74" s="499"/>
      <c r="FU74" s="499"/>
      <c r="FV74" s="499"/>
      <c r="FW74" s="499"/>
      <c r="FX74" s="499"/>
      <c r="FY74" s="499"/>
      <c r="FZ74" s="499"/>
      <c r="GA74" s="499"/>
      <c r="GB74" s="499"/>
      <c r="GC74" s="499"/>
      <c r="GD74" s="499"/>
      <c r="GE74" s="499"/>
      <c r="GF74" s="499"/>
      <c r="GG74" s="499"/>
      <c r="GH74" s="499"/>
      <c r="GI74" s="499"/>
      <c r="GJ74" s="499"/>
      <c r="GK74" s="499"/>
      <c r="GL74" s="499"/>
      <c r="GM74" s="499"/>
      <c r="GN74" s="499"/>
      <c r="GO74" s="499"/>
      <c r="GP74" s="499"/>
      <c r="GQ74" s="499"/>
      <c r="GR74" s="499"/>
      <c r="GS74" s="499"/>
      <c r="GT74" s="499"/>
      <c r="GU74" s="499"/>
      <c r="GV74" s="499"/>
      <c r="GW74" s="499"/>
      <c r="GX74" s="499"/>
      <c r="GY74" s="499"/>
      <c r="GZ74" s="499"/>
      <c r="HA74" s="499"/>
      <c r="HB74" s="499"/>
      <c r="HC74" s="499"/>
      <c r="HD74" s="499"/>
      <c r="HE74" s="499"/>
      <c r="HF74" s="499"/>
      <c r="HG74" s="499"/>
      <c r="HH74" s="499"/>
      <c r="HI74" s="499"/>
      <c r="HJ74" s="499"/>
      <c r="HK74" s="499"/>
      <c r="HL74" s="499"/>
      <c r="HM74" s="499"/>
      <c r="HN74" s="499"/>
      <c r="HO74" s="499"/>
      <c r="HP74" s="499"/>
      <c r="HQ74" s="499"/>
      <c r="HR74" s="608"/>
      <c r="HS74" s="608"/>
      <c r="HT74" s="608"/>
      <c r="HU74" s="608"/>
      <c r="HV74" s="608"/>
      <c r="HW74" s="608"/>
      <c r="HX74" s="608"/>
      <c r="HY74" s="608"/>
      <c r="HZ74" s="608"/>
      <c r="IA74" s="608"/>
      <c r="IB74" s="608"/>
      <c r="IC74" s="608"/>
      <c r="ID74" s="608"/>
      <c r="IE74" s="608"/>
      <c r="IF74" s="608"/>
      <c r="IG74" s="608"/>
      <c r="IH74" s="608"/>
      <c r="II74" s="608"/>
      <c r="IJ74" s="608"/>
      <c r="IK74" s="608"/>
    </row>
  </sheetData>
  <mergeCells count="9">
    <mergeCell ref="A1:N1"/>
    <mergeCell ref="K3:L3"/>
    <mergeCell ref="M3:N3"/>
    <mergeCell ref="A3:A4"/>
    <mergeCell ref="B3:B4"/>
    <mergeCell ref="C3:C4"/>
    <mergeCell ref="D3:D4"/>
    <mergeCell ref="E3:F3"/>
    <mergeCell ref="G3:J3"/>
  </mergeCells>
  <pageMargins left="0.55118110236220474" right="0.35433070866141736" top="0.74803149606299213" bottom="0.74803149606299213" header="0.43307086614173229" footer="0.31496062992125984"/>
  <pageSetup paperSize="9" scale="87" orientation="landscape" horizontalDpi="1200" verticalDpi="1200" r:id="rId1"/>
  <ignoredErrors>
    <ignoredError sqref="H40:H44 H67:H73 H14:H28 H30 H52:H62"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L74"/>
  <sheetViews>
    <sheetView showZeros="0" workbookViewId="0">
      <pane ySplit="4" topLeftCell="A14" activePane="bottomLeft" state="frozen"/>
      <selection activeCell="G14" sqref="G14"/>
      <selection pane="bottomLeft" activeCell="G14" sqref="G14"/>
    </sheetView>
  </sheetViews>
  <sheetFormatPr defaultColWidth="7.44140625" defaultRowHeight="14.4"/>
  <cols>
    <col min="1" max="1" width="4.88671875" style="509" customWidth="1"/>
    <col min="2" max="2" width="28.44140625" style="590" customWidth="1"/>
    <col min="3" max="3" width="7.109375" style="509" customWidth="1"/>
    <col min="4" max="4" width="11.5546875" style="509" customWidth="1"/>
    <col min="5" max="5" width="11.33203125" style="489" hidden="1" customWidth="1"/>
    <col min="6" max="6" width="11.6640625" style="687" hidden="1" customWidth="1"/>
    <col min="7" max="7" width="12.33203125" style="674" hidden="1" customWidth="1"/>
    <col min="8" max="8" width="11.33203125" style="687" hidden="1" customWidth="1"/>
    <col min="9" max="9" width="11.33203125" style="674" customWidth="1"/>
    <col min="10" max="10" width="10.6640625" style="674" customWidth="1"/>
    <col min="11" max="11" width="11.33203125" style="489" customWidth="1"/>
    <col min="12" max="12" width="10.6640625" style="674" customWidth="1"/>
    <col min="13" max="13" width="12.33203125" style="489" customWidth="1"/>
    <col min="14" max="14" width="13.88671875" style="674" hidden="1" customWidth="1"/>
    <col min="15" max="15" width="13.6640625" style="674" hidden="1" customWidth="1"/>
    <col min="16" max="16" width="8.33203125" style="489" customWidth="1"/>
    <col min="17" max="195" width="6.88671875" style="489" customWidth="1"/>
    <col min="196" max="196" width="4.88671875" style="489" customWidth="1"/>
    <col min="197" max="197" width="37.5546875" style="489" bestFit="1" customWidth="1"/>
    <col min="198" max="198" width="5.44140625" style="489" customWidth="1"/>
    <col min="199" max="199" width="9.88671875" style="489" customWidth="1"/>
    <col min="200" max="200" width="12.44140625" style="489" customWidth="1"/>
    <col min="201" max="201" width="7.5546875" style="489" customWidth="1"/>
    <col min="202" max="202" width="6.44140625" style="489" customWidth="1"/>
    <col min="203" max="203" width="8.44140625" style="489" customWidth="1"/>
    <col min="204" max="214" width="7.44140625" style="489"/>
    <col min="215" max="215" width="8.5546875" style="489" customWidth="1"/>
    <col min="216" max="226" width="7.44140625" style="489"/>
    <col min="227" max="255" width="7.44140625" style="606"/>
    <col min="256" max="256" width="4.88671875" style="606" customWidth="1"/>
    <col min="257" max="257" width="38.44140625" style="606" customWidth="1"/>
    <col min="258" max="258" width="6.5546875" style="606" customWidth="1"/>
    <col min="259" max="260" width="11.5546875" style="606" customWidth="1"/>
    <col min="261" max="261" width="15" style="606" customWidth="1"/>
    <col min="262" max="262" width="11.5546875" style="606" customWidth="1"/>
    <col min="263" max="263" width="27.5546875" style="606" bestFit="1" customWidth="1"/>
    <col min="264" max="451" width="6.88671875" style="606" customWidth="1"/>
    <col min="452" max="452" width="4.88671875" style="606" customWidth="1"/>
    <col min="453" max="453" width="37.5546875" style="606" bestFit="1" customWidth="1"/>
    <col min="454" max="454" width="5.44140625" style="606" customWidth="1"/>
    <col min="455" max="455" width="9.88671875" style="606" customWidth="1"/>
    <col min="456" max="456" width="12.44140625" style="606" customWidth="1"/>
    <col min="457" max="457" width="7.5546875" style="606" customWidth="1"/>
    <col min="458" max="458" width="6.44140625" style="606" customWidth="1"/>
    <col min="459" max="459" width="8.44140625" style="606" customWidth="1"/>
    <col min="460" max="470" width="7.44140625" style="606"/>
    <col min="471" max="471" width="8.5546875" style="606" customWidth="1"/>
    <col min="472" max="511" width="7.44140625" style="606"/>
    <col min="512" max="512" width="4.88671875" style="606" customWidth="1"/>
    <col min="513" max="513" width="38.44140625" style="606" customWidth="1"/>
    <col min="514" max="514" width="6.5546875" style="606" customWidth="1"/>
    <col min="515" max="516" width="11.5546875" style="606" customWidth="1"/>
    <col min="517" max="517" width="15" style="606" customWidth="1"/>
    <col min="518" max="518" width="11.5546875" style="606" customWidth="1"/>
    <col min="519" max="519" width="27.5546875" style="606" bestFit="1" customWidth="1"/>
    <col min="520" max="707" width="6.88671875" style="606" customWidth="1"/>
    <col min="708" max="708" width="4.88671875" style="606" customWidth="1"/>
    <col min="709" max="709" width="37.5546875" style="606" bestFit="1" customWidth="1"/>
    <col min="710" max="710" width="5.44140625" style="606" customWidth="1"/>
    <col min="711" max="711" width="9.88671875" style="606" customWidth="1"/>
    <col min="712" max="712" width="12.44140625" style="606" customWidth="1"/>
    <col min="713" max="713" width="7.5546875" style="606" customWidth="1"/>
    <col min="714" max="714" width="6.44140625" style="606" customWidth="1"/>
    <col min="715" max="715" width="8.44140625" style="606" customWidth="1"/>
    <col min="716" max="726" width="7.44140625" style="606"/>
    <col min="727" max="727" width="8.5546875" style="606" customWidth="1"/>
    <col min="728" max="767" width="7.44140625" style="606"/>
    <col min="768" max="768" width="4.88671875" style="606" customWidth="1"/>
    <col min="769" max="769" width="38.44140625" style="606" customWidth="1"/>
    <col min="770" max="770" width="6.5546875" style="606" customWidth="1"/>
    <col min="771" max="772" width="11.5546875" style="606" customWidth="1"/>
    <col min="773" max="773" width="15" style="606" customWidth="1"/>
    <col min="774" max="774" width="11.5546875" style="606" customWidth="1"/>
    <col min="775" max="775" width="27.5546875" style="606" bestFit="1" customWidth="1"/>
    <col min="776" max="963" width="6.88671875" style="606" customWidth="1"/>
    <col min="964" max="964" width="4.88671875" style="606" customWidth="1"/>
    <col min="965" max="965" width="37.5546875" style="606" bestFit="1" customWidth="1"/>
    <col min="966" max="966" width="5.44140625" style="606" customWidth="1"/>
    <col min="967" max="967" width="9.88671875" style="606" customWidth="1"/>
    <col min="968" max="968" width="12.44140625" style="606" customWidth="1"/>
    <col min="969" max="969" width="7.5546875" style="606" customWidth="1"/>
    <col min="970" max="970" width="6.44140625" style="606" customWidth="1"/>
    <col min="971" max="971" width="8.44140625" style="606" customWidth="1"/>
    <col min="972" max="982" width="7.44140625" style="606"/>
    <col min="983" max="983" width="8.5546875" style="606" customWidth="1"/>
    <col min="984" max="1023" width="7.44140625" style="606"/>
    <col min="1024" max="1024" width="4.88671875" style="606" customWidth="1"/>
    <col min="1025" max="1025" width="38.44140625" style="606" customWidth="1"/>
    <col min="1026" max="1026" width="6.5546875" style="606" customWidth="1"/>
    <col min="1027" max="1028" width="11.5546875" style="606" customWidth="1"/>
    <col min="1029" max="1029" width="15" style="606" customWidth="1"/>
    <col min="1030" max="1030" width="11.5546875" style="606" customWidth="1"/>
    <col min="1031" max="1031" width="27.5546875" style="606" bestFit="1" customWidth="1"/>
    <col min="1032" max="1219" width="6.88671875" style="606" customWidth="1"/>
    <col min="1220" max="1220" width="4.88671875" style="606" customWidth="1"/>
    <col min="1221" max="1221" width="37.5546875" style="606" bestFit="1" customWidth="1"/>
    <col min="1222" max="1222" width="5.44140625" style="606" customWidth="1"/>
    <col min="1223" max="1223" width="9.88671875" style="606" customWidth="1"/>
    <col min="1224" max="1224" width="12.44140625" style="606" customWidth="1"/>
    <col min="1225" max="1225" width="7.5546875" style="606" customWidth="1"/>
    <col min="1226" max="1226" width="6.44140625" style="606" customWidth="1"/>
    <col min="1227" max="1227" width="8.44140625" style="606" customWidth="1"/>
    <col min="1228" max="1238" width="7.44140625" style="606"/>
    <col min="1239" max="1239" width="8.5546875" style="606" customWidth="1"/>
    <col min="1240" max="1279" width="7.44140625" style="606"/>
    <col min="1280" max="1280" width="4.88671875" style="606" customWidth="1"/>
    <col min="1281" max="1281" width="38.44140625" style="606" customWidth="1"/>
    <col min="1282" max="1282" width="6.5546875" style="606" customWidth="1"/>
    <col min="1283" max="1284" width="11.5546875" style="606" customWidth="1"/>
    <col min="1285" max="1285" width="15" style="606" customWidth="1"/>
    <col min="1286" max="1286" width="11.5546875" style="606" customWidth="1"/>
    <col min="1287" max="1287" width="27.5546875" style="606" bestFit="1" customWidth="1"/>
    <col min="1288" max="1475" width="6.88671875" style="606" customWidth="1"/>
    <col min="1476" max="1476" width="4.88671875" style="606" customWidth="1"/>
    <col min="1477" max="1477" width="37.5546875" style="606" bestFit="1" customWidth="1"/>
    <col min="1478" max="1478" width="5.44140625" style="606" customWidth="1"/>
    <col min="1479" max="1479" width="9.88671875" style="606" customWidth="1"/>
    <col min="1480" max="1480" width="12.44140625" style="606" customWidth="1"/>
    <col min="1481" max="1481" width="7.5546875" style="606" customWidth="1"/>
    <col min="1482" max="1482" width="6.44140625" style="606" customWidth="1"/>
    <col min="1483" max="1483" width="8.44140625" style="606" customWidth="1"/>
    <col min="1484" max="1494" width="7.44140625" style="606"/>
    <col min="1495" max="1495" width="8.5546875" style="606" customWidth="1"/>
    <col min="1496" max="1535" width="7.44140625" style="606"/>
    <col min="1536" max="1536" width="4.88671875" style="606" customWidth="1"/>
    <col min="1537" max="1537" width="38.44140625" style="606" customWidth="1"/>
    <col min="1538" max="1538" width="6.5546875" style="606" customWidth="1"/>
    <col min="1539" max="1540" width="11.5546875" style="606" customWidth="1"/>
    <col min="1541" max="1541" width="15" style="606" customWidth="1"/>
    <col min="1542" max="1542" width="11.5546875" style="606" customWidth="1"/>
    <col min="1543" max="1543" width="27.5546875" style="606" bestFit="1" customWidth="1"/>
    <col min="1544" max="1731" width="6.88671875" style="606" customWidth="1"/>
    <col min="1732" max="1732" width="4.88671875" style="606" customWidth="1"/>
    <col min="1733" max="1733" width="37.5546875" style="606" bestFit="1" customWidth="1"/>
    <col min="1734" max="1734" width="5.44140625" style="606" customWidth="1"/>
    <col min="1735" max="1735" width="9.88671875" style="606" customWidth="1"/>
    <col min="1736" max="1736" width="12.44140625" style="606" customWidth="1"/>
    <col min="1737" max="1737" width="7.5546875" style="606" customWidth="1"/>
    <col min="1738" max="1738" width="6.44140625" style="606" customWidth="1"/>
    <col min="1739" max="1739" width="8.44140625" style="606" customWidth="1"/>
    <col min="1740" max="1750" width="7.44140625" style="606"/>
    <col min="1751" max="1751" width="8.5546875" style="606" customWidth="1"/>
    <col min="1752" max="1791" width="7.44140625" style="606"/>
    <col min="1792" max="1792" width="4.88671875" style="606" customWidth="1"/>
    <col min="1793" max="1793" width="38.44140625" style="606" customWidth="1"/>
    <col min="1794" max="1794" width="6.5546875" style="606" customWidth="1"/>
    <col min="1795" max="1796" width="11.5546875" style="606" customWidth="1"/>
    <col min="1797" max="1797" width="15" style="606" customWidth="1"/>
    <col min="1798" max="1798" width="11.5546875" style="606" customWidth="1"/>
    <col min="1799" max="1799" width="27.5546875" style="606" bestFit="1" customWidth="1"/>
    <col min="1800" max="1987" width="6.88671875" style="606" customWidth="1"/>
    <col min="1988" max="1988" width="4.88671875" style="606" customWidth="1"/>
    <col min="1989" max="1989" width="37.5546875" style="606" bestFit="1" customWidth="1"/>
    <col min="1990" max="1990" width="5.44140625" style="606" customWidth="1"/>
    <col min="1991" max="1991" width="9.88671875" style="606" customWidth="1"/>
    <col min="1992" max="1992" width="12.44140625" style="606" customWidth="1"/>
    <col min="1993" max="1993" width="7.5546875" style="606" customWidth="1"/>
    <col min="1994" max="1994" width="6.44140625" style="606" customWidth="1"/>
    <col min="1995" max="1995" width="8.44140625" style="606" customWidth="1"/>
    <col min="1996" max="2006" width="7.44140625" style="606"/>
    <col min="2007" max="2007" width="8.5546875" style="606" customWidth="1"/>
    <col min="2008" max="2047" width="7.44140625" style="606"/>
    <col min="2048" max="2048" width="4.88671875" style="606" customWidth="1"/>
    <col min="2049" max="2049" width="38.44140625" style="606" customWidth="1"/>
    <col min="2050" max="2050" width="6.5546875" style="606" customWidth="1"/>
    <col min="2051" max="2052" width="11.5546875" style="606" customWidth="1"/>
    <col min="2053" max="2053" width="15" style="606" customWidth="1"/>
    <col min="2054" max="2054" width="11.5546875" style="606" customWidth="1"/>
    <col min="2055" max="2055" width="27.5546875" style="606" bestFit="1" customWidth="1"/>
    <col min="2056" max="2243" width="6.88671875" style="606" customWidth="1"/>
    <col min="2244" max="2244" width="4.88671875" style="606" customWidth="1"/>
    <col min="2245" max="2245" width="37.5546875" style="606" bestFit="1" customWidth="1"/>
    <col min="2246" max="2246" width="5.44140625" style="606" customWidth="1"/>
    <col min="2247" max="2247" width="9.88671875" style="606" customWidth="1"/>
    <col min="2248" max="2248" width="12.44140625" style="606" customWidth="1"/>
    <col min="2249" max="2249" width="7.5546875" style="606" customWidth="1"/>
    <col min="2250" max="2250" width="6.44140625" style="606" customWidth="1"/>
    <col min="2251" max="2251" width="8.44140625" style="606" customWidth="1"/>
    <col min="2252" max="2262" width="7.44140625" style="606"/>
    <col min="2263" max="2263" width="8.5546875" style="606" customWidth="1"/>
    <col min="2264" max="2303" width="7.44140625" style="606"/>
    <col min="2304" max="2304" width="4.88671875" style="606" customWidth="1"/>
    <col min="2305" max="2305" width="38.44140625" style="606" customWidth="1"/>
    <col min="2306" max="2306" width="6.5546875" style="606" customWidth="1"/>
    <col min="2307" max="2308" width="11.5546875" style="606" customWidth="1"/>
    <col min="2309" max="2309" width="15" style="606" customWidth="1"/>
    <col min="2310" max="2310" width="11.5546875" style="606" customWidth="1"/>
    <col min="2311" max="2311" width="27.5546875" style="606" bestFit="1" customWidth="1"/>
    <col min="2312" max="2499" width="6.88671875" style="606" customWidth="1"/>
    <col min="2500" max="2500" width="4.88671875" style="606" customWidth="1"/>
    <col min="2501" max="2501" width="37.5546875" style="606" bestFit="1" customWidth="1"/>
    <col min="2502" max="2502" width="5.44140625" style="606" customWidth="1"/>
    <col min="2503" max="2503" width="9.88671875" style="606" customWidth="1"/>
    <col min="2504" max="2504" width="12.44140625" style="606" customWidth="1"/>
    <col min="2505" max="2505" width="7.5546875" style="606" customWidth="1"/>
    <col min="2506" max="2506" width="6.44140625" style="606" customWidth="1"/>
    <col min="2507" max="2507" width="8.44140625" style="606" customWidth="1"/>
    <col min="2508" max="2518" width="7.44140625" style="606"/>
    <col min="2519" max="2519" width="8.5546875" style="606" customWidth="1"/>
    <col min="2520" max="2559" width="7.44140625" style="606"/>
    <col min="2560" max="2560" width="4.88671875" style="606" customWidth="1"/>
    <col min="2561" max="2561" width="38.44140625" style="606" customWidth="1"/>
    <col min="2562" max="2562" width="6.5546875" style="606" customWidth="1"/>
    <col min="2563" max="2564" width="11.5546875" style="606" customWidth="1"/>
    <col min="2565" max="2565" width="15" style="606" customWidth="1"/>
    <col min="2566" max="2566" width="11.5546875" style="606" customWidth="1"/>
    <col min="2567" max="2567" width="27.5546875" style="606" bestFit="1" customWidth="1"/>
    <col min="2568" max="2755" width="6.88671875" style="606" customWidth="1"/>
    <col min="2756" max="2756" width="4.88671875" style="606" customWidth="1"/>
    <col min="2757" max="2757" width="37.5546875" style="606" bestFit="1" customWidth="1"/>
    <col min="2758" max="2758" width="5.44140625" style="606" customWidth="1"/>
    <col min="2759" max="2759" width="9.88671875" style="606" customWidth="1"/>
    <col min="2760" max="2760" width="12.44140625" style="606" customWidth="1"/>
    <col min="2761" max="2761" width="7.5546875" style="606" customWidth="1"/>
    <col min="2762" max="2762" width="6.44140625" style="606" customWidth="1"/>
    <col min="2763" max="2763" width="8.44140625" style="606" customWidth="1"/>
    <col min="2764" max="2774" width="7.44140625" style="606"/>
    <col min="2775" max="2775" width="8.5546875" style="606" customWidth="1"/>
    <col min="2776" max="2815" width="7.44140625" style="606"/>
    <col min="2816" max="2816" width="4.88671875" style="606" customWidth="1"/>
    <col min="2817" max="2817" width="38.44140625" style="606" customWidth="1"/>
    <col min="2818" max="2818" width="6.5546875" style="606" customWidth="1"/>
    <col min="2819" max="2820" width="11.5546875" style="606" customWidth="1"/>
    <col min="2821" max="2821" width="15" style="606" customWidth="1"/>
    <col min="2822" max="2822" width="11.5546875" style="606" customWidth="1"/>
    <col min="2823" max="2823" width="27.5546875" style="606" bestFit="1" customWidth="1"/>
    <col min="2824" max="3011" width="6.88671875" style="606" customWidth="1"/>
    <col min="3012" max="3012" width="4.88671875" style="606" customWidth="1"/>
    <col min="3013" max="3013" width="37.5546875" style="606" bestFit="1" customWidth="1"/>
    <col min="3014" max="3014" width="5.44140625" style="606" customWidth="1"/>
    <col min="3015" max="3015" width="9.88671875" style="606" customWidth="1"/>
    <col min="3016" max="3016" width="12.44140625" style="606" customWidth="1"/>
    <col min="3017" max="3017" width="7.5546875" style="606" customWidth="1"/>
    <col min="3018" max="3018" width="6.44140625" style="606" customWidth="1"/>
    <col min="3019" max="3019" width="8.44140625" style="606" customWidth="1"/>
    <col min="3020" max="3030" width="7.44140625" style="606"/>
    <col min="3031" max="3031" width="8.5546875" style="606" customWidth="1"/>
    <col min="3032" max="3071" width="7.44140625" style="606"/>
    <col min="3072" max="3072" width="4.88671875" style="606" customWidth="1"/>
    <col min="3073" max="3073" width="38.44140625" style="606" customWidth="1"/>
    <col min="3074" max="3074" width="6.5546875" style="606" customWidth="1"/>
    <col min="3075" max="3076" width="11.5546875" style="606" customWidth="1"/>
    <col min="3077" max="3077" width="15" style="606" customWidth="1"/>
    <col min="3078" max="3078" width="11.5546875" style="606" customWidth="1"/>
    <col min="3079" max="3079" width="27.5546875" style="606" bestFit="1" customWidth="1"/>
    <col min="3080" max="3267" width="6.88671875" style="606" customWidth="1"/>
    <col min="3268" max="3268" width="4.88671875" style="606" customWidth="1"/>
    <col min="3269" max="3269" width="37.5546875" style="606" bestFit="1" customWidth="1"/>
    <col min="3270" max="3270" width="5.44140625" style="606" customWidth="1"/>
    <col min="3271" max="3271" width="9.88671875" style="606" customWidth="1"/>
    <col min="3272" max="3272" width="12.44140625" style="606" customWidth="1"/>
    <col min="3273" max="3273" width="7.5546875" style="606" customWidth="1"/>
    <col min="3274" max="3274" width="6.44140625" style="606" customWidth="1"/>
    <col min="3275" max="3275" width="8.44140625" style="606" customWidth="1"/>
    <col min="3276" max="3286" width="7.44140625" style="606"/>
    <col min="3287" max="3287" width="8.5546875" style="606" customWidth="1"/>
    <col min="3288" max="3327" width="7.44140625" style="606"/>
    <col min="3328" max="3328" width="4.88671875" style="606" customWidth="1"/>
    <col min="3329" max="3329" width="38.44140625" style="606" customWidth="1"/>
    <col min="3330" max="3330" width="6.5546875" style="606" customWidth="1"/>
    <col min="3331" max="3332" width="11.5546875" style="606" customWidth="1"/>
    <col min="3333" max="3333" width="15" style="606" customWidth="1"/>
    <col min="3334" max="3334" width="11.5546875" style="606" customWidth="1"/>
    <col min="3335" max="3335" width="27.5546875" style="606" bestFit="1" customWidth="1"/>
    <col min="3336" max="3523" width="6.88671875" style="606" customWidth="1"/>
    <col min="3524" max="3524" width="4.88671875" style="606" customWidth="1"/>
    <col min="3525" max="3525" width="37.5546875" style="606" bestFit="1" customWidth="1"/>
    <col min="3526" max="3526" width="5.44140625" style="606" customWidth="1"/>
    <col min="3527" max="3527" width="9.88671875" style="606" customWidth="1"/>
    <col min="3528" max="3528" width="12.44140625" style="606" customWidth="1"/>
    <col min="3529" max="3529" width="7.5546875" style="606" customWidth="1"/>
    <col min="3530" max="3530" width="6.44140625" style="606" customWidth="1"/>
    <col min="3531" max="3531" width="8.44140625" style="606" customWidth="1"/>
    <col min="3532" max="3542" width="7.44140625" style="606"/>
    <col min="3543" max="3543" width="8.5546875" style="606" customWidth="1"/>
    <col min="3544" max="3583" width="7.44140625" style="606"/>
    <col min="3584" max="3584" width="4.88671875" style="606" customWidth="1"/>
    <col min="3585" max="3585" width="38.44140625" style="606" customWidth="1"/>
    <col min="3586" max="3586" width="6.5546875" style="606" customWidth="1"/>
    <col min="3587" max="3588" width="11.5546875" style="606" customWidth="1"/>
    <col min="3589" max="3589" width="15" style="606" customWidth="1"/>
    <col min="3590" max="3590" width="11.5546875" style="606" customWidth="1"/>
    <col min="3591" max="3591" width="27.5546875" style="606" bestFit="1" customWidth="1"/>
    <col min="3592" max="3779" width="6.88671875" style="606" customWidth="1"/>
    <col min="3780" max="3780" width="4.88671875" style="606" customWidth="1"/>
    <col min="3781" max="3781" width="37.5546875" style="606" bestFit="1" customWidth="1"/>
    <col min="3782" max="3782" width="5.44140625" style="606" customWidth="1"/>
    <col min="3783" max="3783" width="9.88671875" style="606" customWidth="1"/>
    <col min="3784" max="3784" width="12.44140625" style="606" customWidth="1"/>
    <col min="3785" max="3785" width="7.5546875" style="606" customWidth="1"/>
    <col min="3786" max="3786" width="6.44140625" style="606" customWidth="1"/>
    <col min="3787" max="3787" width="8.44140625" style="606" customWidth="1"/>
    <col min="3788" max="3798" width="7.44140625" style="606"/>
    <col min="3799" max="3799" width="8.5546875" style="606" customWidth="1"/>
    <col min="3800" max="3839" width="7.44140625" style="606"/>
    <col min="3840" max="3840" width="4.88671875" style="606" customWidth="1"/>
    <col min="3841" max="3841" width="38.44140625" style="606" customWidth="1"/>
    <col min="3842" max="3842" width="6.5546875" style="606" customWidth="1"/>
    <col min="3843" max="3844" width="11.5546875" style="606" customWidth="1"/>
    <col min="3845" max="3845" width="15" style="606" customWidth="1"/>
    <col min="3846" max="3846" width="11.5546875" style="606" customWidth="1"/>
    <col min="3847" max="3847" width="27.5546875" style="606" bestFit="1" customWidth="1"/>
    <col min="3848" max="4035" width="6.88671875" style="606" customWidth="1"/>
    <col min="4036" max="4036" width="4.88671875" style="606" customWidth="1"/>
    <col min="4037" max="4037" width="37.5546875" style="606" bestFit="1" customWidth="1"/>
    <col min="4038" max="4038" width="5.44140625" style="606" customWidth="1"/>
    <col min="4039" max="4039" width="9.88671875" style="606" customWidth="1"/>
    <col min="4040" max="4040" width="12.44140625" style="606" customWidth="1"/>
    <col min="4041" max="4041" width="7.5546875" style="606" customWidth="1"/>
    <col min="4042" max="4042" width="6.44140625" style="606" customWidth="1"/>
    <col min="4043" max="4043" width="8.44140625" style="606" customWidth="1"/>
    <col min="4044" max="4054" width="7.44140625" style="606"/>
    <col min="4055" max="4055" width="8.5546875" style="606" customWidth="1"/>
    <col min="4056" max="4095" width="7.44140625" style="606"/>
    <col min="4096" max="4096" width="4.88671875" style="606" customWidth="1"/>
    <col min="4097" max="4097" width="38.44140625" style="606" customWidth="1"/>
    <col min="4098" max="4098" width="6.5546875" style="606" customWidth="1"/>
    <col min="4099" max="4100" width="11.5546875" style="606" customWidth="1"/>
    <col min="4101" max="4101" width="15" style="606" customWidth="1"/>
    <col min="4102" max="4102" width="11.5546875" style="606" customWidth="1"/>
    <col min="4103" max="4103" width="27.5546875" style="606" bestFit="1" customWidth="1"/>
    <col min="4104" max="4291" width="6.88671875" style="606" customWidth="1"/>
    <col min="4292" max="4292" width="4.88671875" style="606" customWidth="1"/>
    <col min="4293" max="4293" width="37.5546875" style="606" bestFit="1" customWidth="1"/>
    <col min="4294" max="4294" width="5.44140625" style="606" customWidth="1"/>
    <col min="4295" max="4295" width="9.88671875" style="606" customWidth="1"/>
    <col min="4296" max="4296" width="12.44140625" style="606" customWidth="1"/>
    <col min="4297" max="4297" width="7.5546875" style="606" customWidth="1"/>
    <col min="4298" max="4298" width="6.44140625" style="606" customWidth="1"/>
    <col min="4299" max="4299" width="8.44140625" style="606" customWidth="1"/>
    <col min="4300" max="4310" width="7.44140625" style="606"/>
    <col min="4311" max="4311" width="8.5546875" style="606" customWidth="1"/>
    <col min="4312" max="4351" width="7.44140625" style="606"/>
    <col min="4352" max="4352" width="4.88671875" style="606" customWidth="1"/>
    <col min="4353" max="4353" width="38.44140625" style="606" customWidth="1"/>
    <col min="4354" max="4354" width="6.5546875" style="606" customWidth="1"/>
    <col min="4355" max="4356" width="11.5546875" style="606" customWidth="1"/>
    <col min="4357" max="4357" width="15" style="606" customWidth="1"/>
    <col min="4358" max="4358" width="11.5546875" style="606" customWidth="1"/>
    <col min="4359" max="4359" width="27.5546875" style="606" bestFit="1" customWidth="1"/>
    <col min="4360" max="4547" width="6.88671875" style="606" customWidth="1"/>
    <col min="4548" max="4548" width="4.88671875" style="606" customWidth="1"/>
    <col min="4549" max="4549" width="37.5546875" style="606" bestFit="1" customWidth="1"/>
    <col min="4550" max="4550" width="5.44140625" style="606" customWidth="1"/>
    <col min="4551" max="4551" width="9.88671875" style="606" customWidth="1"/>
    <col min="4552" max="4552" width="12.44140625" style="606" customWidth="1"/>
    <col min="4553" max="4553" width="7.5546875" style="606" customWidth="1"/>
    <col min="4554" max="4554" width="6.44140625" style="606" customWidth="1"/>
    <col min="4555" max="4555" width="8.44140625" style="606" customWidth="1"/>
    <col min="4556" max="4566" width="7.44140625" style="606"/>
    <col min="4567" max="4567" width="8.5546875" style="606" customWidth="1"/>
    <col min="4568" max="4607" width="7.44140625" style="606"/>
    <col min="4608" max="4608" width="4.88671875" style="606" customWidth="1"/>
    <col min="4609" max="4609" width="38.44140625" style="606" customWidth="1"/>
    <col min="4610" max="4610" width="6.5546875" style="606" customWidth="1"/>
    <col min="4611" max="4612" width="11.5546875" style="606" customWidth="1"/>
    <col min="4613" max="4613" width="15" style="606" customWidth="1"/>
    <col min="4614" max="4614" width="11.5546875" style="606" customWidth="1"/>
    <col min="4615" max="4615" width="27.5546875" style="606" bestFit="1" customWidth="1"/>
    <col min="4616" max="4803" width="6.88671875" style="606" customWidth="1"/>
    <col min="4804" max="4804" width="4.88671875" style="606" customWidth="1"/>
    <col min="4805" max="4805" width="37.5546875" style="606" bestFit="1" customWidth="1"/>
    <col min="4806" max="4806" width="5.44140625" style="606" customWidth="1"/>
    <col min="4807" max="4807" width="9.88671875" style="606" customWidth="1"/>
    <col min="4808" max="4808" width="12.44140625" style="606" customWidth="1"/>
    <col min="4809" max="4809" width="7.5546875" style="606" customWidth="1"/>
    <col min="4810" max="4810" width="6.44140625" style="606" customWidth="1"/>
    <col min="4811" max="4811" width="8.44140625" style="606" customWidth="1"/>
    <col min="4812" max="4822" width="7.44140625" style="606"/>
    <col min="4823" max="4823" width="8.5546875" style="606" customWidth="1"/>
    <col min="4824" max="4863" width="7.44140625" style="606"/>
    <col min="4864" max="4864" width="4.88671875" style="606" customWidth="1"/>
    <col min="4865" max="4865" width="38.44140625" style="606" customWidth="1"/>
    <col min="4866" max="4866" width="6.5546875" style="606" customWidth="1"/>
    <col min="4867" max="4868" width="11.5546875" style="606" customWidth="1"/>
    <col min="4869" max="4869" width="15" style="606" customWidth="1"/>
    <col min="4870" max="4870" width="11.5546875" style="606" customWidth="1"/>
    <col min="4871" max="4871" width="27.5546875" style="606" bestFit="1" customWidth="1"/>
    <col min="4872" max="5059" width="6.88671875" style="606" customWidth="1"/>
    <col min="5060" max="5060" width="4.88671875" style="606" customWidth="1"/>
    <col min="5061" max="5061" width="37.5546875" style="606" bestFit="1" customWidth="1"/>
    <col min="5062" max="5062" width="5.44140625" style="606" customWidth="1"/>
    <col min="5063" max="5063" width="9.88671875" style="606" customWidth="1"/>
    <col min="5064" max="5064" width="12.44140625" style="606" customWidth="1"/>
    <col min="5065" max="5065" width="7.5546875" style="606" customWidth="1"/>
    <col min="5066" max="5066" width="6.44140625" style="606" customWidth="1"/>
    <col min="5067" max="5067" width="8.44140625" style="606" customWidth="1"/>
    <col min="5068" max="5078" width="7.44140625" style="606"/>
    <col min="5079" max="5079" width="8.5546875" style="606" customWidth="1"/>
    <col min="5080" max="5119" width="7.44140625" style="606"/>
    <col min="5120" max="5120" width="4.88671875" style="606" customWidth="1"/>
    <col min="5121" max="5121" width="38.44140625" style="606" customWidth="1"/>
    <col min="5122" max="5122" width="6.5546875" style="606" customWidth="1"/>
    <col min="5123" max="5124" width="11.5546875" style="606" customWidth="1"/>
    <col min="5125" max="5125" width="15" style="606" customWidth="1"/>
    <col min="5126" max="5126" width="11.5546875" style="606" customWidth="1"/>
    <col min="5127" max="5127" width="27.5546875" style="606" bestFit="1" customWidth="1"/>
    <col min="5128" max="5315" width="6.88671875" style="606" customWidth="1"/>
    <col min="5316" max="5316" width="4.88671875" style="606" customWidth="1"/>
    <col min="5317" max="5317" width="37.5546875" style="606" bestFit="1" customWidth="1"/>
    <col min="5318" max="5318" width="5.44140625" style="606" customWidth="1"/>
    <col min="5319" max="5319" width="9.88671875" style="606" customWidth="1"/>
    <col min="5320" max="5320" width="12.44140625" style="606" customWidth="1"/>
    <col min="5321" max="5321" width="7.5546875" style="606" customWidth="1"/>
    <col min="5322" max="5322" width="6.44140625" style="606" customWidth="1"/>
    <col min="5323" max="5323" width="8.44140625" style="606" customWidth="1"/>
    <col min="5324" max="5334" width="7.44140625" style="606"/>
    <col min="5335" max="5335" width="8.5546875" style="606" customWidth="1"/>
    <col min="5336" max="5375" width="7.44140625" style="606"/>
    <col min="5376" max="5376" width="4.88671875" style="606" customWidth="1"/>
    <col min="5377" max="5377" width="38.44140625" style="606" customWidth="1"/>
    <col min="5378" max="5378" width="6.5546875" style="606" customWidth="1"/>
    <col min="5379" max="5380" width="11.5546875" style="606" customWidth="1"/>
    <col min="5381" max="5381" width="15" style="606" customWidth="1"/>
    <col min="5382" max="5382" width="11.5546875" style="606" customWidth="1"/>
    <col min="5383" max="5383" width="27.5546875" style="606" bestFit="1" customWidth="1"/>
    <col min="5384" max="5571" width="6.88671875" style="606" customWidth="1"/>
    <col min="5572" max="5572" width="4.88671875" style="606" customWidth="1"/>
    <col min="5573" max="5573" width="37.5546875" style="606" bestFit="1" customWidth="1"/>
    <col min="5574" max="5574" width="5.44140625" style="606" customWidth="1"/>
    <col min="5575" max="5575" width="9.88671875" style="606" customWidth="1"/>
    <col min="5576" max="5576" width="12.44140625" style="606" customWidth="1"/>
    <col min="5577" max="5577" width="7.5546875" style="606" customWidth="1"/>
    <col min="5578" max="5578" width="6.44140625" style="606" customWidth="1"/>
    <col min="5579" max="5579" width="8.44140625" style="606" customWidth="1"/>
    <col min="5580" max="5590" width="7.44140625" style="606"/>
    <col min="5591" max="5591" width="8.5546875" style="606" customWidth="1"/>
    <col min="5592" max="5631" width="7.44140625" style="606"/>
    <col min="5632" max="5632" width="4.88671875" style="606" customWidth="1"/>
    <col min="5633" max="5633" width="38.44140625" style="606" customWidth="1"/>
    <col min="5634" max="5634" width="6.5546875" style="606" customWidth="1"/>
    <col min="5635" max="5636" width="11.5546875" style="606" customWidth="1"/>
    <col min="5637" max="5637" width="15" style="606" customWidth="1"/>
    <col min="5638" max="5638" width="11.5546875" style="606" customWidth="1"/>
    <col min="5639" max="5639" width="27.5546875" style="606" bestFit="1" customWidth="1"/>
    <col min="5640" max="5827" width="6.88671875" style="606" customWidth="1"/>
    <col min="5828" max="5828" width="4.88671875" style="606" customWidth="1"/>
    <col min="5829" max="5829" width="37.5546875" style="606" bestFit="1" customWidth="1"/>
    <col min="5830" max="5830" width="5.44140625" style="606" customWidth="1"/>
    <col min="5831" max="5831" width="9.88671875" style="606" customWidth="1"/>
    <col min="5832" max="5832" width="12.44140625" style="606" customWidth="1"/>
    <col min="5833" max="5833" width="7.5546875" style="606" customWidth="1"/>
    <col min="5834" max="5834" width="6.44140625" style="606" customWidth="1"/>
    <col min="5835" max="5835" width="8.44140625" style="606" customWidth="1"/>
    <col min="5836" max="5846" width="7.44140625" style="606"/>
    <col min="5847" max="5847" width="8.5546875" style="606" customWidth="1"/>
    <col min="5848" max="5887" width="7.44140625" style="606"/>
    <col min="5888" max="5888" width="4.88671875" style="606" customWidth="1"/>
    <col min="5889" max="5889" width="38.44140625" style="606" customWidth="1"/>
    <col min="5890" max="5890" width="6.5546875" style="606" customWidth="1"/>
    <col min="5891" max="5892" width="11.5546875" style="606" customWidth="1"/>
    <col min="5893" max="5893" width="15" style="606" customWidth="1"/>
    <col min="5894" max="5894" width="11.5546875" style="606" customWidth="1"/>
    <col min="5895" max="5895" width="27.5546875" style="606" bestFit="1" customWidth="1"/>
    <col min="5896" max="6083" width="6.88671875" style="606" customWidth="1"/>
    <col min="6084" max="6084" width="4.88671875" style="606" customWidth="1"/>
    <col min="6085" max="6085" width="37.5546875" style="606" bestFit="1" customWidth="1"/>
    <col min="6086" max="6086" width="5.44140625" style="606" customWidth="1"/>
    <col min="6087" max="6087" width="9.88671875" style="606" customWidth="1"/>
    <col min="6088" max="6088" width="12.44140625" style="606" customWidth="1"/>
    <col min="6089" max="6089" width="7.5546875" style="606" customWidth="1"/>
    <col min="6090" max="6090" width="6.44140625" style="606" customWidth="1"/>
    <col min="6091" max="6091" width="8.44140625" style="606" customWidth="1"/>
    <col min="6092" max="6102" width="7.44140625" style="606"/>
    <col min="6103" max="6103" width="8.5546875" style="606" customWidth="1"/>
    <col min="6104" max="6143" width="7.44140625" style="606"/>
    <col min="6144" max="6144" width="4.88671875" style="606" customWidth="1"/>
    <col min="6145" max="6145" width="38.44140625" style="606" customWidth="1"/>
    <col min="6146" max="6146" width="6.5546875" style="606" customWidth="1"/>
    <col min="6147" max="6148" width="11.5546875" style="606" customWidth="1"/>
    <col min="6149" max="6149" width="15" style="606" customWidth="1"/>
    <col min="6150" max="6150" width="11.5546875" style="606" customWidth="1"/>
    <col min="6151" max="6151" width="27.5546875" style="606" bestFit="1" customWidth="1"/>
    <col min="6152" max="6339" width="6.88671875" style="606" customWidth="1"/>
    <col min="6340" max="6340" width="4.88671875" style="606" customWidth="1"/>
    <col min="6341" max="6341" width="37.5546875" style="606" bestFit="1" customWidth="1"/>
    <col min="6342" max="6342" width="5.44140625" style="606" customWidth="1"/>
    <col min="6343" max="6343" width="9.88671875" style="606" customWidth="1"/>
    <col min="6344" max="6344" width="12.44140625" style="606" customWidth="1"/>
    <col min="6345" max="6345" width="7.5546875" style="606" customWidth="1"/>
    <col min="6346" max="6346" width="6.44140625" style="606" customWidth="1"/>
    <col min="6347" max="6347" width="8.44140625" style="606" customWidth="1"/>
    <col min="6348" max="6358" width="7.44140625" style="606"/>
    <col min="6359" max="6359" width="8.5546875" style="606" customWidth="1"/>
    <col min="6360" max="6399" width="7.44140625" style="606"/>
    <col min="6400" max="6400" width="4.88671875" style="606" customWidth="1"/>
    <col min="6401" max="6401" width="38.44140625" style="606" customWidth="1"/>
    <col min="6402" max="6402" width="6.5546875" style="606" customWidth="1"/>
    <col min="6403" max="6404" width="11.5546875" style="606" customWidth="1"/>
    <col min="6405" max="6405" width="15" style="606" customWidth="1"/>
    <col min="6406" max="6406" width="11.5546875" style="606" customWidth="1"/>
    <col min="6407" max="6407" width="27.5546875" style="606" bestFit="1" customWidth="1"/>
    <col min="6408" max="6595" width="6.88671875" style="606" customWidth="1"/>
    <col min="6596" max="6596" width="4.88671875" style="606" customWidth="1"/>
    <col min="6597" max="6597" width="37.5546875" style="606" bestFit="1" customWidth="1"/>
    <col min="6598" max="6598" width="5.44140625" style="606" customWidth="1"/>
    <col min="6599" max="6599" width="9.88671875" style="606" customWidth="1"/>
    <col min="6600" max="6600" width="12.44140625" style="606" customWidth="1"/>
    <col min="6601" max="6601" width="7.5546875" style="606" customWidth="1"/>
    <col min="6602" max="6602" width="6.44140625" style="606" customWidth="1"/>
    <col min="6603" max="6603" width="8.44140625" style="606" customWidth="1"/>
    <col min="6604" max="6614" width="7.44140625" style="606"/>
    <col min="6615" max="6615" width="8.5546875" style="606" customWidth="1"/>
    <col min="6616" max="6655" width="7.44140625" style="606"/>
    <col min="6656" max="6656" width="4.88671875" style="606" customWidth="1"/>
    <col min="6657" max="6657" width="38.44140625" style="606" customWidth="1"/>
    <col min="6658" max="6658" width="6.5546875" style="606" customWidth="1"/>
    <col min="6659" max="6660" width="11.5546875" style="606" customWidth="1"/>
    <col min="6661" max="6661" width="15" style="606" customWidth="1"/>
    <col min="6662" max="6662" width="11.5546875" style="606" customWidth="1"/>
    <col min="6663" max="6663" width="27.5546875" style="606" bestFit="1" customWidth="1"/>
    <col min="6664" max="6851" width="6.88671875" style="606" customWidth="1"/>
    <col min="6852" max="6852" width="4.88671875" style="606" customWidth="1"/>
    <col min="6853" max="6853" width="37.5546875" style="606" bestFit="1" customWidth="1"/>
    <col min="6854" max="6854" width="5.44140625" style="606" customWidth="1"/>
    <col min="6855" max="6855" width="9.88671875" style="606" customWidth="1"/>
    <col min="6856" max="6856" width="12.44140625" style="606" customWidth="1"/>
    <col min="6857" max="6857" width="7.5546875" style="606" customWidth="1"/>
    <col min="6858" max="6858" width="6.44140625" style="606" customWidth="1"/>
    <col min="6859" max="6859" width="8.44140625" style="606" customWidth="1"/>
    <col min="6860" max="6870" width="7.44140625" style="606"/>
    <col min="6871" max="6871" width="8.5546875" style="606" customWidth="1"/>
    <col min="6872" max="6911" width="7.44140625" style="606"/>
    <col min="6912" max="6912" width="4.88671875" style="606" customWidth="1"/>
    <col min="6913" max="6913" width="38.44140625" style="606" customWidth="1"/>
    <col min="6914" max="6914" width="6.5546875" style="606" customWidth="1"/>
    <col min="6915" max="6916" width="11.5546875" style="606" customWidth="1"/>
    <col min="6917" max="6917" width="15" style="606" customWidth="1"/>
    <col min="6918" max="6918" width="11.5546875" style="606" customWidth="1"/>
    <col min="6919" max="6919" width="27.5546875" style="606" bestFit="1" customWidth="1"/>
    <col min="6920" max="7107" width="6.88671875" style="606" customWidth="1"/>
    <col min="7108" max="7108" width="4.88671875" style="606" customWidth="1"/>
    <col min="7109" max="7109" width="37.5546875" style="606" bestFit="1" customWidth="1"/>
    <col min="7110" max="7110" width="5.44140625" style="606" customWidth="1"/>
    <col min="7111" max="7111" width="9.88671875" style="606" customWidth="1"/>
    <col min="7112" max="7112" width="12.44140625" style="606" customWidth="1"/>
    <col min="7113" max="7113" width="7.5546875" style="606" customWidth="1"/>
    <col min="7114" max="7114" width="6.44140625" style="606" customWidth="1"/>
    <col min="7115" max="7115" width="8.44140625" style="606" customWidth="1"/>
    <col min="7116" max="7126" width="7.44140625" style="606"/>
    <col min="7127" max="7127" width="8.5546875" style="606" customWidth="1"/>
    <col min="7128" max="7167" width="7.44140625" style="606"/>
    <col min="7168" max="7168" width="4.88671875" style="606" customWidth="1"/>
    <col min="7169" max="7169" width="38.44140625" style="606" customWidth="1"/>
    <col min="7170" max="7170" width="6.5546875" style="606" customWidth="1"/>
    <col min="7171" max="7172" width="11.5546875" style="606" customWidth="1"/>
    <col min="7173" max="7173" width="15" style="606" customWidth="1"/>
    <col min="7174" max="7174" width="11.5546875" style="606" customWidth="1"/>
    <col min="7175" max="7175" width="27.5546875" style="606" bestFit="1" customWidth="1"/>
    <col min="7176" max="7363" width="6.88671875" style="606" customWidth="1"/>
    <col min="7364" max="7364" width="4.88671875" style="606" customWidth="1"/>
    <col min="7365" max="7365" width="37.5546875" style="606" bestFit="1" customWidth="1"/>
    <col min="7366" max="7366" width="5.44140625" style="606" customWidth="1"/>
    <col min="7367" max="7367" width="9.88671875" style="606" customWidth="1"/>
    <col min="7368" max="7368" width="12.44140625" style="606" customWidth="1"/>
    <col min="7369" max="7369" width="7.5546875" style="606" customWidth="1"/>
    <col min="7370" max="7370" width="6.44140625" style="606" customWidth="1"/>
    <col min="7371" max="7371" width="8.44140625" style="606" customWidth="1"/>
    <col min="7372" max="7382" width="7.44140625" style="606"/>
    <col min="7383" max="7383" width="8.5546875" style="606" customWidth="1"/>
    <col min="7384" max="7423" width="7.44140625" style="606"/>
    <col min="7424" max="7424" width="4.88671875" style="606" customWidth="1"/>
    <col min="7425" max="7425" width="38.44140625" style="606" customWidth="1"/>
    <col min="7426" max="7426" width="6.5546875" style="606" customWidth="1"/>
    <col min="7427" max="7428" width="11.5546875" style="606" customWidth="1"/>
    <col min="7429" max="7429" width="15" style="606" customWidth="1"/>
    <col min="7430" max="7430" width="11.5546875" style="606" customWidth="1"/>
    <col min="7431" max="7431" width="27.5546875" style="606" bestFit="1" customWidth="1"/>
    <col min="7432" max="7619" width="6.88671875" style="606" customWidth="1"/>
    <col min="7620" max="7620" width="4.88671875" style="606" customWidth="1"/>
    <col min="7621" max="7621" width="37.5546875" style="606" bestFit="1" customWidth="1"/>
    <col min="7622" max="7622" width="5.44140625" style="606" customWidth="1"/>
    <col min="7623" max="7623" width="9.88671875" style="606" customWidth="1"/>
    <col min="7624" max="7624" width="12.44140625" style="606" customWidth="1"/>
    <col min="7625" max="7625" width="7.5546875" style="606" customWidth="1"/>
    <col min="7626" max="7626" width="6.44140625" style="606" customWidth="1"/>
    <col min="7627" max="7627" width="8.44140625" style="606" customWidth="1"/>
    <col min="7628" max="7638" width="7.44140625" style="606"/>
    <col min="7639" max="7639" width="8.5546875" style="606" customWidth="1"/>
    <col min="7640" max="7679" width="7.44140625" style="606"/>
    <col min="7680" max="7680" width="4.88671875" style="606" customWidth="1"/>
    <col min="7681" max="7681" width="38.44140625" style="606" customWidth="1"/>
    <col min="7682" max="7682" width="6.5546875" style="606" customWidth="1"/>
    <col min="7683" max="7684" width="11.5546875" style="606" customWidth="1"/>
    <col min="7685" max="7685" width="15" style="606" customWidth="1"/>
    <col min="7686" max="7686" width="11.5546875" style="606" customWidth="1"/>
    <col min="7687" max="7687" width="27.5546875" style="606" bestFit="1" customWidth="1"/>
    <col min="7688" max="7875" width="6.88671875" style="606" customWidth="1"/>
    <col min="7876" max="7876" width="4.88671875" style="606" customWidth="1"/>
    <col min="7877" max="7877" width="37.5546875" style="606" bestFit="1" customWidth="1"/>
    <col min="7878" max="7878" width="5.44140625" style="606" customWidth="1"/>
    <col min="7879" max="7879" width="9.88671875" style="606" customWidth="1"/>
    <col min="7880" max="7880" width="12.44140625" style="606" customWidth="1"/>
    <col min="7881" max="7881" width="7.5546875" style="606" customWidth="1"/>
    <col min="7882" max="7882" width="6.44140625" style="606" customWidth="1"/>
    <col min="7883" max="7883" width="8.44140625" style="606" customWidth="1"/>
    <col min="7884" max="7894" width="7.44140625" style="606"/>
    <col min="7895" max="7895" width="8.5546875" style="606" customWidth="1"/>
    <col min="7896" max="7935" width="7.44140625" style="606"/>
    <col min="7936" max="7936" width="4.88671875" style="606" customWidth="1"/>
    <col min="7937" max="7937" width="38.44140625" style="606" customWidth="1"/>
    <col min="7938" max="7938" width="6.5546875" style="606" customWidth="1"/>
    <col min="7939" max="7940" width="11.5546875" style="606" customWidth="1"/>
    <col min="7941" max="7941" width="15" style="606" customWidth="1"/>
    <col min="7942" max="7942" width="11.5546875" style="606" customWidth="1"/>
    <col min="7943" max="7943" width="27.5546875" style="606" bestFit="1" customWidth="1"/>
    <col min="7944" max="8131" width="6.88671875" style="606" customWidth="1"/>
    <col min="8132" max="8132" width="4.88671875" style="606" customWidth="1"/>
    <col min="8133" max="8133" width="37.5546875" style="606" bestFit="1" customWidth="1"/>
    <col min="8134" max="8134" width="5.44140625" style="606" customWidth="1"/>
    <col min="8135" max="8135" width="9.88671875" style="606" customWidth="1"/>
    <col min="8136" max="8136" width="12.44140625" style="606" customWidth="1"/>
    <col min="8137" max="8137" width="7.5546875" style="606" customWidth="1"/>
    <col min="8138" max="8138" width="6.44140625" style="606" customWidth="1"/>
    <col min="8139" max="8139" width="8.44140625" style="606" customWidth="1"/>
    <col min="8140" max="8150" width="7.44140625" style="606"/>
    <col min="8151" max="8151" width="8.5546875" style="606" customWidth="1"/>
    <col min="8152" max="8191" width="7.44140625" style="606"/>
    <col min="8192" max="8192" width="4.88671875" style="606" customWidth="1"/>
    <col min="8193" max="8193" width="38.44140625" style="606" customWidth="1"/>
    <col min="8194" max="8194" width="6.5546875" style="606" customWidth="1"/>
    <col min="8195" max="8196" width="11.5546875" style="606" customWidth="1"/>
    <col min="8197" max="8197" width="15" style="606" customWidth="1"/>
    <col min="8198" max="8198" width="11.5546875" style="606" customWidth="1"/>
    <col min="8199" max="8199" width="27.5546875" style="606" bestFit="1" customWidth="1"/>
    <col min="8200" max="8387" width="6.88671875" style="606" customWidth="1"/>
    <col min="8388" max="8388" width="4.88671875" style="606" customWidth="1"/>
    <col min="8389" max="8389" width="37.5546875" style="606" bestFit="1" customWidth="1"/>
    <col min="8390" max="8390" width="5.44140625" style="606" customWidth="1"/>
    <col min="8391" max="8391" width="9.88671875" style="606" customWidth="1"/>
    <col min="8392" max="8392" width="12.44140625" style="606" customWidth="1"/>
    <col min="8393" max="8393" width="7.5546875" style="606" customWidth="1"/>
    <col min="8394" max="8394" width="6.44140625" style="606" customWidth="1"/>
    <col min="8395" max="8395" width="8.44140625" style="606" customWidth="1"/>
    <col min="8396" max="8406" width="7.44140625" style="606"/>
    <col min="8407" max="8407" width="8.5546875" style="606" customWidth="1"/>
    <col min="8408" max="8447" width="7.44140625" style="606"/>
    <col min="8448" max="8448" width="4.88671875" style="606" customWidth="1"/>
    <col min="8449" max="8449" width="38.44140625" style="606" customWidth="1"/>
    <col min="8450" max="8450" width="6.5546875" style="606" customWidth="1"/>
    <col min="8451" max="8452" width="11.5546875" style="606" customWidth="1"/>
    <col min="8453" max="8453" width="15" style="606" customWidth="1"/>
    <col min="8454" max="8454" width="11.5546875" style="606" customWidth="1"/>
    <col min="8455" max="8455" width="27.5546875" style="606" bestFit="1" customWidth="1"/>
    <col min="8456" max="8643" width="6.88671875" style="606" customWidth="1"/>
    <col min="8644" max="8644" width="4.88671875" style="606" customWidth="1"/>
    <col min="8645" max="8645" width="37.5546875" style="606" bestFit="1" customWidth="1"/>
    <col min="8646" max="8646" width="5.44140625" style="606" customWidth="1"/>
    <col min="8647" max="8647" width="9.88671875" style="606" customWidth="1"/>
    <col min="8648" max="8648" width="12.44140625" style="606" customWidth="1"/>
    <col min="8649" max="8649" width="7.5546875" style="606" customWidth="1"/>
    <col min="8650" max="8650" width="6.44140625" style="606" customWidth="1"/>
    <col min="8651" max="8651" width="8.44140625" style="606" customWidth="1"/>
    <col min="8652" max="8662" width="7.44140625" style="606"/>
    <col min="8663" max="8663" width="8.5546875" style="606" customWidth="1"/>
    <col min="8664" max="8703" width="7.44140625" style="606"/>
    <col min="8704" max="8704" width="4.88671875" style="606" customWidth="1"/>
    <col min="8705" max="8705" width="38.44140625" style="606" customWidth="1"/>
    <col min="8706" max="8706" width="6.5546875" style="606" customWidth="1"/>
    <col min="8707" max="8708" width="11.5546875" style="606" customWidth="1"/>
    <col min="8709" max="8709" width="15" style="606" customWidth="1"/>
    <col min="8710" max="8710" width="11.5546875" style="606" customWidth="1"/>
    <col min="8711" max="8711" width="27.5546875" style="606" bestFit="1" customWidth="1"/>
    <col min="8712" max="8899" width="6.88671875" style="606" customWidth="1"/>
    <col min="8900" max="8900" width="4.88671875" style="606" customWidth="1"/>
    <col min="8901" max="8901" width="37.5546875" style="606" bestFit="1" customWidth="1"/>
    <col min="8902" max="8902" width="5.44140625" style="606" customWidth="1"/>
    <col min="8903" max="8903" width="9.88671875" style="606" customWidth="1"/>
    <col min="8904" max="8904" width="12.44140625" style="606" customWidth="1"/>
    <col min="8905" max="8905" width="7.5546875" style="606" customWidth="1"/>
    <col min="8906" max="8906" width="6.44140625" style="606" customWidth="1"/>
    <col min="8907" max="8907" width="8.44140625" style="606" customWidth="1"/>
    <col min="8908" max="8918" width="7.44140625" style="606"/>
    <col min="8919" max="8919" width="8.5546875" style="606" customWidth="1"/>
    <col min="8920" max="8959" width="7.44140625" style="606"/>
    <col min="8960" max="8960" width="4.88671875" style="606" customWidth="1"/>
    <col min="8961" max="8961" width="38.44140625" style="606" customWidth="1"/>
    <col min="8962" max="8962" width="6.5546875" style="606" customWidth="1"/>
    <col min="8963" max="8964" width="11.5546875" style="606" customWidth="1"/>
    <col min="8965" max="8965" width="15" style="606" customWidth="1"/>
    <col min="8966" max="8966" width="11.5546875" style="606" customWidth="1"/>
    <col min="8967" max="8967" width="27.5546875" style="606" bestFit="1" customWidth="1"/>
    <col min="8968" max="9155" width="6.88671875" style="606" customWidth="1"/>
    <col min="9156" max="9156" width="4.88671875" style="606" customWidth="1"/>
    <col min="9157" max="9157" width="37.5546875" style="606" bestFit="1" customWidth="1"/>
    <col min="9158" max="9158" width="5.44140625" style="606" customWidth="1"/>
    <col min="9159" max="9159" width="9.88671875" style="606" customWidth="1"/>
    <col min="9160" max="9160" width="12.44140625" style="606" customWidth="1"/>
    <col min="9161" max="9161" width="7.5546875" style="606" customWidth="1"/>
    <col min="9162" max="9162" width="6.44140625" style="606" customWidth="1"/>
    <col min="9163" max="9163" width="8.44140625" style="606" customWidth="1"/>
    <col min="9164" max="9174" width="7.44140625" style="606"/>
    <col min="9175" max="9175" width="8.5546875" style="606" customWidth="1"/>
    <col min="9176" max="9215" width="7.44140625" style="606"/>
    <col min="9216" max="9216" width="4.88671875" style="606" customWidth="1"/>
    <col min="9217" max="9217" width="38.44140625" style="606" customWidth="1"/>
    <col min="9218" max="9218" width="6.5546875" style="606" customWidth="1"/>
    <col min="9219" max="9220" width="11.5546875" style="606" customWidth="1"/>
    <col min="9221" max="9221" width="15" style="606" customWidth="1"/>
    <col min="9222" max="9222" width="11.5546875" style="606" customWidth="1"/>
    <col min="9223" max="9223" width="27.5546875" style="606" bestFit="1" customWidth="1"/>
    <col min="9224" max="9411" width="6.88671875" style="606" customWidth="1"/>
    <col min="9412" max="9412" width="4.88671875" style="606" customWidth="1"/>
    <col min="9413" max="9413" width="37.5546875" style="606" bestFit="1" customWidth="1"/>
    <col min="9414" max="9414" width="5.44140625" style="606" customWidth="1"/>
    <col min="9415" max="9415" width="9.88671875" style="606" customWidth="1"/>
    <col min="9416" max="9416" width="12.44140625" style="606" customWidth="1"/>
    <col min="9417" max="9417" width="7.5546875" style="606" customWidth="1"/>
    <col min="9418" max="9418" width="6.44140625" style="606" customWidth="1"/>
    <col min="9419" max="9419" width="8.44140625" style="606" customWidth="1"/>
    <col min="9420" max="9430" width="7.44140625" style="606"/>
    <col min="9431" max="9431" width="8.5546875" style="606" customWidth="1"/>
    <col min="9432" max="9471" width="7.44140625" style="606"/>
    <col min="9472" max="9472" width="4.88671875" style="606" customWidth="1"/>
    <col min="9473" max="9473" width="38.44140625" style="606" customWidth="1"/>
    <col min="9474" max="9474" width="6.5546875" style="606" customWidth="1"/>
    <col min="9475" max="9476" width="11.5546875" style="606" customWidth="1"/>
    <col min="9477" max="9477" width="15" style="606" customWidth="1"/>
    <col min="9478" max="9478" width="11.5546875" style="606" customWidth="1"/>
    <col min="9479" max="9479" width="27.5546875" style="606" bestFit="1" customWidth="1"/>
    <col min="9480" max="9667" width="6.88671875" style="606" customWidth="1"/>
    <col min="9668" max="9668" width="4.88671875" style="606" customWidth="1"/>
    <col min="9669" max="9669" width="37.5546875" style="606" bestFit="1" customWidth="1"/>
    <col min="9670" max="9670" width="5.44140625" style="606" customWidth="1"/>
    <col min="9671" max="9671" width="9.88671875" style="606" customWidth="1"/>
    <col min="9672" max="9672" width="12.44140625" style="606" customWidth="1"/>
    <col min="9673" max="9673" width="7.5546875" style="606" customWidth="1"/>
    <col min="9674" max="9674" width="6.44140625" style="606" customWidth="1"/>
    <col min="9675" max="9675" width="8.44140625" style="606" customWidth="1"/>
    <col min="9676" max="9686" width="7.44140625" style="606"/>
    <col min="9687" max="9687" width="8.5546875" style="606" customWidth="1"/>
    <col min="9688" max="9727" width="7.44140625" style="606"/>
    <col min="9728" max="9728" width="4.88671875" style="606" customWidth="1"/>
    <col min="9729" max="9729" width="38.44140625" style="606" customWidth="1"/>
    <col min="9730" max="9730" width="6.5546875" style="606" customWidth="1"/>
    <col min="9731" max="9732" width="11.5546875" style="606" customWidth="1"/>
    <col min="9733" max="9733" width="15" style="606" customWidth="1"/>
    <col min="9734" max="9734" width="11.5546875" style="606" customWidth="1"/>
    <col min="9735" max="9735" width="27.5546875" style="606" bestFit="1" customWidth="1"/>
    <col min="9736" max="9923" width="6.88671875" style="606" customWidth="1"/>
    <col min="9924" max="9924" width="4.88671875" style="606" customWidth="1"/>
    <col min="9925" max="9925" width="37.5546875" style="606" bestFit="1" customWidth="1"/>
    <col min="9926" max="9926" width="5.44140625" style="606" customWidth="1"/>
    <col min="9927" max="9927" width="9.88671875" style="606" customWidth="1"/>
    <col min="9928" max="9928" width="12.44140625" style="606" customWidth="1"/>
    <col min="9929" max="9929" width="7.5546875" style="606" customWidth="1"/>
    <col min="9930" max="9930" width="6.44140625" style="606" customWidth="1"/>
    <col min="9931" max="9931" width="8.44140625" style="606" customWidth="1"/>
    <col min="9932" max="9942" width="7.44140625" style="606"/>
    <col min="9943" max="9943" width="8.5546875" style="606" customWidth="1"/>
    <col min="9944" max="9983" width="7.44140625" style="606"/>
    <col min="9984" max="9984" width="4.88671875" style="606" customWidth="1"/>
    <col min="9985" max="9985" width="38.44140625" style="606" customWidth="1"/>
    <col min="9986" max="9986" width="6.5546875" style="606" customWidth="1"/>
    <col min="9987" max="9988" width="11.5546875" style="606" customWidth="1"/>
    <col min="9989" max="9989" width="15" style="606" customWidth="1"/>
    <col min="9990" max="9990" width="11.5546875" style="606" customWidth="1"/>
    <col min="9991" max="9991" width="27.5546875" style="606" bestFit="1" customWidth="1"/>
    <col min="9992" max="10179" width="6.88671875" style="606" customWidth="1"/>
    <col min="10180" max="10180" width="4.88671875" style="606" customWidth="1"/>
    <col min="10181" max="10181" width="37.5546875" style="606" bestFit="1" customWidth="1"/>
    <col min="10182" max="10182" width="5.44140625" style="606" customWidth="1"/>
    <col min="10183" max="10183" width="9.88671875" style="606" customWidth="1"/>
    <col min="10184" max="10184" width="12.44140625" style="606" customWidth="1"/>
    <col min="10185" max="10185" width="7.5546875" style="606" customWidth="1"/>
    <col min="10186" max="10186" width="6.44140625" style="606" customWidth="1"/>
    <col min="10187" max="10187" width="8.44140625" style="606" customWidth="1"/>
    <col min="10188" max="10198" width="7.44140625" style="606"/>
    <col min="10199" max="10199" width="8.5546875" style="606" customWidth="1"/>
    <col min="10200" max="10239" width="7.44140625" style="606"/>
    <col min="10240" max="10240" width="4.88671875" style="606" customWidth="1"/>
    <col min="10241" max="10241" width="38.44140625" style="606" customWidth="1"/>
    <col min="10242" max="10242" width="6.5546875" style="606" customWidth="1"/>
    <col min="10243" max="10244" width="11.5546875" style="606" customWidth="1"/>
    <col min="10245" max="10245" width="15" style="606" customWidth="1"/>
    <col min="10246" max="10246" width="11.5546875" style="606" customWidth="1"/>
    <col min="10247" max="10247" width="27.5546875" style="606" bestFit="1" customWidth="1"/>
    <col min="10248" max="10435" width="6.88671875" style="606" customWidth="1"/>
    <col min="10436" max="10436" width="4.88671875" style="606" customWidth="1"/>
    <col min="10437" max="10437" width="37.5546875" style="606" bestFit="1" customWidth="1"/>
    <col min="10438" max="10438" width="5.44140625" style="606" customWidth="1"/>
    <col min="10439" max="10439" width="9.88671875" style="606" customWidth="1"/>
    <col min="10440" max="10440" width="12.44140625" style="606" customWidth="1"/>
    <col min="10441" max="10441" width="7.5546875" style="606" customWidth="1"/>
    <col min="10442" max="10442" width="6.44140625" style="606" customWidth="1"/>
    <col min="10443" max="10443" width="8.44140625" style="606" customWidth="1"/>
    <col min="10444" max="10454" width="7.44140625" style="606"/>
    <col min="10455" max="10455" width="8.5546875" style="606" customWidth="1"/>
    <col min="10456" max="10495" width="7.44140625" style="606"/>
    <col min="10496" max="10496" width="4.88671875" style="606" customWidth="1"/>
    <col min="10497" max="10497" width="38.44140625" style="606" customWidth="1"/>
    <col min="10498" max="10498" width="6.5546875" style="606" customWidth="1"/>
    <col min="10499" max="10500" width="11.5546875" style="606" customWidth="1"/>
    <col min="10501" max="10501" width="15" style="606" customWidth="1"/>
    <col min="10502" max="10502" width="11.5546875" style="606" customWidth="1"/>
    <col min="10503" max="10503" width="27.5546875" style="606" bestFit="1" customWidth="1"/>
    <col min="10504" max="10691" width="6.88671875" style="606" customWidth="1"/>
    <col min="10692" max="10692" width="4.88671875" style="606" customWidth="1"/>
    <col min="10693" max="10693" width="37.5546875" style="606" bestFit="1" customWidth="1"/>
    <col min="10694" max="10694" width="5.44140625" style="606" customWidth="1"/>
    <col min="10695" max="10695" width="9.88671875" style="606" customWidth="1"/>
    <col min="10696" max="10696" width="12.44140625" style="606" customWidth="1"/>
    <col min="10697" max="10697" width="7.5546875" style="606" customWidth="1"/>
    <col min="10698" max="10698" width="6.44140625" style="606" customWidth="1"/>
    <col min="10699" max="10699" width="8.44140625" style="606" customWidth="1"/>
    <col min="10700" max="10710" width="7.44140625" style="606"/>
    <col min="10711" max="10711" width="8.5546875" style="606" customWidth="1"/>
    <col min="10712" max="10751" width="7.44140625" style="606"/>
    <col min="10752" max="10752" width="4.88671875" style="606" customWidth="1"/>
    <col min="10753" max="10753" width="38.44140625" style="606" customWidth="1"/>
    <col min="10754" max="10754" width="6.5546875" style="606" customWidth="1"/>
    <col min="10755" max="10756" width="11.5546875" style="606" customWidth="1"/>
    <col min="10757" max="10757" width="15" style="606" customWidth="1"/>
    <col min="10758" max="10758" width="11.5546875" style="606" customWidth="1"/>
    <col min="10759" max="10759" width="27.5546875" style="606" bestFit="1" customWidth="1"/>
    <col min="10760" max="10947" width="6.88671875" style="606" customWidth="1"/>
    <col min="10948" max="10948" width="4.88671875" style="606" customWidth="1"/>
    <col min="10949" max="10949" width="37.5546875" style="606" bestFit="1" customWidth="1"/>
    <col min="10950" max="10950" width="5.44140625" style="606" customWidth="1"/>
    <col min="10951" max="10951" width="9.88671875" style="606" customWidth="1"/>
    <col min="10952" max="10952" width="12.44140625" style="606" customWidth="1"/>
    <col min="10953" max="10953" width="7.5546875" style="606" customWidth="1"/>
    <col min="10954" max="10954" width="6.44140625" style="606" customWidth="1"/>
    <col min="10955" max="10955" width="8.44140625" style="606" customWidth="1"/>
    <col min="10956" max="10966" width="7.44140625" style="606"/>
    <col min="10967" max="10967" width="8.5546875" style="606" customWidth="1"/>
    <col min="10968" max="11007" width="7.44140625" style="606"/>
    <col min="11008" max="11008" width="4.88671875" style="606" customWidth="1"/>
    <col min="11009" max="11009" width="38.44140625" style="606" customWidth="1"/>
    <col min="11010" max="11010" width="6.5546875" style="606" customWidth="1"/>
    <col min="11011" max="11012" width="11.5546875" style="606" customWidth="1"/>
    <col min="11013" max="11013" width="15" style="606" customWidth="1"/>
    <col min="11014" max="11014" width="11.5546875" style="606" customWidth="1"/>
    <col min="11015" max="11015" width="27.5546875" style="606" bestFit="1" customWidth="1"/>
    <col min="11016" max="11203" width="6.88671875" style="606" customWidth="1"/>
    <col min="11204" max="11204" width="4.88671875" style="606" customWidth="1"/>
    <col min="11205" max="11205" width="37.5546875" style="606" bestFit="1" customWidth="1"/>
    <col min="11206" max="11206" width="5.44140625" style="606" customWidth="1"/>
    <col min="11207" max="11207" width="9.88671875" style="606" customWidth="1"/>
    <col min="11208" max="11208" width="12.44140625" style="606" customWidth="1"/>
    <col min="11209" max="11209" width="7.5546875" style="606" customWidth="1"/>
    <col min="11210" max="11210" width="6.44140625" style="606" customWidth="1"/>
    <col min="11211" max="11211" width="8.44140625" style="606" customWidth="1"/>
    <col min="11212" max="11222" width="7.44140625" style="606"/>
    <col min="11223" max="11223" width="8.5546875" style="606" customWidth="1"/>
    <col min="11224" max="11263" width="7.44140625" style="606"/>
    <col min="11264" max="11264" width="4.88671875" style="606" customWidth="1"/>
    <col min="11265" max="11265" width="38.44140625" style="606" customWidth="1"/>
    <col min="11266" max="11266" width="6.5546875" style="606" customWidth="1"/>
    <col min="11267" max="11268" width="11.5546875" style="606" customWidth="1"/>
    <col min="11269" max="11269" width="15" style="606" customWidth="1"/>
    <col min="11270" max="11270" width="11.5546875" style="606" customWidth="1"/>
    <col min="11271" max="11271" width="27.5546875" style="606" bestFit="1" customWidth="1"/>
    <col min="11272" max="11459" width="6.88671875" style="606" customWidth="1"/>
    <col min="11460" max="11460" width="4.88671875" style="606" customWidth="1"/>
    <col min="11461" max="11461" width="37.5546875" style="606" bestFit="1" customWidth="1"/>
    <col min="11462" max="11462" width="5.44140625" style="606" customWidth="1"/>
    <col min="11463" max="11463" width="9.88671875" style="606" customWidth="1"/>
    <col min="11464" max="11464" width="12.44140625" style="606" customWidth="1"/>
    <col min="11465" max="11465" width="7.5546875" style="606" customWidth="1"/>
    <col min="11466" max="11466" width="6.44140625" style="606" customWidth="1"/>
    <col min="11467" max="11467" width="8.44140625" style="606" customWidth="1"/>
    <col min="11468" max="11478" width="7.44140625" style="606"/>
    <col min="11479" max="11479" width="8.5546875" style="606" customWidth="1"/>
    <col min="11480" max="11519" width="7.44140625" style="606"/>
    <col min="11520" max="11520" width="4.88671875" style="606" customWidth="1"/>
    <col min="11521" max="11521" width="38.44140625" style="606" customWidth="1"/>
    <col min="11522" max="11522" width="6.5546875" style="606" customWidth="1"/>
    <col min="11523" max="11524" width="11.5546875" style="606" customWidth="1"/>
    <col min="11525" max="11525" width="15" style="606" customWidth="1"/>
    <col min="11526" max="11526" width="11.5546875" style="606" customWidth="1"/>
    <col min="11527" max="11527" width="27.5546875" style="606" bestFit="1" customWidth="1"/>
    <col min="11528" max="11715" width="6.88671875" style="606" customWidth="1"/>
    <col min="11716" max="11716" width="4.88671875" style="606" customWidth="1"/>
    <col min="11717" max="11717" width="37.5546875" style="606" bestFit="1" customWidth="1"/>
    <col min="11718" max="11718" width="5.44140625" style="606" customWidth="1"/>
    <col min="11719" max="11719" width="9.88671875" style="606" customWidth="1"/>
    <col min="11720" max="11720" width="12.44140625" style="606" customWidth="1"/>
    <col min="11721" max="11721" width="7.5546875" style="606" customWidth="1"/>
    <col min="11722" max="11722" width="6.44140625" style="606" customWidth="1"/>
    <col min="11723" max="11723" width="8.44140625" style="606" customWidth="1"/>
    <col min="11724" max="11734" width="7.44140625" style="606"/>
    <col min="11735" max="11735" width="8.5546875" style="606" customWidth="1"/>
    <col min="11736" max="11775" width="7.44140625" style="606"/>
    <col min="11776" max="11776" width="4.88671875" style="606" customWidth="1"/>
    <col min="11777" max="11777" width="38.44140625" style="606" customWidth="1"/>
    <col min="11778" max="11778" width="6.5546875" style="606" customWidth="1"/>
    <col min="11779" max="11780" width="11.5546875" style="606" customWidth="1"/>
    <col min="11781" max="11781" width="15" style="606" customWidth="1"/>
    <col min="11782" max="11782" width="11.5546875" style="606" customWidth="1"/>
    <col min="11783" max="11783" width="27.5546875" style="606" bestFit="1" customWidth="1"/>
    <col min="11784" max="11971" width="6.88671875" style="606" customWidth="1"/>
    <col min="11972" max="11972" width="4.88671875" style="606" customWidth="1"/>
    <col min="11973" max="11973" width="37.5546875" style="606" bestFit="1" customWidth="1"/>
    <col min="11974" max="11974" width="5.44140625" style="606" customWidth="1"/>
    <col min="11975" max="11975" width="9.88671875" style="606" customWidth="1"/>
    <col min="11976" max="11976" width="12.44140625" style="606" customWidth="1"/>
    <col min="11977" max="11977" width="7.5546875" style="606" customWidth="1"/>
    <col min="11978" max="11978" width="6.44140625" style="606" customWidth="1"/>
    <col min="11979" max="11979" width="8.44140625" style="606" customWidth="1"/>
    <col min="11980" max="11990" width="7.44140625" style="606"/>
    <col min="11991" max="11991" width="8.5546875" style="606" customWidth="1"/>
    <col min="11992" max="12031" width="7.44140625" style="606"/>
    <col min="12032" max="12032" width="4.88671875" style="606" customWidth="1"/>
    <col min="12033" max="12033" width="38.44140625" style="606" customWidth="1"/>
    <col min="12034" max="12034" width="6.5546875" style="606" customWidth="1"/>
    <col min="12035" max="12036" width="11.5546875" style="606" customWidth="1"/>
    <col min="12037" max="12037" width="15" style="606" customWidth="1"/>
    <col min="12038" max="12038" width="11.5546875" style="606" customWidth="1"/>
    <col min="12039" max="12039" width="27.5546875" style="606" bestFit="1" customWidth="1"/>
    <col min="12040" max="12227" width="6.88671875" style="606" customWidth="1"/>
    <col min="12228" max="12228" width="4.88671875" style="606" customWidth="1"/>
    <col min="12229" max="12229" width="37.5546875" style="606" bestFit="1" customWidth="1"/>
    <col min="12230" max="12230" width="5.44140625" style="606" customWidth="1"/>
    <col min="12231" max="12231" width="9.88671875" style="606" customWidth="1"/>
    <col min="12232" max="12232" width="12.44140625" style="606" customWidth="1"/>
    <col min="12233" max="12233" width="7.5546875" style="606" customWidth="1"/>
    <col min="12234" max="12234" width="6.44140625" style="606" customWidth="1"/>
    <col min="12235" max="12235" width="8.44140625" style="606" customWidth="1"/>
    <col min="12236" max="12246" width="7.44140625" style="606"/>
    <col min="12247" max="12247" width="8.5546875" style="606" customWidth="1"/>
    <col min="12248" max="12287" width="7.44140625" style="606"/>
    <col min="12288" max="12288" width="4.88671875" style="606" customWidth="1"/>
    <col min="12289" max="12289" width="38.44140625" style="606" customWidth="1"/>
    <col min="12290" max="12290" width="6.5546875" style="606" customWidth="1"/>
    <col min="12291" max="12292" width="11.5546875" style="606" customWidth="1"/>
    <col min="12293" max="12293" width="15" style="606" customWidth="1"/>
    <col min="12294" max="12294" width="11.5546875" style="606" customWidth="1"/>
    <col min="12295" max="12295" width="27.5546875" style="606" bestFit="1" customWidth="1"/>
    <col min="12296" max="12483" width="6.88671875" style="606" customWidth="1"/>
    <col min="12484" max="12484" width="4.88671875" style="606" customWidth="1"/>
    <col min="12485" max="12485" width="37.5546875" style="606" bestFit="1" customWidth="1"/>
    <col min="12486" max="12486" width="5.44140625" style="606" customWidth="1"/>
    <col min="12487" max="12487" width="9.88671875" style="606" customWidth="1"/>
    <col min="12488" max="12488" width="12.44140625" style="606" customWidth="1"/>
    <col min="12489" max="12489" width="7.5546875" style="606" customWidth="1"/>
    <col min="12490" max="12490" width="6.44140625" style="606" customWidth="1"/>
    <col min="12491" max="12491" width="8.44140625" style="606" customWidth="1"/>
    <col min="12492" max="12502" width="7.44140625" style="606"/>
    <col min="12503" max="12503" width="8.5546875" style="606" customWidth="1"/>
    <col min="12504" max="12543" width="7.44140625" style="606"/>
    <col min="12544" max="12544" width="4.88671875" style="606" customWidth="1"/>
    <col min="12545" max="12545" width="38.44140625" style="606" customWidth="1"/>
    <col min="12546" max="12546" width="6.5546875" style="606" customWidth="1"/>
    <col min="12547" max="12548" width="11.5546875" style="606" customWidth="1"/>
    <col min="12549" max="12549" width="15" style="606" customWidth="1"/>
    <col min="12550" max="12550" width="11.5546875" style="606" customWidth="1"/>
    <col min="12551" max="12551" width="27.5546875" style="606" bestFit="1" customWidth="1"/>
    <col min="12552" max="12739" width="6.88671875" style="606" customWidth="1"/>
    <col min="12740" max="12740" width="4.88671875" style="606" customWidth="1"/>
    <col min="12741" max="12741" width="37.5546875" style="606" bestFit="1" customWidth="1"/>
    <col min="12742" max="12742" width="5.44140625" style="606" customWidth="1"/>
    <col min="12743" max="12743" width="9.88671875" style="606" customWidth="1"/>
    <col min="12744" max="12744" width="12.44140625" style="606" customWidth="1"/>
    <col min="12745" max="12745" width="7.5546875" style="606" customWidth="1"/>
    <col min="12746" max="12746" width="6.44140625" style="606" customWidth="1"/>
    <col min="12747" max="12747" width="8.44140625" style="606" customWidth="1"/>
    <col min="12748" max="12758" width="7.44140625" style="606"/>
    <col min="12759" max="12759" width="8.5546875" style="606" customWidth="1"/>
    <col min="12760" max="12799" width="7.44140625" style="606"/>
    <col min="12800" max="12800" width="4.88671875" style="606" customWidth="1"/>
    <col min="12801" max="12801" width="38.44140625" style="606" customWidth="1"/>
    <col min="12802" max="12802" width="6.5546875" style="606" customWidth="1"/>
    <col min="12803" max="12804" width="11.5546875" style="606" customWidth="1"/>
    <col min="12805" max="12805" width="15" style="606" customWidth="1"/>
    <col min="12806" max="12806" width="11.5546875" style="606" customWidth="1"/>
    <col min="12807" max="12807" width="27.5546875" style="606" bestFit="1" customWidth="1"/>
    <col min="12808" max="12995" width="6.88671875" style="606" customWidth="1"/>
    <col min="12996" max="12996" width="4.88671875" style="606" customWidth="1"/>
    <col min="12997" max="12997" width="37.5546875" style="606" bestFit="1" customWidth="1"/>
    <col min="12998" max="12998" width="5.44140625" style="606" customWidth="1"/>
    <col min="12999" max="12999" width="9.88671875" style="606" customWidth="1"/>
    <col min="13000" max="13000" width="12.44140625" style="606" customWidth="1"/>
    <col min="13001" max="13001" width="7.5546875" style="606" customWidth="1"/>
    <col min="13002" max="13002" width="6.44140625" style="606" customWidth="1"/>
    <col min="13003" max="13003" width="8.44140625" style="606" customWidth="1"/>
    <col min="13004" max="13014" width="7.44140625" style="606"/>
    <col min="13015" max="13015" width="8.5546875" style="606" customWidth="1"/>
    <col min="13016" max="13055" width="7.44140625" style="606"/>
    <col min="13056" max="13056" width="4.88671875" style="606" customWidth="1"/>
    <col min="13057" max="13057" width="38.44140625" style="606" customWidth="1"/>
    <col min="13058" max="13058" width="6.5546875" style="606" customWidth="1"/>
    <col min="13059" max="13060" width="11.5546875" style="606" customWidth="1"/>
    <col min="13061" max="13061" width="15" style="606" customWidth="1"/>
    <col min="13062" max="13062" width="11.5546875" style="606" customWidth="1"/>
    <col min="13063" max="13063" width="27.5546875" style="606" bestFit="1" customWidth="1"/>
    <col min="13064" max="13251" width="6.88671875" style="606" customWidth="1"/>
    <col min="13252" max="13252" width="4.88671875" style="606" customWidth="1"/>
    <col min="13253" max="13253" width="37.5546875" style="606" bestFit="1" customWidth="1"/>
    <col min="13254" max="13254" width="5.44140625" style="606" customWidth="1"/>
    <col min="13255" max="13255" width="9.88671875" style="606" customWidth="1"/>
    <col min="13256" max="13256" width="12.44140625" style="606" customWidth="1"/>
    <col min="13257" max="13257" width="7.5546875" style="606" customWidth="1"/>
    <col min="13258" max="13258" width="6.44140625" style="606" customWidth="1"/>
    <col min="13259" max="13259" width="8.44140625" style="606" customWidth="1"/>
    <col min="13260" max="13270" width="7.44140625" style="606"/>
    <col min="13271" max="13271" width="8.5546875" style="606" customWidth="1"/>
    <col min="13272" max="13311" width="7.44140625" style="606"/>
    <col min="13312" max="13312" width="4.88671875" style="606" customWidth="1"/>
    <col min="13313" max="13313" width="38.44140625" style="606" customWidth="1"/>
    <col min="13314" max="13314" width="6.5546875" style="606" customWidth="1"/>
    <col min="13315" max="13316" width="11.5546875" style="606" customWidth="1"/>
    <col min="13317" max="13317" width="15" style="606" customWidth="1"/>
    <col min="13318" max="13318" width="11.5546875" style="606" customWidth="1"/>
    <col min="13319" max="13319" width="27.5546875" style="606" bestFit="1" customWidth="1"/>
    <col min="13320" max="13507" width="6.88671875" style="606" customWidth="1"/>
    <col min="13508" max="13508" width="4.88671875" style="606" customWidth="1"/>
    <col min="13509" max="13509" width="37.5546875" style="606" bestFit="1" customWidth="1"/>
    <col min="13510" max="13510" width="5.44140625" style="606" customWidth="1"/>
    <col min="13511" max="13511" width="9.88671875" style="606" customWidth="1"/>
    <col min="13512" max="13512" width="12.44140625" style="606" customWidth="1"/>
    <col min="13513" max="13513" width="7.5546875" style="606" customWidth="1"/>
    <col min="13514" max="13514" width="6.44140625" style="606" customWidth="1"/>
    <col min="13515" max="13515" width="8.44140625" style="606" customWidth="1"/>
    <col min="13516" max="13526" width="7.44140625" style="606"/>
    <col min="13527" max="13527" width="8.5546875" style="606" customWidth="1"/>
    <col min="13528" max="13567" width="7.44140625" style="606"/>
    <col min="13568" max="13568" width="4.88671875" style="606" customWidth="1"/>
    <col min="13569" max="13569" width="38.44140625" style="606" customWidth="1"/>
    <col min="13570" max="13570" width="6.5546875" style="606" customWidth="1"/>
    <col min="13571" max="13572" width="11.5546875" style="606" customWidth="1"/>
    <col min="13573" max="13573" width="15" style="606" customWidth="1"/>
    <col min="13574" max="13574" width="11.5546875" style="606" customWidth="1"/>
    <col min="13575" max="13575" width="27.5546875" style="606" bestFit="1" customWidth="1"/>
    <col min="13576" max="13763" width="6.88671875" style="606" customWidth="1"/>
    <col min="13764" max="13764" width="4.88671875" style="606" customWidth="1"/>
    <col min="13765" max="13765" width="37.5546875" style="606" bestFit="1" customWidth="1"/>
    <col min="13766" max="13766" width="5.44140625" style="606" customWidth="1"/>
    <col min="13767" max="13767" width="9.88671875" style="606" customWidth="1"/>
    <col min="13768" max="13768" width="12.44140625" style="606" customWidth="1"/>
    <col min="13769" max="13769" width="7.5546875" style="606" customWidth="1"/>
    <col min="13770" max="13770" width="6.44140625" style="606" customWidth="1"/>
    <col min="13771" max="13771" width="8.44140625" style="606" customWidth="1"/>
    <col min="13772" max="13782" width="7.44140625" style="606"/>
    <col min="13783" max="13783" width="8.5546875" style="606" customWidth="1"/>
    <col min="13784" max="13823" width="7.44140625" style="606"/>
    <col min="13824" max="13824" width="4.88671875" style="606" customWidth="1"/>
    <col min="13825" max="13825" width="38.44140625" style="606" customWidth="1"/>
    <col min="13826" max="13826" width="6.5546875" style="606" customWidth="1"/>
    <col min="13827" max="13828" width="11.5546875" style="606" customWidth="1"/>
    <col min="13829" max="13829" width="15" style="606" customWidth="1"/>
    <col min="13830" max="13830" width="11.5546875" style="606" customWidth="1"/>
    <col min="13831" max="13831" width="27.5546875" style="606" bestFit="1" customWidth="1"/>
    <col min="13832" max="14019" width="6.88671875" style="606" customWidth="1"/>
    <col min="14020" max="14020" width="4.88671875" style="606" customWidth="1"/>
    <col min="14021" max="14021" width="37.5546875" style="606" bestFit="1" customWidth="1"/>
    <col min="14022" max="14022" width="5.44140625" style="606" customWidth="1"/>
    <col min="14023" max="14023" width="9.88671875" style="606" customWidth="1"/>
    <col min="14024" max="14024" width="12.44140625" style="606" customWidth="1"/>
    <col min="14025" max="14025" width="7.5546875" style="606" customWidth="1"/>
    <col min="14026" max="14026" width="6.44140625" style="606" customWidth="1"/>
    <col min="14027" max="14027" width="8.44140625" style="606" customWidth="1"/>
    <col min="14028" max="14038" width="7.44140625" style="606"/>
    <col min="14039" max="14039" width="8.5546875" style="606" customWidth="1"/>
    <col min="14040" max="14079" width="7.44140625" style="606"/>
    <col min="14080" max="14080" width="4.88671875" style="606" customWidth="1"/>
    <col min="14081" max="14081" width="38.44140625" style="606" customWidth="1"/>
    <col min="14082" max="14082" width="6.5546875" style="606" customWidth="1"/>
    <col min="14083" max="14084" width="11.5546875" style="606" customWidth="1"/>
    <col min="14085" max="14085" width="15" style="606" customWidth="1"/>
    <col min="14086" max="14086" width="11.5546875" style="606" customWidth="1"/>
    <col min="14087" max="14087" width="27.5546875" style="606" bestFit="1" customWidth="1"/>
    <col min="14088" max="14275" width="6.88671875" style="606" customWidth="1"/>
    <col min="14276" max="14276" width="4.88671875" style="606" customWidth="1"/>
    <col min="14277" max="14277" width="37.5546875" style="606" bestFit="1" customWidth="1"/>
    <col min="14278" max="14278" width="5.44140625" style="606" customWidth="1"/>
    <col min="14279" max="14279" width="9.88671875" style="606" customWidth="1"/>
    <col min="14280" max="14280" width="12.44140625" style="606" customWidth="1"/>
    <col min="14281" max="14281" width="7.5546875" style="606" customWidth="1"/>
    <col min="14282" max="14282" width="6.44140625" style="606" customWidth="1"/>
    <col min="14283" max="14283" width="8.44140625" style="606" customWidth="1"/>
    <col min="14284" max="14294" width="7.44140625" style="606"/>
    <col min="14295" max="14295" width="8.5546875" style="606" customWidth="1"/>
    <col min="14296" max="14335" width="7.44140625" style="606"/>
    <col min="14336" max="14336" width="4.88671875" style="606" customWidth="1"/>
    <col min="14337" max="14337" width="38.44140625" style="606" customWidth="1"/>
    <col min="14338" max="14338" width="6.5546875" style="606" customWidth="1"/>
    <col min="14339" max="14340" width="11.5546875" style="606" customWidth="1"/>
    <col min="14341" max="14341" width="15" style="606" customWidth="1"/>
    <col min="14342" max="14342" width="11.5546875" style="606" customWidth="1"/>
    <col min="14343" max="14343" width="27.5546875" style="606" bestFit="1" customWidth="1"/>
    <col min="14344" max="14531" width="6.88671875" style="606" customWidth="1"/>
    <col min="14532" max="14532" width="4.88671875" style="606" customWidth="1"/>
    <col min="14533" max="14533" width="37.5546875" style="606" bestFit="1" customWidth="1"/>
    <col min="14534" max="14534" width="5.44140625" style="606" customWidth="1"/>
    <col min="14535" max="14535" width="9.88671875" style="606" customWidth="1"/>
    <col min="14536" max="14536" width="12.44140625" style="606" customWidth="1"/>
    <col min="14537" max="14537" width="7.5546875" style="606" customWidth="1"/>
    <col min="14538" max="14538" width="6.44140625" style="606" customWidth="1"/>
    <col min="14539" max="14539" width="8.44140625" style="606" customWidth="1"/>
    <col min="14540" max="14550" width="7.44140625" style="606"/>
    <col min="14551" max="14551" width="8.5546875" style="606" customWidth="1"/>
    <col min="14552" max="14591" width="7.44140625" style="606"/>
    <col min="14592" max="14592" width="4.88671875" style="606" customWidth="1"/>
    <col min="14593" max="14593" width="38.44140625" style="606" customWidth="1"/>
    <col min="14594" max="14594" width="6.5546875" style="606" customWidth="1"/>
    <col min="14595" max="14596" width="11.5546875" style="606" customWidth="1"/>
    <col min="14597" max="14597" width="15" style="606" customWidth="1"/>
    <col min="14598" max="14598" width="11.5546875" style="606" customWidth="1"/>
    <col min="14599" max="14599" width="27.5546875" style="606" bestFit="1" customWidth="1"/>
    <col min="14600" max="14787" width="6.88671875" style="606" customWidth="1"/>
    <col min="14788" max="14788" width="4.88671875" style="606" customWidth="1"/>
    <col min="14789" max="14789" width="37.5546875" style="606" bestFit="1" customWidth="1"/>
    <col min="14790" max="14790" width="5.44140625" style="606" customWidth="1"/>
    <col min="14791" max="14791" width="9.88671875" style="606" customWidth="1"/>
    <col min="14792" max="14792" width="12.44140625" style="606" customWidth="1"/>
    <col min="14793" max="14793" width="7.5546875" style="606" customWidth="1"/>
    <col min="14794" max="14794" width="6.44140625" style="606" customWidth="1"/>
    <col min="14795" max="14795" width="8.44140625" style="606" customWidth="1"/>
    <col min="14796" max="14806" width="7.44140625" style="606"/>
    <col min="14807" max="14807" width="8.5546875" style="606" customWidth="1"/>
    <col min="14808" max="14847" width="7.44140625" style="606"/>
    <col min="14848" max="14848" width="4.88671875" style="606" customWidth="1"/>
    <col min="14849" max="14849" width="38.44140625" style="606" customWidth="1"/>
    <col min="14850" max="14850" width="6.5546875" style="606" customWidth="1"/>
    <col min="14851" max="14852" width="11.5546875" style="606" customWidth="1"/>
    <col min="14853" max="14853" width="15" style="606" customWidth="1"/>
    <col min="14854" max="14854" width="11.5546875" style="606" customWidth="1"/>
    <col min="14855" max="14855" width="27.5546875" style="606" bestFit="1" customWidth="1"/>
    <col min="14856" max="15043" width="6.88671875" style="606" customWidth="1"/>
    <col min="15044" max="15044" width="4.88671875" style="606" customWidth="1"/>
    <col min="15045" max="15045" width="37.5546875" style="606" bestFit="1" customWidth="1"/>
    <col min="15046" max="15046" width="5.44140625" style="606" customWidth="1"/>
    <col min="15047" max="15047" width="9.88671875" style="606" customWidth="1"/>
    <col min="15048" max="15048" width="12.44140625" style="606" customWidth="1"/>
    <col min="15049" max="15049" width="7.5546875" style="606" customWidth="1"/>
    <col min="15050" max="15050" width="6.44140625" style="606" customWidth="1"/>
    <col min="15051" max="15051" width="8.44140625" style="606" customWidth="1"/>
    <col min="15052" max="15062" width="7.44140625" style="606"/>
    <col min="15063" max="15063" width="8.5546875" style="606" customWidth="1"/>
    <col min="15064" max="15103" width="7.44140625" style="606"/>
    <col min="15104" max="15104" width="4.88671875" style="606" customWidth="1"/>
    <col min="15105" max="15105" width="38.44140625" style="606" customWidth="1"/>
    <col min="15106" max="15106" width="6.5546875" style="606" customWidth="1"/>
    <col min="15107" max="15108" width="11.5546875" style="606" customWidth="1"/>
    <col min="15109" max="15109" width="15" style="606" customWidth="1"/>
    <col min="15110" max="15110" width="11.5546875" style="606" customWidth="1"/>
    <col min="15111" max="15111" width="27.5546875" style="606" bestFit="1" customWidth="1"/>
    <col min="15112" max="15299" width="6.88671875" style="606" customWidth="1"/>
    <col min="15300" max="15300" width="4.88671875" style="606" customWidth="1"/>
    <col min="15301" max="15301" width="37.5546875" style="606" bestFit="1" customWidth="1"/>
    <col min="15302" max="15302" width="5.44140625" style="606" customWidth="1"/>
    <col min="15303" max="15303" width="9.88671875" style="606" customWidth="1"/>
    <col min="15304" max="15304" width="12.44140625" style="606" customWidth="1"/>
    <col min="15305" max="15305" width="7.5546875" style="606" customWidth="1"/>
    <col min="15306" max="15306" width="6.44140625" style="606" customWidth="1"/>
    <col min="15307" max="15307" width="8.44140625" style="606" customWidth="1"/>
    <col min="15308" max="15318" width="7.44140625" style="606"/>
    <col min="15319" max="15319" width="8.5546875" style="606" customWidth="1"/>
    <col min="15320" max="15359" width="7.44140625" style="606"/>
    <col min="15360" max="15360" width="4.88671875" style="606" customWidth="1"/>
    <col min="15361" max="15361" width="38.44140625" style="606" customWidth="1"/>
    <col min="15362" max="15362" width="6.5546875" style="606" customWidth="1"/>
    <col min="15363" max="15364" width="11.5546875" style="606" customWidth="1"/>
    <col min="15365" max="15365" width="15" style="606" customWidth="1"/>
    <col min="15366" max="15366" width="11.5546875" style="606" customWidth="1"/>
    <col min="15367" max="15367" width="27.5546875" style="606" bestFit="1" customWidth="1"/>
    <col min="15368" max="15555" width="6.88671875" style="606" customWidth="1"/>
    <col min="15556" max="15556" width="4.88671875" style="606" customWidth="1"/>
    <col min="15557" max="15557" width="37.5546875" style="606" bestFit="1" customWidth="1"/>
    <col min="15558" max="15558" width="5.44140625" style="606" customWidth="1"/>
    <col min="15559" max="15559" width="9.88671875" style="606" customWidth="1"/>
    <col min="15560" max="15560" width="12.44140625" style="606" customWidth="1"/>
    <col min="15561" max="15561" width="7.5546875" style="606" customWidth="1"/>
    <col min="15562" max="15562" width="6.44140625" style="606" customWidth="1"/>
    <col min="15563" max="15563" width="8.44140625" style="606" customWidth="1"/>
    <col min="15564" max="15574" width="7.44140625" style="606"/>
    <col min="15575" max="15575" width="8.5546875" style="606" customWidth="1"/>
    <col min="15576" max="15615" width="7.44140625" style="606"/>
    <col min="15616" max="15616" width="4.88671875" style="606" customWidth="1"/>
    <col min="15617" max="15617" width="38.44140625" style="606" customWidth="1"/>
    <col min="15618" max="15618" width="6.5546875" style="606" customWidth="1"/>
    <col min="15619" max="15620" width="11.5546875" style="606" customWidth="1"/>
    <col min="15621" max="15621" width="15" style="606" customWidth="1"/>
    <col min="15622" max="15622" width="11.5546875" style="606" customWidth="1"/>
    <col min="15623" max="15623" width="27.5546875" style="606" bestFit="1" customWidth="1"/>
    <col min="15624" max="15811" width="6.88671875" style="606" customWidth="1"/>
    <col min="15812" max="15812" width="4.88671875" style="606" customWidth="1"/>
    <col min="15813" max="15813" width="37.5546875" style="606" bestFit="1" customWidth="1"/>
    <col min="15814" max="15814" width="5.44140625" style="606" customWidth="1"/>
    <col min="15815" max="15815" width="9.88671875" style="606" customWidth="1"/>
    <col min="15816" max="15816" width="12.44140625" style="606" customWidth="1"/>
    <col min="15817" max="15817" width="7.5546875" style="606" customWidth="1"/>
    <col min="15818" max="15818" width="6.44140625" style="606" customWidth="1"/>
    <col min="15819" max="15819" width="8.44140625" style="606" customWidth="1"/>
    <col min="15820" max="15830" width="7.44140625" style="606"/>
    <col min="15831" max="15831" width="8.5546875" style="606" customWidth="1"/>
    <col min="15832" max="15871" width="7.44140625" style="606"/>
    <col min="15872" max="15872" width="4.88671875" style="606" customWidth="1"/>
    <col min="15873" max="15873" width="38.44140625" style="606" customWidth="1"/>
    <col min="15874" max="15874" width="6.5546875" style="606" customWidth="1"/>
    <col min="15875" max="15876" width="11.5546875" style="606" customWidth="1"/>
    <col min="15877" max="15877" width="15" style="606" customWidth="1"/>
    <col min="15878" max="15878" width="11.5546875" style="606" customWidth="1"/>
    <col min="15879" max="15879" width="27.5546875" style="606" bestFit="1" customWidth="1"/>
    <col min="15880" max="16067" width="6.88671875" style="606" customWidth="1"/>
    <col min="16068" max="16068" width="4.88671875" style="606" customWidth="1"/>
    <col min="16069" max="16069" width="37.5546875" style="606" bestFit="1" customWidth="1"/>
    <col min="16070" max="16070" width="5.44140625" style="606" customWidth="1"/>
    <col min="16071" max="16071" width="9.88671875" style="606" customWidth="1"/>
    <col min="16072" max="16072" width="12.44140625" style="606" customWidth="1"/>
    <col min="16073" max="16073" width="7.5546875" style="606" customWidth="1"/>
    <col min="16074" max="16074" width="6.44140625" style="606" customWidth="1"/>
    <col min="16075" max="16075" width="8.44140625" style="606" customWidth="1"/>
    <col min="16076" max="16086" width="7.44140625" style="606"/>
    <col min="16087" max="16087" width="8.5546875" style="606" customWidth="1"/>
    <col min="16088" max="16127" width="7.44140625" style="606"/>
    <col min="16128" max="16128" width="4.88671875" style="606" customWidth="1"/>
    <col min="16129" max="16129" width="38.44140625" style="606" customWidth="1"/>
    <col min="16130" max="16130" width="6.5546875" style="606" customWidth="1"/>
    <col min="16131" max="16132" width="11.5546875" style="606" customWidth="1"/>
    <col min="16133" max="16133" width="15" style="606" customWidth="1"/>
    <col min="16134" max="16134" width="11.5546875" style="606" customWidth="1"/>
    <col min="16135" max="16135" width="27.5546875" style="606" bestFit="1" customWidth="1"/>
    <col min="16136" max="16323" width="6.88671875" style="606" customWidth="1"/>
    <col min="16324" max="16324" width="4.88671875" style="606" customWidth="1"/>
    <col min="16325" max="16325" width="37.5546875" style="606" bestFit="1" customWidth="1"/>
    <col min="16326" max="16326" width="5.44140625" style="606" customWidth="1"/>
    <col min="16327" max="16327" width="9.88671875" style="606" customWidth="1"/>
    <col min="16328" max="16328" width="12.44140625" style="606" customWidth="1"/>
    <col min="16329" max="16329" width="7.5546875" style="606" customWidth="1"/>
    <col min="16330" max="16330" width="6.44140625" style="606" customWidth="1"/>
    <col min="16331" max="16331" width="8.44140625" style="606" customWidth="1"/>
    <col min="16332" max="16342" width="7.44140625" style="606"/>
    <col min="16343" max="16343" width="8.5546875" style="606" customWidth="1"/>
    <col min="16344" max="16384" width="7.44140625" style="606"/>
  </cols>
  <sheetData>
    <row r="1" spans="1:246" ht="27" customHeight="1">
      <c r="A1" s="1010" t="s">
        <v>555</v>
      </c>
      <c r="B1" s="1010"/>
      <c r="C1" s="1010"/>
      <c r="D1" s="1010"/>
      <c r="E1" s="1010"/>
      <c r="F1" s="1010"/>
      <c r="G1" s="1010"/>
      <c r="H1" s="1010"/>
      <c r="I1" s="1010"/>
      <c r="J1" s="1010"/>
      <c r="K1" s="1010"/>
      <c r="L1" s="1010"/>
      <c r="M1" s="1010"/>
      <c r="N1" s="1010"/>
      <c r="O1" s="1010"/>
    </row>
    <row r="2" spans="1:246" ht="19.5" hidden="1" customHeight="1">
      <c r="A2" s="591" t="s">
        <v>515</v>
      </c>
      <c r="B2" s="585"/>
      <c r="C2" s="586"/>
      <c r="D2" s="586"/>
      <c r="E2" s="586"/>
      <c r="F2" s="673"/>
      <c r="G2" s="672"/>
      <c r="H2" s="673"/>
    </row>
    <row r="3" spans="1:246" ht="42" customHeight="1">
      <c r="A3" s="933" t="s">
        <v>2</v>
      </c>
      <c r="B3" s="925" t="s">
        <v>194</v>
      </c>
      <c r="C3" s="933" t="s">
        <v>4</v>
      </c>
      <c r="D3" s="925" t="s">
        <v>606</v>
      </c>
      <c r="E3" s="1014" t="s">
        <v>539</v>
      </c>
      <c r="F3" s="1015"/>
      <c r="G3" s="1011" t="s">
        <v>604</v>
      </c>
      <c r="H3" s="1013"/>
      <c r="I3" s="1013"/>
      <c r="J3" s="1012"/>
      <c r="K3" s="840" t="s">
        <v>670</v>
      </c>
      <c r="L3" s="680"/>
      <c r="M3" s="840"/>
      <c r="N3" s="996" t="s">
        <v>556</v>
      </c>
      <c r="O3" s="996"/>
      <c r="P3" s="490"/>
      <c r="Q3" s="490"/>
      <c r="R3" s="490"/>
      <c r="S3" s="490"/>
      <c r="T3" s="490"/>
      <c r="U3" s="490"/>
      <c r="V3" s="490"/>
      <c r="W3" s="490"/>
      <c r="X3" s="490"/>
      <c r="Y3" s="490"/>
      <c r="Z3" s="490"/>
      <c r="AA3" s="490"/>
      <c r="AB3" s="490"/>
      <c r="AC3" s="490"/>
      <c r="AD3" s="490"/>
      <c r="AE3" s="490"/>
      <c r="AF3" s="490"/>
      <c r="AG3" s="490"/>
      <c r="AH3" s="490"/>
      <c r="AI3" s="490"/>
      <c r="AJ3" s="490"/>
      <c r="AK3" s="490"/>
      <c r="AL3" s="490"/>
      <c r="AM3" s="490"/>
      <c r="AN3" s="490"/>
      <c r="AO3" s="490"/>
      <c r="AP3" s="490"/>
      <c r="AQ3" s="490"/>
      <c r="AR3" s="490"/>
      <c r="AS3" s="490"/>
      <c r="AT3" s="490"/>
      <c r="AU3" s="490"/>
      <c r="AV3" s="490"/>
      <c r="AW3" s="490"/>
      <c r="AX3" s="490"/>
      <c r="AY3" s="490"/>
      <c r="AZ3" s="490"/>
      <c r="BA3" s="490"/>
      <c r="BB3" s="490"/>
      <c r="BC3" s="490"/>
      <c r="BD3" s="490"/>
      <c r="BE3" s="490"/>
      <c r="BF3" s="490"/>
      <c r="BG3" s="490"/>
      <c r="BH3" s="490"/>
      <c r="BI3" s="490"/>
      <c r="BJ3" s="490"/>
      <c r="BK3" s="490"/>
      <c r="BL3" s="490"/>
      <c r="BM3" s="490"/>
      <c r="BN3" s="490"/>
      <c r="BO3" s="490"/>
      <c r="BP3" s="490"/>
      <c r="BQ3" s="490"/>
      <c r="BR3" s="490"/>
      <c r="BS3" s="490"/>
      <c r="BT3" s="490"/>
      <c r="BU3" s="490"/>
      <c r="BV3" s="490"/>
      <c r="BW3" s="490"/>
      <c r="BX3" s="490"/>
      <c r="BY3" s="490"/>
      <c r="BZ3" s="490"/>
      <c r="CA3" s="490"/>
      <c r="CB3" s="490"/>
      <c r="CC3" s="490"/>
      <c r="CD3" s="490"/>
      <c r="CE3" s="490"/>
      <c r="CF3" s="490"/>
      <c r="CG3" s="490"/>
      <c r="CH3" s="490"/>
      <c r="CI3" s="490"/>
      <c r="CJ3" s="490"/>
      <c r="CK3" s="490"/>
      <c r="CL3" s="490"/>
      <c r="CM3" s="490"/>
      <c r="CN3" s="490"/>
      <c r="CO3" s="490"/>
      <c r="CP3" s="490"/>
      <c r="CQ3" s="490"/>
      <c r="CR3" s="490"/>
      <c r="CS3" s="490"/>
      <c r="CT3" s="490"/>
      <c r="CU3" s="490"/>
      <c r="CV3" s="490"/>
      <c r="CW3" s="490"/>
      <c r="CX3" s="490"/>
      <c r="CY3" s="490"/>
      <c r="CZ3" s="490"/>
      <c r="DA3" s="490"/>
      <c r="DB3" s="490"/>
      <c r="DC3" s="490"/>
      <c r="DD3" s="490"/>
      <c r="DE3" s="490"/>
      <c r="DF3" s="490"/>
      <c r="DG3" s="490"/>
      <c r="DH3" s="490"/>
      <c r="DI3" s="490"/>
      <c r="DJ3" s="490"/>
      <c r="DK3" s="490"/>
      <c r="DL3" s="490"/>
      <c r="DM3" s="490"/>
      <c r="DN3" s="490"/>
      <c r="DO3" s="490"/>
      <c r="DP3" s="490"/>
      <c r="DQ3" s="490"/>
      <c r="DR3" s="490"/>
      <c r="DS3" s="490"/>
      <c r="DT3" s="490"/>
      <c r="DU3" s="490"/>
      <c r="DV3" s="490"/>
      <c r="DW3" s="490"/>
      <c r="DX3" s="490"/>
      <c r="DY3" s="490"/>
      <c r="DZ3" s="490"/>
      <c r="EA3" s="490"/>
      <c r="EB3" s="490"/>
      <c r="EC3" s="490"/>
      <c r="ED3" s="490"/>
      <c r="EE3" s="490"/>
      <c r="EF3" s="490"/>
      <c r="EG3" s="490"/>
      <c r="EH3" s="490"/>
      <c r="EI3" s="490"/>
      <c r="EJ3" s="490"/>
      <c r="EK3" s="490"/>
      <c r="EL3" s="490"/>
      <c r="EM3" s="490"/>
      <c r="EN3" s="490"/>
      <c r="EO3" s="490"/>
      <c r="EP3" s="490"/>
      <c r="EQ3" s="490"/>
      <c r="ER3" s="490"/>
      <c r="ES3" s="490"/>
      <c r="ET3" s="490"/>
      <c r="EU3" s="490"/>
      <c r="EV3" s="490"/>
      <c r="EW3" s="490"/>
      <c r="EX3" s="490"/>
      <c r="EY3" s="490"/>
      <c r="EZ3" s="490"/>
      <c r="FA3" s="490"/>
      <c r="FB3" s="490"/>
      <c r="FC3" s="490"/>
      <c r="FD3" s="490"/>
      <c r="FE3" s="490"/>
      <c r="FF3" s="490"/>
      <c r="FG3" s="490"/>
      <c r="FH3" s="490"/>
      <c r="FI3" s="490"/>
      <c r="FJ3" s="490"/>
      <c r="FK3" s="490"/>
      <c r="FL3" s="490"/>
      <c r="FM3" s="490"/>
      <c r="FN3" s="490"/>
      <c r="FO3" s="490"/>
      <c r="FP3" s="490"/>
      <c r="FQ3" s="490"/>
      <c r="FR3" s="490"/>
      <c r="FS3" s="490"/>
      <c r="FT3" s="490"/>
      <c r="FU3" s="490"/>
      <c r="FV3" s="490"/>
      <c r="FW3" s="490"/>
      <c r="FX3" s="490"/>
      <c r="FY3" s="490"/>
      <c r="FZ3" s="490"/>
      <c r="GA3" s="490"/>
      <c r="GB3" s="490"/>
      <c r="GC3" s="490"/>
      <c r="GD3" s="490"/>
      <c r="GE3" s="490"/>
      <c r="GF3" s="490"/>
      <c r="GG3" s="490"/>
      <c r="GH3" s="490"/>
      <c r="GI3" s="490"/>
      <c r="GJ3" s="490"/>
      <c r="GK3" s="490"/>
      <c r="GL3" s="490"/>
      <c r="GM3" s="490"/>
      <c r="GN3" s="490"/>
      <c r="GO3" s="490"/>
      <c r="GP3" s="490"/>
      <c r="GQ3" s="490"/>
      <c r="GR3" s="490"/>
      <c r="GS3" s="490"/>
      <c r="GT3" s="490"/>
      <c r="GU3" s="490"/>
      <c r="GV3" s="490"/>
      <c r="GW3" s="490"/>
      <c r="GX3" s="490"/>
      <c r="GY3" s="490"/>
      <c r="GZ3" s="490"/>
      <c r="HA3" s="490"/>
      <c r="HB3" s="490"/>
      <c r="HC3" s="490"/>
      <c r="HD3" s="490"/>
      <c r="HE3" s="490"/>
      <c r="HF3" s="490"/>
      <c r="HG3" s="490"/>
      <c r="HH3" s="490"/>
      <c r="HI3" s="490"/>
      <c r="HJ3" s="490"/>
      <c r="HK3" s="490"/>
      <c r="HL3" s="490"/>
      <c r="HM3" s="490"/>
      <c r="HN3" s="490"/>
      <c r="HO3" s="490"/>
      <c r="HP3" s="490"/>
      <c r="HQ3" s="490"/>
      <c r="HR3" s="490"/>
    </row>
    <row r="4" spans="1:246" ht="57.75" customHeight="1">
      <c r="A4" s="934"/>
      <c r="B4" s="926"/>
      <c r="C4" s="934"/>
      <c r="D4" s="926"/>
      <c r="E4" s="581" t="s">
        <v>516</v>
      </c>
      <c r="F4" s="676" t="s">
        <v>607</v>
      </c>
      <c r="G4" s="675" t="s">
        <v>642</v>
      </c>
      <c r="H4" s="676" t="s">
        <v>607</v>
      </c>
      <c r="I4" s="675" t="s">
        <v>643</v>
      </c>
      <c r="J4" s="676" t="s">
        <v>607</v>
      </c>
      <c r="K4" s="889" t="s">
        <v>516</v>
      </c>
      <c r="L4" s="676" t="s">
        <v>607</v>
      </c>
      <c r="M4" s="837" t="s">
        <v>605</v>
      </c>
      <c r="N4" s="676" t="s">
        <v>557</v>
      </c>
      <c r="O4" s="676" t="s">
        <v>605</v>
      </c>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c r="GI4" s="491"/>
      <c r="GJ4" s="491"/>
      <c r="GK4" s="491"/>
      <c r="GL4" s="491"/>
      <c r="GM4" s="491"/>
      <c r="GN4" s="491"/>
      <c r="GO4" s="491"/>
      <c r="GP4" s="491"/>
      <c r="GQ4" s="491"/>
      <c r="GR4" s="491"/>
      <c r="GS4" s="491"/>
      <c r="GT4" s="491"/>
      <c r="GU4" s="491"/>
      <c r="GV4" s="491"/>
      <c r="GW4" s="491"/>
      <c r="GX4" s="491"/>
      <c r="GY4" s="491"/>
      <c r="GZ4" s="491"/>
      <c r="HA4" s="491"/>
      <c r="HB4" s="491"/>
      <c r="HC4" s="491"/>
      <c r="HD4" s="491"/>
      <c r="HE4" s="491"/>
      <c r="HF4" s="491"/>
      <c r="HG4" s="491"/>
      <c r="HH4" s="491"/>
      <c r="HI4" s="491"/>
      <c r="HJ4" s="491"/>
      <c r="HK4" s="491"/>
      <c r="HL4" s="491"/>
      <c r="HM4" s="491"/>
      <c r="HN4" s="491"/>
      <c r="HO4" s="491"/>
      <c r="HP4" s="491"/>
      <c r="HQ4" s="491"/>
      <c r="HR4" s="491"/>
    </row>
    <row r="5" spans="1:246" ht="17.25" customHeight="1">
      <c r="A5" s="492">
        <v>-1</v>
      </c>
      <c r="B5" s="187">
        <v>-2</v>
      </c>
      <c r="C5" s="492">
        <v>-3</v>
      </c>
      <c r="D5" s="492">
        <v>-4</v>
      </c>
      <c r="E5" s="492">
        <v>-5</v>
      </c>
      <c r="F5" s="678" t="s">
        <v>198</v>
      </c>
      <c r="G5" s="677">
        <v>-7</v>
      </c>
      <c r="H5" s="678" t="s">
        <v>554</v>
      </c>
      <c r="I5" s="677">
        <v>-9</v>
      </c>
      <c r="J5" s="677" t="s">
        <v>558</v>
      </c>
      <c r="K5" s="838">
        <v>-11</v>
      </c>
      <c r="L5" s="677" t="s">
        <v>661</v>
      </c>
      <c r="M5" s="838"/>
      <c r="N5" s="677" t="s">
        <v>662</v>
      </c>
      <c r="O5" s="677" t="s">
        <v>663</v>
      </c>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493"/>
      <c r="DI5" s="493"/>
      <c r="DJ5" s="493"/>
      <c r="DK5" s="493"/>
      <c r="DL5" s="493"/>
      <c r="DM5" s="493"/>
      <c r="DN5" s="493"/>
      <c r="DO5" s="493"/>
      <c r="DP5" s="493"/>
      <c r="DQ5" s="493"/>
      <c r="DR5" s="493"/>
      <c r="DS5" s="493"/>
      <c r="DT5" s="493"/>
      <c r="DU5" s="493"/>
      <c r="DV5" s="493"/>
      <c r="DW5" s="493"/>
      <c r="DX5" s="493"/>
      <c r="DY5" s="493"/>
      <c r="DZ5" s="493"/>
      <c r="EA5" s="493"/>
      <c r="EB5" s="493"/>
      <c r="EC5" s="493"/>
      <c r="ED5" s="493"/>
      <c r="EE5" s="493"/>
      <c r="EF5" s="493"/>
      <c r="EG5" s="493"/>
      <c r="EH5" s="493"/>
      <c r="EI5" s="493"/>
      <c r="EJ5" s="493"/>
      <c r="EK5" s="493"/>
      <c r="EL5" s="493"/>
      <c r="EM5" s="493"/>
      <c r="EN5" s="493"/>
      <c r="EO5" s="493"/>
      <c r="EP5" s="493"/>
      <c r="EQ5" s="493"/>
      <c r="ER5" s="493"/>
      <c r="ES5" s="493"/>
      <c r="ET5" s="493"/>
      <c r="EU5" s="493"/>
      <c r="EV5" s="493"/>
      <c r="EW5" s="493"/>
      <c r="EX5" s="493"/>
      <c r="EY5" s="493"/>
      <c r="EZ5" s="493"/>
      <c r="FA5" s="493"/>
      <c r="FB5" s="493"/>
      <c r="FC5" s="493"/>
      <c r="FD5" s="493"/>
      <c r="FE5" s="493"/>
      <c r="FF5" s="493"/>
      <c r="FG5" s="493"/>
      <c r="FH5" s="493"/>
      <c r="FI5" s="493"/>
      <c r="FJ5" s="493"/>
      <c r="FK5" s="493"/>
      <c r="FL5" s="493"/>
      <c r="FM5" s="493"/>
      <c r="FN5" s="493"/>
      <c r="FO5" s="493"/>
      <c r="FP5" s="493"/>
      <c r="FQ5" s="493"/>
      <c r="FR5" s="493"/>
      <c r="FS5" s="493"/>
      <c r="FT5" s="493"/>
      <c r="FU5" s="493"/>
      <c r="FV5" s="493"/>
      <c r="FW5" s="493"/>
      <c r="FX5" s="493"/>
      <c r="FY5" s="493"/>
      <c r="FZ5" s="493"/>
      <c r="GA5" s="493"/>
      <c r="GB5" s="493"/>
      <c r="GC5" s="493"/>
      <c r="GD5" s="493"/>
      <c r="GE5" s="493"/>
      <c r="GF5" s="493"/>
      <c r="GG5" s="493"/>
      <c r="GH5" s="493"/>
      <c r="GI5" s="493"/>
      <c r="GJ5" s="493"/>
      <c r="GK5" s="493"/>
      <c r="GL5" s="493"/>
      <c r="GM5" s="493"/>
      <c r="GN5" s="493"/>
      <c r="GO5" s="493"/>
      <c r="GP5" s="493"/>
      <c r="GQ5" s="493"/>
      <c r="GR5" s="493"/>
      <c r="GS5" s="493"/>
      <c r="GT5" s="493"/>
      <c r="GU5" s="493"/>
      <c r="GV5" s="493"/>
      <c r="GW5" s="493"/>
      <c r="GX5" s="493"/>
      <c r="GY5" s="493"/>
      <c r="GZ5" s="493"/>
      <c r="HA5" s="493"/>
      <c r="HB5" s="493"/>
      <c r="HC5" s="493"/>
      <c r="HD5" s="493"/>
      <c r="HE5" s="493"/>
      <c r="HF5" s="493"/>
      <c r="HG5" s="493"/>
      <c r="HH5" s="493"/>
      <c r="HI5" s="493"/>
      <c r="HJ5" s="493"/>
      <c r="HK5" s="493"/>
      <c r="HL5" s="493"/>
      <c r="HM5" s="493"/>
      <c r="HN5" s="493"/>
      <c r="HO5" s="493"/>
      <c r="HP5" s="493"/>
      <c r="HQ5" s="493"/>
      <c r="HR5" s="493"/>
      <c r="HS5" s="607"/>
      <c r="HT5" s="607"/>
      <c r="HU5" s="607"/>
      <c r="HV5" s="607"/>
      <c r="HW5" s="607"/>
      <c r="HX5" s="607"/>
      <c r="HY5" s="607"/>
      <c r="HZ5" s="607"/>
      <c r="IA5" s="607"/>
      <c r="IB5" s="607"/>
      <c r="IC5" s="607"/>
      <c r="ID5" s="607"/>
      <c r="IE5" s="607"/>
      <c r="IF5" s="607"/>
      <c r="IG5" s="607"/>
      <c r="IH5" s="607"/>
      <c r="II5" s="607"/>
      <c r="IJ5" s="607"/>
      <c r="IK5" s="607"/>
      <c r="IL5" s="607"/>
    </row>
    <row r="6" spans="1:246" s="496" customFormat="1" ht="21.9" customHeight="1">
      <c r="A6" s="581"/>
      <c r="B6" s="494" t="s">
        <v>17</v>
      </c>
      <c r="C6" s="581"/>
      <c r="D6" s="581">
        <f>D8+D31+D74</f>
        <v>101671.34610000002</v>
      </c>
      <c r="E6" s="48">
        <v>101671.33237999998</v>
      </c>
      <c r="F6" s="14">
        <f>E6-D6</f>
        <v>-1.3720000046305358E-2</v>
      </c>
      <c r="G6" s="13">
        <f>'03CH'!D7</f>
        <v>101671.35</v>
      </c>
      <c r="H6" s="14"/>
      <c r="I6" s="679">
        <v>101671.34999999999</v>
      </c>
      <c r="J6" s="681"/>
      <c r="K6" s="839">
        <f>'06_CH2023'!D7</f>
        <v>101671.34609999998</v>
      </c>
      <c r="L6" s="680">
        <f>K6-D6</f>
        <v>0</v>
      </c>
      <c r="M6" s="839"/>
      <c r="N6" s="680">
        <f>K6-E6</f>
        <v>1.3720000002649613E-2</v>
      </c>
      <c r="O6" s="680"/>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495"/>
      <c r="HT6" s="495"/>
      <c r="HU6" s="495"/>
      <c r="HV6" s="495"/>
      <c r="HW6" s="495"/>
      <c r="HX6" s="495"/>
      <c r="HY6" s="495"/>
      <c r="HZ6" s="495"/>
      <c r="IA6" s="495"/>
      <c r="IB6" s="495"/>
      <c r="IC6" s="495"/>
      <c r="ID6" s="495"/>
      <c r="IE6" s="495"/>
      <c r="IF6" s="495"/>
      <c r="IG6" s="495"/>
      <c r="IH6" s="495"/>
      <c r="II6" s="495"/>
      <c r="IJ6" s="495"/>
      <c r="IK6" s="495"/>
      <c r="IL6" s="495"/>
    </row>
    <row r="7" spans="1:246" s="496" customFormat="1" ht="21.9" customHeight="1">
      <c r="A7" s="587" t="s">
        <v>210</v>
      </c>
      <c r="B7" s="497" t="s">
        <v>211</v>
      </c>
      <c r="C7" s="587"/>
      <c r="D7" s="581"/>
      <c r="E7" s="588"/>
      <c r="F7" s="821"/>
      <c r="G7" s="18">
        <f>'03CH'!D8</f>
        <v>0</v>
      </c>
      <c r="H7" s="14">
        <f t="shared" ref="H7:H70" si="0">G7-D7</f>
        <v>0</v>
      </c>
      <c r="I7" s="679"/>
      <c r="J7" s="681"/>
      <c r="K7" s="839"/>
      <c r="L7" s="681"/>
      <c r="M7" s="839"/>
      <c r="N7" s="681"/>
      <c r="O7" s="681">
        <f t="shared" ref="O7:O67" si="1">K7-G7</f>
        <v>0</v>
      </c>
      <c r="P7" s="498"/>
      <c r="Q7" s="498"/>
      <c r="R7" s="498"/>
      <c r="S7" s="498"/>
      <c r="T7" s="498"/>
      <c r="U7" s="498"/>
      <c r="V7" s="498"/>
      <c r="W7" s="498"/>
      <c r="X7" s="498"/>
      <c r="Y7" s="498"/>
      <c r="Z7" s="498"/>
      <c r="AA7" s="498"/>
      <c r="AB7" s="498"/>
      <c r="AC7" s="498"/>
      <c r="AD7" s="498"/>
      <c r="AE7" s="498"/>
      <c r="AF7" s="498"/>
      <c r="AG7" s="498"/>
      <c r="AH7" s="498"/>
      <c r="AI7" s="498"/>
      <c r="AJ7" s="498"/>
      <c r="AK7" s="498"/>
      <c r="AL7" s="498"/>
      <c r="AM7" s="498"/>
      <c r="AN7" s="498"/>
      <c r="AO7" s="498"/>
      <c r="AP7" s="498"/>
      <c r="AQ7" s="498"/>
      <c r="AR7" s="498"/>
      <c r="AS7" s="498"/>
      <c r="AT7" s="498"/>
      <c r="AU7" s="498"/>
      <c r="AV7" s="498"/>
      <c r="AW7" s="498"/>
      <c r="AX7" s="498"/>
      <c r="AY7" s="498"/>
      <c r="AZ7" s="498"/>
      <c r="BA7" s="498"/>
      <c r="BB7" s="498"/>
      <c r="BC7" s="498"/>
      <c r="BD7" s="498"/>
      <c r="BE7" s="498"/>
      <c r="BF7" s="498"/>
      <c r="BG7" s="498"/>
      <c r="BH7" s="498"/>
      <c r="BI7" s="498"/>
      <c r="BJ7" s="498"/>
      <c r="BK7" s="498"/>
      <c r="BL7" s="498"/>
      <c r="BM7" s="498"/>
      <c r="BN7" s="498"/>
      <c r="BO7" s="498"/>
      <c r="BP7" s="498"/>
      <c r="BQ7" s="498"/>
      <c r="BR7" s="498"/>
      <c r="BS7" s="498"/>
      <c r="BT7" s="498"/>
      <c r="BU7" s="498"/>
      <c r="BV7" s="498"/>
      <c r="BW7" s="498"/>
      <c r="BX7" s="498"/>
      <c r="BY7" s="498"/>
      <c r="BZ7" s="498"/>
      <c r="CA7" s="498"/>
      <c r="CB7" s="498"/>
      <c r="CC7" s="498"/>
      <c r="CD7" s="498"/>
      <c r="CE7" s="498"/>
      <c r="CF7" s="498"/>
      <c r="CG7" s="498"/>
      <c r="CH7" s="498"/>
      <c r="CI7" s="498"/>
      <c r="CJ7" s="498"/>
      <c r="CK7" s="498"/>
      <c r="CL7" s="498"/>
      <c r="CM7" s="498"/>
      <c r="CN7" s="498"/>
      <c r="CO7" s="498"/>
      <c r="CP7" s="498"/>
      <c r="CQ7" s="498"/>
      <c r="CR7" s="498"/>
      <c r="CS7" s="498"/>
      <c r="CT7" s="498"/>
      <c r="CU7" s="498"/>
      <c r="CV7" s="498"/>
      <c r="CW7" s="498"/>
      <c r="CX7" s="498"/>
      <c r="CY7" s="498"/>
      <c r="CZ7" s="498"/>
      <c r="DA7" s="498"/>
      <c r="DB7" s="498"/>
      <c r="DC7" s="498"/>
      <c r="DD7" s="498"/>
      <c r="DE7" s="498"/>
      <c r="DF7" s="498"/>
      <c r="DG7" s="498"/>
      <c r="DH7" s="498"/>
      <c r="DI7" s="498"/>
      <c r="DJ7" s="498"/>
      <c r="DK7" s="498"/>
      <c r="DL7" s="498"/>
      <c r="DM7" s="498"/>
      <c r="DN7" s="498"/>
      <c r="DO7" s="498"/>
      <c r="DP7" s="498"/>
      <c r="DQ7" s="498"/>
      <c r="DR7" s="498"/>
      <c r="DS7" s="498"/>
      <c r="DT7" s="498"/>
      <c r="DU7" s="498"/>
      <c r="DV7" s="498"/>
      <c r="DW7" s="498"/>
      <c r="DX7" s="498"/>
      <c r="DY7" s="498"/>
      <c r="DZ7" s="498"/>
      <c r="EA7" s="498"/>
      <c r="EB7" s="498"/>
      <c r="EC7" s="498"/>
      <c r="ED7" s="498"/>
      <c r="EE7" s="498"/>
      <c r="EF7" s="498"/>
      <c r="EG7" s="498"/>
      <c r="EH7" s="498"/>
      <c r="EI7" s="498"/>
      <c r="EJ7" s="498"/>
      <c r="EK7" s="498"/>
      <c r="EL7" s="498"/>
      <c r="EM7" s="498"/>
      <c r="EN7" s="498"/>
      <c r="EO7" s="498"/>
      <c r="EP7" s="498"/>
      <c r="EQ7" s="498"/>
      <c r="ER7" s="498"/>
      <c r="ES7" s="498"/>
      <c r="ET7" s="498"/>
      <c r="EU7" s="498"/>
      <c r="EV7" s="498"/>
      <c r="EW7" s="498"/>
      <c r="EX7" s="498"/>
      <c r="EY7" s="498"/>
      <c r="EZ7" s="498"/>
      <c r="FA7" s="498"/>
      <c r="FB7" s="498"/>
      <c r="FC7" s="498"/>
      <c r="FD7" s="498"/>
      <c r="FE7" s="498"/>
      <c r="FF7" s="498"/>
      <c r="FG7" s="498"/>
      <c r="FH7" s="498"/>
      <c r="FI7" s="498"/>
      <c r="FJ7" s="498"/>
      <c r="FK7" s="498"/>
      <c r="FL7" s="498"/>
      <c r="FM7" s="498"/>
      <c r="FN7" s="498"/>
      <c r="FO7" s="498"/>
      <c r="FP7" s="498"/>
      <c r="FQ7" s="498"/>
      <c r="FR7" s="498"/>
      <c r="FS7" s="498"/>
      <c r="FT7" s="498"/>
      <c r="FU7" s="498"/>
      <c r="FV7" s="498"/>
      <c r="FW7" s="498"/>
      <c r="FX7" s="498"/>
      <c r="FY7" s="498"/>
      <c r="FZ7" s="498"/>
      <c r="GA7" s="498"/>
      <c r="GB7" s="498"/>
      <c r="GC7" s="498"/>
      <c r="GD7" s="498"/>
      <c r="GE7" s="498"/>
      <c r="GF7" s="498"/>
      <c r="GG7" s="498"/>
      <c r="GH7" s="498"/>
      <c r="GI7" s="498"/>
      <c r="GJ7" s="498"/>
      <c r="GK7" s="498"/>
      <c r="GL7" s="498"/>
      <c r="GM7" s="498"/>
      <c r="GN7" s="498"/>
      <c r="GO7" s="498"/>
      <c r="GP7" s="498"/>
      <c r="GQ7" s="498"/>
      <c r="GR7" s="498"/>
      <c r="GS7" s="498"/>
      <c r="GT7" s="498"/>
      <c r="GU7" s="498"/>
      <c r="GV7" s="498"/>
      <c r="GW7" s="498"/>
      <c r="GX7" s="498"/>
      <c r="GY7" s="498"/>
      <c r="GZ7" s="498"/>
      <c r="HA7" s="498"/>
      <c r="HB7" s="498"/>
      <c r="HC7" s="498"/>
      <c r="HD7" s="498"/>
      <c r="HE7" s="498"/>
      <c r="HF7" s="498"/>
      <c r="HG7" s="498"/>
      <c r="HH7" s="498"/>
      <c r="HI7" s="498"/>
      <c r="HJ7" s="498"/>
      <c r="HK7" s="498"/>
      <c r="HL7" s="498"/>
      <c r="HM7" s="498"/>
      <c r="HN7" s="498"/>
      <c r="HO7" s="498"/>
      <c r="HP7" s="498"/>
      <c r="HQ7" s="498"/>
      <c r="HR7" s="498"/>
      <c r="HS7" s="495"/>
      <c r="HT7" s="495"/>
      <c r="HU7" s="495"/>
      <c r="HV7" s="495"/>
      <c r="HW7" s="495"/>
      <c r="HX7" s="495"/>
      <c r="HY7" s="495"/>
      <c r="HZ7" s="495"/>
      <c r="IA7" s="495"/>
      <c r="IB7" s="495"/>
      <c r="IC7" s="495"/>
      <c r="ID7" s="495"/>
      <c r="IE7" s="495"/>
      <c r="IF7" s="495"/>
      <c r="IG7" s="495"/>
      <c r="IH7" s="495"/>
      <c r="II7" s="495"/>
      <c r="IJ7" s="495"/>
      <c r="IK7" s="495"/>
      <c r="IL7" s="495"/>
    </row>
    <row r="8" spans="1:246" s="609" customFormat="1" ht="21.9" customHeight="1">
      <c r="A8" s="599" t="s">
        <v>18</v>
      </c>
      <c r="B8" s="598" t="s">
        <v>19</v>
      </c>
      <c r="C8" s="599" t="s">
        <v>20</v>
      </c>
      <c r="D8" s="599">
        <f>'01CH'!D9</f>
        <v>96785.686800000025</v>
      </c>
      <c r="E8" s="600">
        <v>93883.171784999984</v>
      </c>
      <c r="F8" s="526">
        <v>-2943.3640809999924</v>
      </c>
      <c r="G8" s="536">
        <f>'03CH'!D9</f>
        <v>95835.666100000002</v>
      </c>
      <c r="H8" s="526">
        <f t="shared" si="0"/>
        <v>-950.02070000002277</v>
      </c>
      <c r="I8" s="682">
        <v>96369.7</v>
      </c>
      <c r="J8" s="683">
        <f>I8-D8</f>
        <v>-415.98680000002787</v>
      </c>
      <c r="K8" s="841">
        <f>'06_CH2023'!D9</f>
        <v>96494.864469999986</v>
      </c>
      <c r="L8" s="683">
        <f>K8-D8</f>
        <v>-290.82233000003907</v>
      </c>
      <c r="M8" s="841">
        <f>K8-I8</f>
        <v>125.1644699999888</v>
      </c>
      <c r="N8" s="683">
        <f>K8-E8</f>
        <v>2611.6926850000018</v>
      </c>
      <c r="O8" s="683">
        <f>K8-G8</f>
        <v>659.1983699999837</v>
      </c>
      <c r="P8" s="499"/>
      <c r="Q8" s="499"/>
      <c r="R8" s="499"/>
      <c r="S8" s="499"/>
      <c r="T8" s="499"/>
      <c r="U8" s="499"/>
      <c r="V8" s="499"/>
      <c r="W8" s="499"/>
      <c r="X8" s="499"/>
      <c r="Y8" s="499"/>
      <c r="Z8" s="499"/>
      <c r="AA8" s="499"/>
      <c r="AB8" s="499"/>
      <c r="AC8" s="499"/>
      <c r="AD8" s="499"/>
      <c r="AE8" s="499"/>
      <c r="AF8" s="499"/>
      <c r="AG8" s="499"/>
      <c r="AH8" s="499"/>
      <c r="AI8" s="499"/>
      <c r="AJ8" s="499"/>
      <c r="AK8" s="499"/>
      <c r="AL8" s="499"/>
      <c r="AM8" s="499"/>
      <c r="AN8" s="499"/>
      <c r="AO8" s="499"/>
      <c r="AP8" s="499"/>
      <c r="AQ8" s="499"/>
      <c r="AR8" s="499"/>
      <c r="AS8" s="499"/>
      <c r="AT8" s="499"/>
      <c r="AU8" s="499"/>
      <c r="AV8" s="499"/>
      <c r="AW8" s="499"/>
      <c r="AX8" s="499"/>
      <c r="AY8" s="499"/>
      <c r="AZ8" s="499"/>
      <c r="BA8" s="499"/>
      <c r="BB8" s="499"/>
      <c r="BC8" s="499"/>
      <c r="BD8" s="499"/>
      <c r="BE8" s="499"/>
      <c r="BF8" s="499"/>
      <c r="BG8" s="499"/>
      <c r="BH8" s="499"/>
      <c r="BI8" s="499"/>
      <c r="BJ8" s="499"/>
      <c r="BK8" s="499"/>
      <c r="BL8" s="499"/>
      <c r="BM8" s="499"/>
      <c r="BN8" s="499"/>
      <c r="BO8" s="499"/>
      <c r="BP8" s="499"/>
      <c r="BQ8" s="499"/>
      <c r="BR8" s="499"/>
      <c r="BS8" s="499"/>
      <c r="BT8" s="499"/>
      <c r="BU8" s="499"/>
      <c r="BV8" s="499"/>
      <c r="BW8" s="499"/>
      <c r="BX8" s="499"/>
      <c r="BY8" s="499"/>
      <c r="BZ8" s="499"/>
      <c r="CA8" s="499"/>
      <c r="CB8" s="499"/>
      <c r="CC8" s="499"/>
      <c r="CD8" s="499"/>
      <c r="CE8" s="499"/>
      <c r="CF8" s="499"/>
      <c r="CG8" s="499"/>
      <c r="CH8" s="499"/>
      <c r="CI8" s="499"/>
      <c r="CJ8" s="499"/>
      <c r="CK8" s="499"/>
      <c r="CL8" s="499"/>
      <c r="CM8" s="499"/>
      <c r="CN8" s="499"/>
      <c r="CO8" s="499"/>
      <c r="CP8" s="499"/>
      <c r="CQ8" s="499"/>
      <c r="CR8" s="499"/>
      <c r="CS8" s="499"/>
      <c r="CT8" s="499"/>
      <c r="CU8" s="499"/>
      <c r="CV8" s="499"/>
      <c r="CW8" s="499"/>
      <c r="CX8" s="499"/>
      <c r="CY8" s="499"/>
      <c r="CZ8" s="499"/>
      <c r="DA8" s="499"/>
      <c r="DB8" s="499"/>
      <c r="DC8" s="499"/>
      <c r="DD8" s="499"/>
      <c r="DE8" s="499"/>
      <c r="DF8" s="499"/>
      <c r="DG8" s="499"/>
      <c r="DH8" s="499"/>
      <c r="DI8" s="499"/>
      <c r="DJ8" s="499"/>
      <c r="DK8" s="499"/>
      <c r="DL8" s="499"/>
      <c r="DM8" s="499"/>
      <c r="DN8" s="499"/>
      <c r="DO8" s="499"/>
      <c r="DP8" s="499"/>
      <c r="DQ8" s="499"/>
      <c r="DR8" s="499"/>
      <c r="DS8" s="499"/>
      <c r="DT8" s="499"/>
      <c r="DU8" s="499"/>
      <c r="DV8" s="499"/>
      <c r="DW8" s="499"/>
      <c r="DX8" s="499"/>
      <c r="DY8" s="499"/>
      <c r="DZ8" s="499"/>
      <c r="EA8" s="499"/>
      <c r="EB8" s="499"/>
      <c r="EC8" s="499"/>
      <c r="ED8" s="499"/>
      <c r="EE8" s="499"/>
      <c r="EF8" s="499"/>
      <c r="EG8" s="499"/>
      <c r="EH8" s="499"/>
      <c r="EI8" s="499"/>
      <c r="EJ8" s="499"/>
      <c r="EK8" s="499"/>
      <c r="EL8" s="499"/>
      <c r="EM8" s="499"/>
      <c r="EN8" s="499"/>
      <c r="EO8" s="499"/>
      <c r="EP8" s="499"/>
      <c r="EQ8" s="499"/>
      <c r="ER8" s="499"/>
      <c r="ES8" s="499"/>
      <c r="ET8" s="499"/>
      <c r="EU8" s="499"/>
      <c r="EV8" s="499"/>
      <c r="EW8" s="499"/>
      <c r="EX8" s="499"/>
      <c r="EY8" s="499"/>
      <c r="EZ8" s="499"/>
      <c r="FA8" s="499"/>
      <c r="FB8" s="499"/>
      <c r="FC8" s="499"/>
      <c r="FD8" s="499"/>
      <c r="FE8" s="499"/>
      <c r="FF8" s="499"/>
      <c r="FG8" s="499"/>
      <c r="FH8" s="499"/>
      <c r="FI8" s="499"/>
      <c r="FJ8" s="499"/>
      <c r="FK8" s="499"/>
      <c r="FL8" s="499"/>
      <c r="FM8" s="499"/>
      <c r="FN8" s="499"/>
      <c r="FO8" s="499"/>
      <c r="FP8" s="499"/>
      <c r="FQ8" s="499"/>
      <c r="FR8" s="499"/>
      <c r="FS8" s="499"/>
      <c r="FT8" s="499"/>
      <c r="FU8" s="499"/>
      <c r="FV8" s="499"/>
      <c r="FW8" s="499"/>
      <c r="FX8" s="499"/>
      <c r="FY8" s="499"/>
      <c r="FZ8" s="499"/>
      <c r="GA8" s="499"/>
      <c r="GB8" s="499"/>
      <c r="GC8" s="499"/>
      <c r="GD8" s="499"/>
      <c r="GE8" s="499"/>
      <c r="GF8" s="499"/>
      <c r="GG8" s="499"/>
      <c r="GH8" s="499"/>
      <c r="GI8" s="499"/>
      <c r="GJ8" s="499"/>
      <c r="GK8" s="499"/>
      <c r="GL8" s="499"/>
      <c r="GM8" s="499"/>
      <c r="GN8" s="499"/>
      <c r="GO8" s="499"/>
      <c r="GP8" s="499"/>
      <c r="GQ8" s="499"/>
      <c r="GR8" s="499"/>
      <c r="GS8" s="499"/>
      <c r="GT8" s="499"/>
      <c r="GU8" s="499"/>
      <c r="GV8" s="499"/>
      <c r="GW8" s="499"/>
      <c r="GX8" s="499"/>
      <c r="GY8" s="499"/>
      <c r="GZ8" s="499"/>
      <c r="HA8" s="499"/>
      <c r="HB8" s="499"/>
      <c r="HC8" s="499"/>
      <c r="HD8" s="499"/>
      <c r="HE8" s="499"/>
      <c r="HF8" s="499"/>
      <c r="HG8" s="499"/>
      <c r="HH8" s="499"/>
      <c r="HI8" s="499"/>
      <c r="HJ8" s="499"/>
      <c r="HK8" s="499"/>
      <c r="HL8" s="499"/>
      <c r="HM8" s="499"/>
      <c r="HN8" s="499"/>
      <c r="HO8" s="499"/>
      <c r="HP8" s="499"/>
      <c r="HQ8" s="499"/>
      <c r="HR8" s="499"/>
      <c r="HS8" s="608"/>
      <c r="HT8" s="608"/>
      <c r="HU8" s="608"/>
      <c r="HV8" s="608"/>
      <c r="HW8" s="608"/>
      <c r="HX8" s="608"/>
      <c r="HY8" s="608"/>
      <c r="HZ8" s="608"/>
      <c r="IA8" s="608"/>
      <c r="IB8" s="608"/>
      <c r="IC8" s="608"/>
      <c r="ID8" s="608"/>
      <c r="IE8" s="608"/>
      <c r="IF8" s="608"/>
      <c r="IG8" s="608"/>
      <c r="IH8" s="608"/>
      <c r="II8" s="608"/>
      <c r="IJ8" s="608"/>
      <c r="IK8" s="608"/>
      <c r="IL8" s="608"/>
    </row>
    <row r="9" spans="1:246" ht="21.9" customHeight="1">
      <c r="A9" s="589"/>
      <c r="B9" s="500" t="s">
        <v>203</v>
      </c>
      <c r="C9" s="589"/>
      <c r="D9" s="589"/>
      <c r="E9" s="54"/>
      <c r="F9" s="24"/>
      <c r="G9" s="18">
        <f>'03CH'!D10</f>
        <v>0</v>
      </c>
      <c r="H9" s="19">
        <f t="shared" si="0"/>
        <v>0</v>
      </c>
      <c r="I9" s="679"/>
      <c r="J9" s="681">
        <f t="shared" ref="J9:J72" si="2">I9-D9</f>
        <v>0</v>
      </c>
      <c r="K9" s="839"/>
      <c r="L9" s="681">
        <f t="shared" ref="L9:L72" si="3">K9-D9</f>
        <v>0</v>
      </c>
      <c r="M9" s="843">
        <f t="shared" ref="M9:M13" si="4">K9-I9</f>
        <v>0</v>
      </c>
      <c r="N9" s="681">
        <f t="shared" ref="N9:N71" si="5">K9-E9</f>
        <v>0</v>
      </c>
      <c r="O9" s="681">
        <f t="shared" si="1"/>
        <v>0</v>
      </c>
      <c r="P9" s="501"/>
      <c r="Q9" s="501"/>
      <c r="R9" s="501"/>
      <c r="S9" s="501"/>
      <c r="T9" s="501"/>
      <c r="U9" s="501"/>
      <c r="V9" s="501"/>
      <c r="W9" s="501"/>
      <c r="X9" s="501"/>
      <c r="Y9" s="501"/>
      <c r="Z9" s="501"/>
      <c r="AA9" s="501"/>
      <c r="AB9" s="501"/>
      <c r="AC9" s="501"/>
      <c r="AD9" s="501"/>
      <c r="AE9" s="501"/>
      <c r="AF9" s="501"/>
      <c r="AG9" s="501"/>
      <c r="AH9" s="501"/>
      <c r="AI9" s="501"/>
      <c r="AJ9" s="501"/>
      <c r="AK9" s="501"/>
      <c r="AL9" s="501"/>
      <c r="AM9" s="501"/>
      <c r="AN9" s="501"/>
      <c r="AO9" s="501"/>
      <c r="AP9" s="501"/>
      <c r="AQ9" s="501"/>
      <c r="AR9" s="501"/>
      <c r="AS9" s="501"/>
      <c r="AT9" s="501"/>
      <c r="AU9" s="501"/>
      <c r="AV9" s="501"/>
      <c r="AW9" s="501"/>
      <c r="AX9" s="501"/>
      <c r="AY9" s="501"/>
      <c r="AZ9" s="501"/>
      <c r="BA9" s="501"/>
      <c r="BB9" s="501"/>
      <c r="BC9" s="501"/>
      <c r="BD9" s="501"/>
      <c r="BE9" s="501"/>
      <c r="BF9" s="501"/>
      <c r="BG9" s="501"/>
      <c r="BH9" s="501"/>
      <c r="BI9" s="501"/>
      <c r="BJ9" s="501"/>
      <c r="BK9" s="501"/>
      <c r="BL9" s="501"/>
      <c r="BM9" s="501"/>
      <c r="BN9" s="501"/>
      <c r="BO9" s="501"/>
      <c r="BP9" s="501"/>
      <c r="BQ9" s="501"/>
      <c r="BR9" s="501"/>
      <c r="BS9" s="501"/>
      <c r="BT9" s="501"/>
      <c r="BU9" s="501"/>
      <c r="BV9" s="501"/>
      <c r="BW9" s="501"/>
      <c r="BX9" s="501"/>
      <c r="BY9" s="501"/>
      <c r="BZ9" s="501"/>
      <c r="CA9" s="501"/>
      <c r="CB9" s="501"/>
      <c r="CC9" s="501"/>
      <c r="CD9" s="501"/>
      <c r="CE9" s="501"/>
      <c r="CF9" s="501"/>
      <c r="CG9" s="501"/>
      <c r="CH9" s="501"/>
      <c r="CI9" s="501"/>
      <c r="CJ9" s="501"/>
      <c r="CK9" s="501"/>
      <c r="CL9" s="501"/>
      <c r="CM9" s="501"/>
      <c r="CN9" s="501"/>
      <c r="CO9" s="501"/>
      <c r="CP9" s="501"/>
      <c r="CQ9" s="501"/>
      <c r="CR9" s="501"/>
      <c r="CS9" s="501"/>
      <c r="CT9" s="501"/>
      <c r="CU9" s="501"/>
      <c r="CV9" s="501"/>
      <c r="CW9" s="501"/>
      <c r="CX9" s="501"/>
      <c r="CY9" s="501"/>
      <c r="CZ9" s="501"/>
      <c r="DA9" s="501"/>
      <c r="DB9" s="501"/>
      <c r="DC9" s="501"/>
      <c r="DD9" s="501"/>
      <c r="DE9" s="501"/>
      <c r="DF9" s="501"/>
      <c r="DG9" s="501"/>
      <c r="DH9" s="501"/>
      <c r="DI9" s="501"/>
      <c r="DJ9" s="501"/>
      <c r="DK9" s="501"/>
      <c r="DL9" s="501"/>
      <c r="DM9" s="501"/>
      <c r="DN9" s="501"/>
      <c r="DO9" s="501"/>
      <c r="DP9" s="501"/>
      <c r="DQ9" s="501"/>
      <c r="DR9" s="501"/>
      <c r="DS9" s="501"/>
      <c r="DT9" s="501"/>
      <c r="DU9" s="501"/>
      <c r="DV9" s="501"/>
      <c r="DW9" s="501"/>
      <c r="DX9" s="501"/>
      <c r="DY9" s="501"/>
      <c r="DZ9" s="501"/>
      <c r="EA9" s="501"/>
      <c r="EB9" s="501"/>
      <c r="EC9" s="501"/>
      <c r="ED9" s="501"/>
      <c r="EE9" s="501"/>
      <c r="EF9" s="501"/>
      <c r="EG9" s="501"/>
      <c r="EH9" s="501"/>
      <c r="EI9" s="501"/>
      <c r="EJ9" s="501"/>
      <c r="EK9" s="501"/>
      <c r="EL9" s="501"/>
      <c r="EM9" s="501"/>
      <c r="EN9" s="501"/>
      <c r="EO9" s="501"/>
      <c r="EP9" s="501"/>
      <c r="EQ9" s="501"/>
      <c r="ER9" s="501"/>
      <c r="ES9" s="501"/>
      <c r="ET9" s="501"/>
      <c r="EU9" s="501"/>
      <c r="EV9" s="501"/>
      <c r="EW9" s="501"/>
      <c r="EX9" s="501"/>
      <c r="EY9" s="501"/>
      <c r="EZ9" s="501"/>
      <c r="FA9" s="501"/>
      <c r="FB9" s="501"/>
      <c r="FC9" s="501"/>
      <c r="FD9" s="501"/>
      <c r="FE9" s="501"/>
      <c r="FF9" s="501"/>
      <c r="FG9" s="501"/>
      <c r="FH9" s="501"/>
      <c r="FI9" s="501"/>
      <c r="FJ9" s="501"/>
      <c r="FK9" s="501"/>
      <c r="FL9" s="501"/>
      <c r="FM9" s="501"/>
      <c r="FN9" s="501"/>
      <c r="FO9" s="501"/>
      <c r="FP9" s="501"/>
      <c r="FQ9" s="501"/>
      <c r="FR9" s="501"/>
      <c r="FS9" s="501"/>
      <c r="FT9" s="501"/>
      <c r="FU9" s="501"/>
      <c r="FV9" s="501"/>
      <c r="FW9" s="501"/>
      <c r="FX9" s="501"/>
      <c r="FY9" s="501"/>
      <c r="FZ9" s="501"/>
      <c r="GA9" s="501"/>
      <c r="GB9" s="501"/>
      <c r="GC9" s="501"/>
      <c r="GD9" s="501"/>
      <c r="GE9" s="501"/>
      <c r="GF9" s="501"/>
      <c r="GG9" s="501"/>
      <c r="GH9" s="501"/>
      <c r="GI9" s="501"/>
      <c r="GJ9" s="501"/>
      <c r="GK9" s="501"/>
      <c r="GL9" s="501"/>
      <c r="GM9" s="501"/>
      <c r="GN9" s="501"/>
      <c r="GO9" s="501"/>
      <c r="GP9" s="501"/>
      <c r="GQ9" s="501"/>
      <c r="GR9" s="501"/>
      <c r="GS9" s="501"/>
      <c r="GT9" s="501"/>
      <c r="GU9" s="501"/>
      <c r="GV9" s="501"/>
      <c r="GW9" s="501"/>
      <c r="GX9" s="501"/>
      <c r="GY9" s="501"/>
      <c r="GZ9" s="501"/>
      <c r="HA9" s="501"/>
      <c r="HB9" s="501"/>
      <c r="HC9" s="501"/>
      <c r="HD9" s="501"/>
      <c r="HE9" s="501"/>
      <c r="HF9" s="501"/>
      <c r="HG9" s="501"/>
      <c r="HH9" s="501"/>
      <c r="HI9" s="501"/>
      <c r="HJ9" s="501"/>
      <c r="HK9" s="501"/>
      <c r="HL9" s="501"/>
      <c r="HM9" s="501"/>
      <c r="HN9" s="501"/>
      <c r="HO9" s="501"/>
      <c r="HP9" s="501"/>
      <c r="HQ9" s="501"/>
      <c r="HR9" s="501"/>
      <c r="HS9" s="610"/>
      <c r="HT9" s="610"/>
      <c r="HU9" s="610"/>
      <c r="HV9" s="610"/>
      <c r="HW9" s="610"/>
      <c r="HX9" s="610"/>
      <c r="HY9" s="610"/>
      <c r="HZ9" s="610"/>
      <c r="IA9" s="610"/>
      <c r="IB9" s="610"/>
      <c r="IC9" s="610"/>
      <c r="ID9" s="610"/>
      <c r="IE9" s="610"/>
      <c r="IF9" s="610"/>
      <c r="IG9" s="610"/>
      <c r="IH9" s="610"/>
      <c r="II9" s="610"/>
      <c r="IJ9" s="610"/>
      <c r="IK9" s="610"/>
      <c r="IL9" s="610"/>
    </row>
    <row r="10" spans="1:246" ht="21.9" customHeight="1">
      <c r="A10" s="593" t="s">
        <v>21</v>
      </c>
      <c r="B10" s="594" t="s">
        <v>22</v>
      </c>
      <c r="C10" s="593" t="s">
        <v>23</v>
      </c>
      <c r="D10" s="593">
        <f>'01CH'!D11</f>
        <v>4175.200249999999</v>
      </c>
      <c r="E10" s="595">
        <v>3540.3716960000006</v>
      </c>
      <c r="F10" s="548">
        <v>-637.0337599999998</v>
      </c>
      <c r="G10" s="523">
        <f>'03CH'!D11</f>
        <v>4142.1799999999994</v>
      </c>
      <c r="H10" s="548">
        <f t="shared" si="0"/>
        <v>-33.020249999999578</v>
      </c>
      <c r="I10" s="684">
        <v>4098.7299999999996</v>
      </c>
      <c r="J10" s="685">
        <f>I10-D10</f>
        <v>-76.470249999999396</v>
      </c>
      <c r="K10" s="842">
        <f>'06_CH2023'!D11</f>
        <v>4158.5821399999995</v>
      </c>
      <c r="L10" s="685">
        <f t="shared" si="3"/>
        <v>-16.618109999999433</v>
      </c>
      <c r="M10" s="842">
        <f t="shared" si="4"/>
        <v>59.852139999999963</v>
      </c>
      <c r="N10" s="685">
        <f t="shared" si="5"/>
        <v>618.21044399999892</v>
      </c>
      <c r="O10" s="685">
        <f t="shared" si="1"/>
        <v>16.402140000000145</v>
      </c>
      <c r="P10" s="502"/>
      <c r="Q10" s="502"/>
      <c r="R10" s="502"/>
      <c r="S10" s="502"/>
      <c r="T10" s="502"/>
      <c r="U10" s="502"/>
      <c r="V10" s="502"/>
      <c r="W10" s="502"/>
      <c r="X10" s="502"/>
      <c r="Y10" s="502"/>
      <c r="Z10" s="502"/>
      <c r="AA10" s="502"/>
      <c r="AB10" s="502"/>
      <c r="AC10" s="502"/>
      <c r="AD10" s="502"/>
      <c r="AE10" s="502"/>
      <c r="AF10" s="502"/>
      <c r="AG10" s="502"/>
      <c r="AH10" s="502"/>
      <c r="AI10" s="502"/>
      <c r="AJ10" s="502"/>
      <c r="AK10" s="502"/>
      <c r="AL10" s="502"/>
      <c r="AM10" s="502"/>
      <c r="AN10" s="502"/>
      <c r="AO10" s="502"/>
      <c r="AP10" s="502"/>
      <c r="AQ10" s="502"/>
      <c r="AR10" s="502"/>
      <c r="AS10" s="502"/>
      <c r="AT10" s="502"/>
      <c r="AU10" s="502"/>
      <c r="AV10" s="502"/>
      <c r="AW10" s="502"/>
      <c r="AX10" s="502"/>
      <c r="AY10" s="502"/>
      <c r="AZ10" s="502"/>
      <c r="BA10" s="502"/>
      <c r="BB10" s="502"/>
      <c r="BC10" s="502"/>
      <c r="BD10" s="502"/>
      <c r="BE10" s="502"/>
      <c r="BF10" s="502"/>
      <c r="BG10" s="502"/>
      <c r="BH10" s="502"/>
      <c r="BI10" s="502"/>
      <c r="BJ10" s="502"/>
      <c r="BK10" s="502"/>
      <c r="BL10" s="502"/>
      <c r="BM10" s="502"/>
      <c r="BN10" s="502"/>
      <c r="BO10" s="502"/>
      <c r="BP10" s="502"/>
      <c r="BQ10" s="502"/>
      <c r="BR10" s="502"/>
      <c r="BS10" s="502"/>
      <c r="BT10" s="502"/>
      <c r="BU10" s="502"/>
      <c r="BV10" s="502"/>
      <c r="BW10" s="502"/>
      <c r="BX10" s="502"/>
      <c r="BY10" s="502"/>
      <c r="BZ10" s="502"/>
      <c r="CA10" s="502"/>
      <c r="CB10" s="502"/>
      <c r="CC10" s="502"/>
      <c r="CD10" s="502"/>
      <c r="CE10" s="502"/>
      <c r="CF10" s="502"/>
      <c r="CG10" s="502"/>
      <c r="CH10" s="502"/>
      <c r="CI10" s="502"/>
      <c r="CJ10" s="502"/>
      <c r="CK10" s="502"/>
      <c r="CL10" s="502"/>
      <c r="CM10" s="502"/>
      <c r="CN10" s="502"/>
      <c r="CO10" s="502"/>
      <c r="CP10" s="502"/>
      <c r="CQ10" s="502"/>
      <c r="CR10" s="502"/>
      <c r="CS10" s="502"/>
      <c r="CT10" s="502"/>
      <c r="CU10" s="502"/>
      <c r="CV10" s="502"/>
      <c r="CW10" s="502"/>
      <c r="CX10" s="502"/>
      <c r="CY10" s="502"/>
      <c r="CZ10" s="502"/>
      <c r="DA10" s="502"/>
      <c r="DB10" s="502"/>
      <c r="DC10" s="502"/>
      <c r="DD10" s="502"/>
      <c r="DE10" s="502"/>
      <c r="DF10" s="502"/>
      <c r="DG10" s="502"/>
      <c r="DH10" s="502"/>
      <c r="DI10" s="502"/>
      <c r="DJ10" s="502"/>
      <c r="DK10" s="502"/>
      <c r="DL10" s="502"/>
      <c r="DM10" s="502"/>
      <c r="DN10" s="502"/>
      <c r="DO10" s="502"/>
      <c r="DP10" s="502"/>
      <c r="DQ10" s="502"/>
      <c r="DR10" s="502"/>
      <c r="DS10" s="502"/>
      <c r="DT10" s="502"/>
      <c r="DU10" s="502"/>
      <c r="DV10" s="502"/>
      <c r="DW10" s="502"/>
      <c r="DX10" s="502"/>
      <c r="DY10" s="502"/>
      <c r="DZ10" s="502"/>
      <c r="EA10" s="502"/>
      <c r="EB10" s="502"/>
      <c r="EC10" s="502"/>
      <c r="ED10" s="502"/>
      <c r="EE10" s="502"/>
      <c r="EF10" s="502"/>
      <c r="EG10" s="502"/>
      <c r="EH10" s="502"/>
      <c r="EI10" s="502"/>
      <c r="EJ10" s="502"/>
      <c r="EK10" s="502"/>
      <c r="EL10" s="502"/>
      <c r="EM10" s="502"/>
      <c r="EN10" s="502"/>
      <c r="EO10" s="502"/>
      <c r="EP10" s="502"/>
      <c r="EQ10" s="502"/>
      <c r="ER10" s="502"/>
      <c r="ES10" s="502"/>
      <c r="ET10" s="502"/>
      <c r="EU10" s="502"/>
      <c r="EV10" s="502"/>
      <c r="EW10" s="502"/>
      <c r="EX10" s="502"/>
      <c r="EY10" s="502"/>
      <c r="EZ10" s="502"/>
      <c r="FA10" s="502"/>
      <c r="FB10" s="502"/>
      <c r="FC10" s="502"/>
      <c r="FD10" s="502"/>
      <c r="FE10" s="502"/>
      <c r="FF10" s="502"/>
      <c r="FG10" s="502"/>
      <c r="FH10" s="502"/>
      <c r="FI10" s="502"/>
      <c r="FJ10" s="502"/>
      <c r="FK10" s="502"/>
      <c r="FL10" s="502"/>
      <c r="FM10" s="502"/>
      <c r="FN10" s="502"/>
      <c r="FO10" s="502"/>
      <c r="FP10" s="502"/>
      <c r="FQ10" s="502"/>
      <c r="FR10" s="502"/>
      <c r="FS10" s="502"/>
      <c r="FT10" s="502"/>
      <c r="FU10" s="502"/>
      <c r="FV10" s="502"/>
      <c r="FW10" s="502"/>
      <c r="FX10" s="502"/>
      <c r="FY10" s="502"/>
      <c r="FZ10" s="502"/>
      <c r="GA10" s="502"/>
      <c r="GB10" s="502"/>
      <c r="GC10" s="502"/>
      <c r="GD10" s="502"/>
      <c r="GE10" s="502"/>
      <c r="GF10" s="502"/>
      <c r="GG10" s="502"/>
      <c r="GH10" s="502"/>
      <c r="GI10" s="502"/>
      <c r="GJ10" s="502"/>
      <c r="GK10" s="502"/>
      <c r="GL10" s="502"/>
      <c r="GM10" s="502"/>
      <c r="GN10" s="502"/>
      <c r="GO10" s="502"/>
      <c r="GP10" s="502"/>
      <c r="GQ10" s="502"/>
      <c r="GR10" s="502"/>
      <c r="GS10" s="502"/>
      <c r="GT10" s="502"/>
      <c r="GU10" s="502"/>
      <c r="GV10" s="502"/>
      <c r="GW10" s="502"/>
      <c r="GX10" s="502"/>
      <c r="GY10" s="502"/>
      <c r="GZ10" s="502"/>
      <c r="HA10" s="502"/>
      <c r="HB10" s="502"/>
      <c r="HC10" s="502"/>
      <c r="HD10" s="502"/>
      <c r="HE10" s="502"/>
      <c r="HF10" s="502"/>
      <c r="HG10" s="502"/>
      <c r="HH10" s="502"/>
      <c r="HI10" s="502"/>
      <c r="HJ10" s="502"/>
      <c r="HK10" s="502"/>
      <c r="HL10" s="502"/>
      <c r="HM10" s="502"/>
      <c r="HN10" s="502"/>
      <c r="HO10" s="502"/>
      <c r="HP10" s="502"/>
      <c r="HQ10" s="502"/>
      <c r="HR10" s="502"/>
      <c r="HS10" s="610"/>
      <c r="HT10" s="610"/>
      <c r="HU10" s="610"/>
      <c r="HV10" s="610"/>
      <c r="HW10" s="610"/>
      <c r="HX10" s="610"/>
      <c r="HY10" s="610"/>
      <c r="HZ10" s="610"/>
      <c r="IA10" s="610"/>
      <c r="IB10" s="610"/>
      <c r="IC10" s="610"/>
      <c r="ID10" s="610"/>
      <c r="IE10" s="610"/>
      <c r="IF10" s="610"/>
      <c r="IG10" s="610"/>
      <c r="IH10" s="610"/>
      <c r="II10" s="610"/>
      <c r="IJ10" s="610"/>
      <c r="IK10" s="610"/>
      <c r="IL10" s="610"/>
    </row>
    <row r="11" spans="1:246" s="612" customFormat="1" ht="27.6">
      <c r="A11" s="601"/>
      <c r="B11" s="602" t="s">
        <v>24</v>
      </c>
      <c r="C11" s="601" t="s">
        <v>25</v>
      </c>
      <c r="D11" s="601">
        <f>'01CH'!D12</f>
        <v>2643.9357499999996</v>
      </c>
      <c r="E11" s="603">
        <v>2125.9700979999998</v>
      </c>
      <c r="F11" s="549">
        <v>-519.53897400000051</v>
      </c>
      <c r="G11" s="523">
        <f>'03CH'!D12</f>
        <v>2563.3200000000002</v>
      </c>
      <c r="H11" s="549">
        <f t="shared" si="0"/>
        <v>-80.61574999999948</v>
      </c>
      <c r="I11" s="684">
        <v>2590.16</v>
      </c>
      <c r="J11" s="685">
        <f>I11-D11</f>
        <v>-53.775749999999789</v>
      </c>
      <c r="K11" s="842">
        <f>'06_CH2023'!D12</f>
        <v>2629.43896</v>
      </c>
      <c r="L11" s="685">
        <f t="shared" si="3"/>
        <v>-14.496789999999692</v>
      </c>
      <c r="M11" s="842">
        <f t="shared" si="4"/>
        <v>39.278960000000097</v>
      </c>
      <c r="N11" s="685">
        <f t="shared" si="5"/>
        <v>503.46886200000017</v>
      </c>
      <c r="O11" s="685">
        <f t="shared" si="1"/>
        <v>66.118959999999788</v>
      </c>
      <c r="P11" s="501"/>
      <c r="Q11" s="501"/>
      <c r="R11" s="501"/>
      <c r="S11" s="501"/>
      <c r="T11" s="501"/>
      <c r="U11" s="501"/>
      <c r="V11" s="501"/>
      <c r="W11" s="501"/>
      <c r="X11" s="501"/>
      <c r="Y11" s="501"/>
      <c r="Z11" s="501"/>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1"/>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c r="DR11" s="501"/>
      <c r="DS11" s="501"/>
      <c r="DT11" s="501"/>
      <c r="DU11" s="501"/>
      <c r="DV11" s="501"/>
      <c r="DW11" s="501"/>
      <c r="DX11" s="501"/>
      <c r="DY11" s="501"/>
      <c r="DZ11" s="501"/>
      <c r="EA11" s="501"/>
      <c r="EB11" s="501"/>
      <c r="EC11" s="501"/>
      <c r="ED11" s="501"/>
      <c r="EE11" s="501"/>
      <c r="EF11" s="501"/>
      <c r="EG11" s="501"/>
      <c r="EH11" s="501"/>
      <c r="EI11" s="501"/>
      <c r="EJ11" s="501"/>
      <c r="EK11" s="501"/>
      <c r="EL11" s="501"/>
      <c r="EM11" s="501"/>
      <c r="EN11" s="501"/>
      <c r="EO11" s="501"/>
      <c r="EP11" s="501"/>
      <c r="EQ11" s="501"/>
      <c r="ER11" s="501"/>
      <c r="ES11" s="501"/>
      <c r="ET11" s="501"/>
      <c r="EU11" s="501"/>
      <c r="EV11" s="501"/>
      <c r="EW11" s="501"/>
      <c r="EX11" s="501"/>
      <c r="EY11" s="501"/>
      <c r="EZ11" s="501"/>
      <c r="FA11" s="501"/>
      <c r="FB11" s="501"/>
      <c r="FC11" s="501"/>
      <c r="FD11" s="501"/>
      <c r="FE11" s="501"/>
      <c r="FF11" s="501"/>
      <c r="FG11" s="501"/>
      <c r="FH11" s="501"/>
      <c r="FI11" s="501"/>
      <c r="FJ11" s="501"/>
      <c r="FK11" s="501"/>
      <c r="FL11" s="501"/>
      <c r="FM11" s="501"/>
      <c r="FN11" s="501"/>
      <c r="FO11" s="501"/>
      <c r="FP11" s="501"/>
      <c r="FQ11" s="501"/>
      <c r="FR11" s="501"/>
      <c r="FS11" s="501"/>
      <c r="FT11" s="501"/>
      <c r="FU11" s="501"/>
      <c r="FV11" s="501"/>
      <c r="FW11" s="501"/>
      <c r="FX11" s="501"/>
      <c r="FY11" s="501"/>
      <c r="FZ11" s="501"/>
      <c r="GA11" s="501"/>
      <c r="GB11" s="501"/>
      <c r="GC11" s="501"/>
      <c r="GD11" s="501"/>
      <c r="GE11" s="501"/>
      <c r="GF11" s="501"/>
      <c r="GG11" s="501"/>
      <c r="GH11" s="501"/>
      <c r="GI11" s="501"/>
      <c r="GJ11" s="501"/>
      <c r="GK11" s="501"/>
      <c r="GL11" s="501"/>
      <c r="GM11" s="501"/>
      <c r="GN11" s="501"/>
      <c r="GO11" s="501"/>
      <c r="GP11" s="501"/>
      <c r="GQ11" s="501"/>
      <c r="GR11" s="501"/>
      <c r="GS11" s="501"/>
      <c r="GT11" s="501"/>
      <c r="GU11" s="501"/>
      <c r="GV11" s="501"/>
      <c r="GW11" s="501"/>
      <c r="GX11" s="501"/>
      <c r="GY11" s="501"/>
      <c r="GZ11" s="501"/>
      <c r="HA11" s="501"/>
      <c r="HB11" s="501"/>
      <c r="HC11" s="501"/>
      <c r="HD11" s="501"/>
      <c r="HE11" s="501"/>
      <c r="HF11" s="501"/>
      <c r="HG11" s="501"/>
      <c r="HH11" s="501"/>
      <c r="HI11" s="501"/>
      <c r="HJ11" s="501"/>
      <c r="HK11" s="501"/>
      <c r="HL11" s="501"/>
      <c r="HM11" s="501"/>
      <c r="HN11" s="501"/>
      <c r="HO11" s="501"/>
      <c r="HP11" s="501"/>
      <c r="HQ11" s="501"/>
      <c r="HR11" s="501"/>
      <c r="HS11" s="611"/>
      <c r="HT11" s="611"/>
      <c r="HU11" s="611"/>
      <c r="HV11" s="611"/>
      <c r="HW11" s="611"/>
      <c r="HX11" s="611"/>
      <c r="HY11" s="611"/>
      <c r="HZ11" s="611"/>
      <c r="IA11" s="611"/>
      <c r="IB11" s="611"/>
      <c r="IC11" s="611"/>
      <c r="ID11" s="611"/>
      <c r="IE11" s="611"/>
      <c r="IF11" s="611"/>
      <c r="IG11" s="611"/>
      <c r="IH11" s="611"/>
      <c r="II11" s="611"/>
      <c r="IJ11" s="611"/>
      <c r="IK11" s="611"/>
      <c r="IL11" s="611"/>
    </row>
    <row r="12" spans="1:246" s="504" customFormat="1" ht="21.9" hidden="1" customHeight="1">
      <c r="A12" s="589"/>
      <c r="B12" s="503" t="s">
        <v>26</v>
      </c>
      <c r="C12" s="589" t="s">
        <v>27</v>
      </c>
      <c r="D12" s="589">
        <f>'01CH'!D13</f>
        <v>1530.0744999999999</v>
      </c>
      <c r="E12" s="54">
        <v>1413.2130810000006</v>
      </c>
      <c r="F12" s="24">
        <v>-117.49478599999975</v>
      </c>
      <c r="G12" s="18">
        <f>'03CH'!D13</f>
        <v>0</v>
      </c>
      <c r="H12" s="24">
        <f t="shared" si="0"/>
        <v>-1530.0744999999999</v>
      </c>
      <c r="I12" s="686">
        <f>'03CH'!D13</f>
        <v>0</v>
      </c>
      <c r="J12" s="681">
        <f t="shared" si="2"/>
        <v>-1530.0744999999999</v>
      </c>
      <c r="K12" s="843">
        <f>'03CH'!F13</f>
        <v>1577.6699999999987</v>
      </c>
      <c r="L12" s="681">
        <f t="shared" si="3"/>
        <v>47.595499999998765</v>
      </c>
      <c r="M12" s="843">
        <f t="shared" si="4"/>
        <v>1577.6699999999987</v>
      </c>
      <c r="N12" s="681">
        <f t="shared" si="5"/>
        <v>164.45691899999815</v>
      </c>
      <c r="O12" s="685">
        <f t="shared" si="1"/>
        <v>1577.6699999999987</v>
      </c>
      <c r="P12" s="501"/>
      <c r="Q12" s="501"/>
      <c r="R12" s="501"/>
      <c r="S12" s="501"/>
      <c r="T12" s="501"/>
      <c r="U12" s="501"/>
      <c r="V12" s="501"/>
      <c r="W12" s="501"/>
      <c r="X12" s="501"/>
      <c r="Y12" s="501"/>
      <c r="Z12" s="501"/>
      <c r="AA12" s="501"/>
      <c r="AB12" s="501"/>
      <c r="AC12" s="501"/>
      <c r="AD12" s="501"/>
      <c r="AE12" s="501"/>
      <c r="AF12" s="501"/>
      <c r="AG12" s="501"/>
      <c r="AH12" s="501"/>
      <c r="AI12" s="501"/>
      <c r="AJ12" s="501"/>
      <c r="AK12" s="501"/>
      <c r="AL12" s="501"/>
      <c r="AM12" s="501"/>
      <c r="AN12" s="501"/>
      <c r="AO12" s="501"/>
      <c r="AP12" s="501"/>
      <c r="AQ12" s="501"/>
      <c r="AR12" s="501"/>
      <c r="AS12" s="501"/>
      <c r="AT12" s="501"/>
      <c r="AU12" s="501"/>
      <c r="AV12" s="501"/>
      <c r="AW12" s="501"/>
      <c r="AX12" s="501"/>
      <c r="AY12" s="501"/>
      <c r="AZ12" s="501"/>
      <c r="BA12" s="501"/>
      <c r="BB12" s="501"/>
      <c r="BC12" s="501"/>
      <c r="BD12" s="501"/>
      <c r="BE12" s="501"/>
      <c r="BF12" s="501"/>
      <c r="BG12" s="501"/>
      <c r="BH12" s="501"/>
      <c r="BI12" s="501"/>
      <c r="BJ12" s="501"/>
      <c r="BK12" s="501"/>
      <c r="BL12" s="501"/>
      <c r="BM12" s="501"/>
      <c r="BN12" s="501"/>
      <c r="BO12" s="501"/>
      <c r="BP12" s="501"/>
      <c r="BQ12" s="501"/>
      <c r="BR12" s="501"/>
      <c r="BS12" s="501"/>
      <c r="BT12" s="501"/>
      <c r="BU12" s="501"/>
      <c r="BV12" s="501"/>
      <c r="BW12" s="501"/>
      <c r="BX12" s="501"/>
      <c r="BY12" s="501"/>
      <c r="BZ12" s="501"/>
      <c r="CA12" s="501"/>
      <c r="CB12" s="501"/>
      <c r="CC12" s="501"/>
      <c r="CD12" s="501"/>
      <c r="CE12" s="501"/>
      <c r="CF12" s="501"/>
      <c r="CG12" s="501"/>
      <c r="CH12" s="501"/>
      <c r="CI12" s="501"/>
      <c r="CJ12" s="501"/>
      <c r="CK12" s="501"/>
      <c r="CL12" s="501"/>
      <c r="CM12" s="501"/>
      <c r="CN12" s="501"/>
      <c r="CO12" s="501"/>
      <c r="CP12" s="501"/>
      <c r="CQ12" s="501"/>
      <c r="CR12" s="501"/>
      <c r="CS12" s="501"/>
      <c r="CT12" s="501"/>
      <c r="CU12" s="501"/>
      <c r="CV12" s="501"/>
      <c r="CW12" s="501"/>
      <c r="CX12" s="501"/>
      <c r="CY12" s="501"/>
      <c r="CZ12" s="501"/>
      <c r="DA12" s="501"/>
      <c r="DB12" s="501"/>
      <c r="DC12" s="501"/>
      <c r="DD12" s="501"/>
      <c r="DE12" s="501"/>
      <c r="DF12" s="501"/>
      <c r="DG12" s="501"/>
      <c r="DH12" s="501"/>
      <c r="DI12" s="501"/>
      <c r="DJ12" s="501"/>
      <c r="DK12" s="501"/>
      <c r="DL12" s="501"/>
      <c r="DM12" s="501"/>
      <c r="DN12" s="501"/>
      <c r="DO12" s="501"/>
      <c r="DP12" s="501"/>
      <c r="DQ12" s="501"/>
      <c r="DR12" s="501"/>
      <c r="DS12" s="501"/>
      <c r="DT12" s="501"/>
      <c r="DU12" s="501"/>
      <c r="DV12" s="501"/>
      <c r="DW12" s="501"/>
      <c r="DX12" s="501"/>
      <c r="DY12" s="501"/>
      <c r="DZ12" s="501"/>
      <c r="EA12" s="501"/>
      <c r="EB12" s="501"/>
      <c r="EC12" s="501"/>
      <c r="ED12" s="501"/>
      <c r="EE12" s="501"/>
      <c r="EF12" s="501"/>
      <c r="EG12" s="501"/>
      <c r="EH12" s="501"/>
      <c r="EI12" s="501"/>
      <c r="EJ12" s="501"/>
      <c r="EK12" s="501"/>
      <c r="EL12" s="501"/>
      <c r="EM12" s="501"/>
      <c r="EN12" s="501"/>
      <c r="EO12" s="501"/>
      <c r="EP12" s="501"/>
      <c r="EQ12" s="501"/>
      <c r="ER12" s="501"/>
      <c r="ES12" s="501"/>
      <c r="ET12" s="501"/>
      <c r="EU12" s="501"/>
      <c r="EV12" s="501"/>
      <c r="EW12" s="501"/>
      <c r="EX12" s="501"/>
      <c r="EY12" s="501"/>
      <c r="EZ12" s="501"/>
      <c r="FA12" s="501"/>
      <c r="FB12" s="501"/>
      <c r="FC12" s="501"/>
      <c r="FD12" s="501"/>
      <c r="FE12" s="501"/>
      <c r="FF12" s="501"/>
      <c r="FG12" s="501"/>
      <c r="FH12" s="501"/>
      <c r="FI12" s="501"/>
      <c r="FJ12" s="501"/>
      <c r="FK12" s="501"/>
      <c r="FL12" s="501"/>
      <c r="FM12" s="501"/>
      <c r="FN12" s="501"/>
      <c r="FO12" s="501"/>
      <c r="FP12" s="501"/>
      <c r="FQ12" s="501"/>
      <c r="FR12" s="501"/>
      <c r="FS12" s="501"/>
      <c r="FT12" s="501"/>
      <c r="FU12" s="501"/>
      <c r="FV12" s="501"/>
      <c r="FW12" s="501"/>
      <c r="FX12" s="501"/>
      <c r="FY12" s="501"/>
      <c r="FZ12" s="501"/>
      <c r="GA12" s="501"/>
      <c r="GB12" s="501"/>
      <c r="GC12" s="501"/>
      <c r="GD12" s="501"/>
      <c r="GE12" s="501"/>
      <c r="GF12" s="501"/>
      <c r="GG12" s="501"/>
      <c r="GH12" s="501"/>
      <c r="GI12" s="501"/>
      <c r="GJ12" s="501"/>
      <c r="GK12" s="501"/>
      <c r="GL12" s="501"/>
      <c r="GM12" s="501"/>
      <c r="GN12" s="501"/>
      <c r="GO12" s="501"/>
      <c r="GP12" s="501"/>
      <c r="GQ12" s="501"/>
      <c r="GR12" s="501"/>
      <c r="GS12" s="501"/>
      <c r="GT12" s="501"/>
      <c r="GU12" s="501"/>
      <c r="GV12" s="501"/>
      <c r="GW12" s="501"/>
      <c r="GX12" s="501"/>
      <c r="GY12" s="501"/>
      <c r="GZ12" s="501"/>
      <c r="HA12" s="501"/>
      <c r="HB12" s="501"/>
      <c r="HC12" s="501"/>
      <c r="HD12" s="501"/>
      <c r="HE12" s="501"/>
      <c r="HF12" s="501"/>
      <c r="HG12" s="501"/>
      <c r="HH12" s="501"/>
      <c r="HI12" s="501"/>
      <c r="HJ12" s="501"/>
      <c r="HK12" s="501"/>
      <c r="HL12" s="501"/>
      <c r="HM12" s="501"/>
      <c r="HN12" s="501"/>
      <c r="HO12" s="501"/>
      <c r="HP12" s="501"/>
      <c r="HQ12" s="501"/>
      <c r="HR12" s="501"/>
      <c r="HS12" s="611"/>
      <c r="HT12" s="611"/>
      <c r="HU12" s="611"/>
      <c r="HV12" s="611"/>
      <c r="HW12" s="611"/>
      <c r="HX12" s="611"/>
      <c r="HY12" s="611"/>
      <c r="HZ12" s="611"/>
      <c r="IA12" s="611"/>
      <c r="IB12" s="611"/>
      <c r="IC12" s="611"/>
      <c r="ID12" s="611"/>
      <c r="IE12" s="611"/>
      <c r="IF12" s="611"/>
      <c r="IG12" s="611"/>
      <c r="IH12" s="611"/>
      <c r="II12" s="611"/>
      <c r="IJ12" s="611"/>
      <c r="IK12" s="611"/>
      <c r="IL12" s="611"/>
    </row>
    <row r="13" spans="1:246" s="504" customFormat="1" ht="21.9" hidden="1" customHeight="1">
      <c r="A13" s="589"/>
      <c r="B13" s="500" t="s">
        <v>28</v>
      </c>
      <c r="C13" s="589" t="s">
        <v>29</v>
      </c>
      <c r="D13" s="589">
        <f>'01CH'!D14</f>
        <v>1.19</v>
      </c>
      <c r="E13" s="54">
        <v>1.188517</v>
      </c>
      <c r="F13" s="24">
        <v>0</v>
      </c>
      <c r="G13" s="18">
        <f>'03CH'!D14</f>
        <v>0</v>
      </c>
      <c r="H13" s="24">
        <f t="shared" si="0"/>
        <v>-1.19</v>
      </c>
      <c r="I13" s="686">
        <f>'03CH'!D14</f>
        <v>0</v>
      </c>
      <c r="J13" s="681">
        <f t="shared" si="2"/>
        <v>-1.19</v>
      </c>
      <c r="K13" s="843">
        <f>'03CH'!F14</f>
        <v>1.19</v>
      </c>
      <c r="L13" s="681">
        <f t="shared" si="3"/>
        <v>0</v>
      </c>
      <c r="M13" s="843">
        <f t="shared" si="4"/>
        <v>1.19</v>
      </c>
      <c r="N13" s="681">
        <f t="shared" si="5"/>
        <v>1.4829999999999011E-3</v>
      </c>
      <c r="O13" s="685">
        <f t="shared" si="1"/>
        <v>1.19</v>
      </c>
      <c r="P13" s="501"/>
      <c r="Q13" s="501"/>
      <c r="R13" s="501"/>
      <c r="S13" s="501"/>
      <c r="T13" s="501"/>
      <c r="U13" s="501"/>
      <c r="V13" s="501"/>
      <c r="W13" s="501"/>
      <c r="X13" s="501"/>
      <c r="Y13" s="501"/>
      <c r="Z13" s="501"/>
      <c r="AA13" s="501"/>
      <c r="AB13" s="501"/>
      <c r="AC13" s="501"/>
      <c r="AD13" s="501"/>
      <c r="AE13" s="501"/>
      <c r="AF13" s="501"/>
      <c r="AG13" s="501"/>
      <c r="AH13" s="501"/>
      <c r="AI13" s="501"/>
      <c r="AJ13" s="501"/>
      <c r="AK13" s="501"/>
      <c r="AL13" s="501"/>
      <c r="AM13" s="501"/>
      <c r="AN13" s="501"/>
      <c r="AO13" s="501"/>
      <c r="AP13" s="501"/>
      <c r="AQ13" s="501"/>
      <c r="AR13" s="501"/>
      <c r="AS13" s="501"/>
      <c r="AT13" s="501"/>
      <c r="AU13" s="501"/>
      <c r="AV13" s="501"/>
      <c r="AW13" s="501"/>
      <c r="AX13" s="501"/>
      <c r="AY13" s="501"/>
      <c r="AZ13" s="501"/>
      <c r="BA13" s="501"/>
      <c r="BB13" s="501"/>
      <c r="BC13" s="501"/>
      <c r="BD13" s="501"/>
      <c r="BE13" s="501"/>
      <c r="BF13" s="501"/>
      <c r="BG13" s="501"/>
      <c r="BH13" s="501"/>
      <c r="BI13" s="501"/>
      <c r="BJ13" s="501"/>
      <c r="BK13" s="501"/>
      <c r="BL13" s="501"/>
      <c r="BM13" s="501"/>
      <c r="BN13" s="501"/>
      <c r="BO13" s="501"/>
      <c r="BP13" s="501"/>
      <c r="BQ13" s="501"/>
      <c r="BR13" s="501"/>
      <c r="BS13" s="501"/>
      <c r="BT13" s="501"/>
      <c r="BU13" s="501"/>
      <c r="BV13" s="501"/>
      <c r="BW13" s="501"/>
      <c r="BX13" s="501"/>
      <c r="BY13" s="501"/>
      <c r="BZ13" s="501"/>
      <c r="CA13" s="501"/>
      <c r="CB13" s="501"/>
      <c r="CC13" s="501"/>
      <c r="CD13" s="501"/>
      <c r="CE13" s="501"/>
      <c r="CF13" s="501"/>
      <c r="CG13" s="501"/>
      <c r="CH13" s="501"/>
      <c r="CI13" s="501"/>
      <c r="CJ13" s="501"/>
      <c r="CK13" s="501"/>
      <c r="CL13" s="501"/>
      <c r="CM13" s="501"/>
      <c r="CN13" s="501"/>
      <c r="CO13" s="501"/>
      <c r="CP13" s="501"/>
      <c r="CQ13" s="501"/>
      <c r="CR13" s="501"/>
      <c r="CS13" s="501"/>
      <c r="CT13" s="501"/>
      <c r="CU13" s="501"/>
      <c r="CV13" s="501"/>
      <c r="CW13" s="501"/>
      <c r="CX13" s="501"/>
      <c r="CY13" s="501"/>
      <c r="CZ13" s="501"/>
      <c r="DA13" s="501"/>
      <c r="DB13" s="501"/>
      <c r="DC13" s="501"/>
      <c r="DD13" s="501"/>
      <c r="DE13" s="501"/>
      <c r="DF13" s="501"/>
      <c r="DG13" s="501"/>
      <c r="DH13" s="501"/>
      <c r="DI13" s="501"/>
      <c r="DJ13" s="501"/>
      <c r="DK13" s="501"/>
      <c r="DL13" s="501"/>
      <c r="DM13" s="501"/>
      <c r="DN13" s="501"/>
      <c r="DO13" s="501"/>
      <c r="DP13" s="501"/>
      <c r="DQ13" s="501"/>
      <c r="DR13" s="501"/>
      <c r="DS13" s="501"/>
      <c r="DT13" s="501"/>
      <c r="DU13" s="501"/>
      <c r="DV13" s="501"/>
      <c r="DW13" s="501"/>
      <c r="DX13" s="501"/>
      <c r="DY13" s="501"/>
      <c r="DZ13" s="501"/>
      <c r="EA13" s="501"/>
      <c r="EB13" s="501"/>
      <c r="EC13" s="501"/>
      <c r="ED13" s="501"/>
      <c r="EE13" s="501"/>
      <c r="EF13" s="501"/>
      <c r="EG13" s="501"/>
      <c r="EH13" s="501"/>
      <c r="EI13" s="501"/>
      <c r="EJ13" s="501"/>
      <c r="EK13" s="501"/>
      <c r="EL13" s="501"/>
      <c r="EM13" s="501"/>
      <c r="EN13" s="501"/>
      <c r="EO13" s="501"/>
      <c r="EP13" s="501"/>
      <c r="EQ13" s="501"/>
      <c r="ER13" s="501"/>
      <c r="ES13" s="501"/>
      <c r="ET13" s="501"/>
      <c r="EU13" s="501"/>
      <c r="EV13" s="501"/>
      <c r="EW13" s="501"/>
      <c r="EX13" s="501"/>
      <c r="EY13" s="501"/>
      <c r="EZ13" s="501"/>
      <c r="FA13" s="501"/>
      <c r="FB13" s="501"/>
      <c r="FC13" s="501"/>
      <c r="FD13" s="501"/>
      <c r="FE13" s="501"/>
      <c r="FF13" s="501"/>
      <c r="FG13" s="501"/>
      <c r="FH13" s="501"/>
      <c r="FI13" s="501"/>
      <c r="FJ13" s="501"/>
      <c r="FK13" s="501"/>
      <c r="FL13" s="501"/>
      <c r="FM13" s="501"/>
      <c r="FN13" s="501"/>
      <c r="FO13" s="501"/>
      <c r="FP13" s="501"/>
      <c r="FQ13" s="501"/>
      <c r="FR13" s="501"/>
      <c r="FS13" s="501"/>
      <c r="FT13" s="501"/>
      <c r="FU13" s="501"/>
      <c r="FV13" s="501"/>
      <c r="FW13" s="501"/>
      <c r="FX13" s="501"/>
      <c r="FY13" s="501"/>
      <c r="FZ13" s="501"/>
      <c r="GA13" s="501"/>
      <c r="GB13" s="501"/>
      <c r="GC13" s="501"/>
      <c r="GD13" s="501"/>
      <c r="GE13" s="501"/>
      <c r="GF13" s="501"/>
      <c r="GG13" s="501"/>
      <c r="GH13" s="501"/>
      <c r="GI13" s="501"/>
      <c r="GJ13" s="501"/>
      <c r="GK13" s="501"/>
      <c r="GL13" s="501"/>
      <c r="GM13" s="501"/>
      <c r="GN13" s="501"/>
      <c r="GO13" s="501"/>
      <c r="GP13" s="501"/>
      <c r="GQ13" s="501"/>
      <c r="GR13" s="501"/>
      <c r="GS13" s="501"/>
      <c r="GT13" s="501"/>
      <c r="GU13" s="501"/>
      <c r="GV13" s="501"/>
      <c r="GW13" s="501"/>
      <c r="GX13" s="501"/>
      <c r="GY13" s="501"/>
      <c r="GZ13" s="501"/>
      <c r="HA13" s="501"/>
      <c r="HB13" s="501"/>
      <c r="HC13" s="501"/>
      <c r="HD13" s="501"/>
      <c r="HE13" s="501"/>
      <c r="HF13" s="501"/>
      <c r="HG13" s="501"/>
      <c r="HH13" s="501"/>
      <c r="HI13" s="501"/>
      <c r="HJ13" s="501"/>
      <c r="HK13" s="501"/>
      <c r="HL13" s="501"/>
      <c r="HM13" s="501"/>
      <c r="HN13" s="501"/>
      <c r="HO13" s="501"/>
      <c r="HP13" s="501"/>
      <c r="HQ13" s="501"/>
      <c r="HR13" s="501"/>
      <c r="HS13" s="611"/>
      <c r="HT13" s="611"/>
      <c r="HU13" s="611"/>
      <c r="HV13" s="611"/>
      <c r="HW13" s="611"/>
      <c r="HX13" s="611"/>
      <c r="HY13" s="611"/>
      <c r="HZ13" s="611"/>
      <c r="IA13" s="611"/>
      <c r="IB13" s="611"/>
      <c r="IC13" s="611"/>
      <c r="ID13" s="611"/>
      <c r="IE13" s="611"/>
      <c r="IF13" s="611"/>
      <c r="IG13" s="611"/>
      <c r="IH13" s="611"/>
      <c r="II13" s="611"/>
      <c r="IJ13" s="611"/>
      <c r="IK13" s="611"/>
      <c r="IL13" s="611"/>
    </row>
    <row r="14" spans="1:246" ht="21.9" customHeight="1">
      <c r="A14" s="507" t="s">
        <v>30</v>
      </c>
      <c r="B14" s="505" t="s">
        <v>31</v>
      </c>
      <c r="C14" s="507" t="s">
        <v>32</v>
      </c>
      <c r="D14" s="507">
        <f>'01CH'!D15</f>
        <v>4918.6290099999997</v>
      </c>
      <c r="E14" s="51">
        <v>4265.285033000001</v>
      </c>
      <c r="F14" s="19">
        <v>-662.54886699999952</v>
      </c>
      <c r="G14" s="18">
        <f>'03CH'!D15</f>
        <v>0</v>
      </c>
      <c r="H14" s="19">
        <f t="shared" si="0"/>
        <v>-4918.6290099999997</v>
      </c>
      <c r="I14" s="686">
        <f>'03CH'!D15</f>
        <v>0</v>
      </c>
      <c r="J14" s="681">
        <f>I14-D14</f>
        <v>-4918.6290099999997</v>
      </c>
      <c r="K14" s="843">
        <f>'06_CH2023'!D15</f>
        <v>4877.7299820000035</v>
      </c>
      <c r="L14" s="681">
        <f t="shared" si="3"/>
        <v>-40.899027999996179</v>
      </c>
      <c r="M14" s="843"/>
      <c r="N14" s="681">
        <f t="shared" si="5"/>
        <v>612.44494900000245</v>
      </c>
      <c r="O14" s="681"/>
      <c r="P14" s="502"/>
      <c r="Q14" s="502"/>
      <c r="R14" s="502"/>
      <c r="S14" s="502"/>
      <c r="T14" s="502"/>
      <c r="U14" s="502"/>
      <c r="V14" s="502"/>
      <c r="W14" s="502"/>
      <c r="X14" s="502"/>
      <c r="Y14" s="502"/>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502"/>
      <c r="BC14" s="502"/>
      <c r="BD14" s="502"/>
      <c r="BE14" s="502"/>
      <c r="BF14" s="502"/>
      <c r="BG14" s="502"/>
      <c r="BH14" s="502"/>
      <c r="BI14" s="502"/>
      <c r="BJ14" s="502"/>
      <c r="BK14" s="502"/>
      <c r="BL14" s="502"/>
      <c r="BM14" s="502"/>
      <c r="BN14" s="502"/>
      <c r="BO14" s="502"/>
      <c r="BP14" s="502"/>
      <c r="BQ14" s="502"/>
      <c r="BR14" s="502"/>
      <c r="BS14" s="502"/>
      <c r="BT14" s="502"/>
      <c r="BU14" s="502"/>
      <c r="BV14" s="502"/>
      <c r="BW14" s="502"/>
      <c r="BX14" s="502"/>
      <c r="BY14" s="502"/>
      <c r="BZ14" s="502"/>
      <c r="CA14" s="502"/>
      <c r="CB14" s="502"/>
      <c r="CC14" s="502"/>
      <c r="CD14" s="502"/>
      <c r="CE14" s="502"/>
      <c r="CF14" s="502"/>
      <c r="CG14" s="502"/>
      <c r="CH14" s="502"/>
      <c r="CI14" s="502"/>
      <c r="CJ14" s="502"/>
      <c r="CK14" s="502"/>
      <c r="CL14" s="502"/>
      <c r="CM14" s="502"/>
      <c r="CN14" s="502"/>
      <c r="CO14" s="502"/>
      <c r="CP14" s="502"/>
      <c r="CQ14" s="502"/>
      <c r="CR14" s="502"/>
      <c r="CS14" s="502"/>
      <c r="CT14" s="502"/>
      <c r="CU14" s="502"/>
      <c r="CV14" s="502"/>
      <c r="CW14" s="502"/>
      <c r="CX14" s="502"/>
      <c r="CY14" s="502"/>
      <c r="CZ14" s="502"/>
      <c r="DA14" s="502"/>
      <c r="DB14" s="502"/>
      <c r="DC14" s="502"/>
      <c r="DD14" s="502"/>
      <c r="DE14" s="502"/>
      <c r="DF14" s="502"/>
      <c r="DG14" s="502"/>
      <c r="DH14" s="502"/>
      <c r="DI14" s="502"/>
      <c r="DJ14" s="502"/>
      <c r="DK14" s="502"/>
      <c r="DL14" s="502"/>
      <c r="DM14" s="502"/>
      <c r="DN14" s="502"/>
      <c r="DO14" s="502"/>
      <c r="DP14" s="502"/>
      <c r="DQ14" s="502"/>
      <c r="DR14" s="502"/>
      <c r="DS14" s="502"/>
      <c r="DT14" s="502"/>
      <c r="DU14" s="502"/>
      <c r="DV14" s="502"/>
      <c r="DW14" s="502"/>
      <c r="DX14" s="502"/>
      <c r="DY14" s="502"/>
      <c r="DZ14" s="502"/>
      <c r="EA14" s="502"/>
      <c r="EB14" s="502"/>
      <c r="EC14" s="502"/>
      <c r="ED14" s="502"/>
      <c r="EE14" s="502"/>
      <c r="EF14" s="502"/>
      <c r="EG14" s="502"/>
      <c r="EH14" s="502"/>
      <c r="EI14" s="502"/>
      <c r="EJ14" s="502"/>
      <c r="EK14" s="502"/>
      <c r="EL14" s="502"/>
      <c r="EM14" s="502"/>
      <c r="EN14" s="502"/>
      <c r="EO14" s="502"/>
      <c r="EP14" s="502"/>
      <c r="EQ14" s="502"/>
      <c r="ER14" s="502"/>
      <c r="ES14" s="502"/>
      <c r="ET14" s="502"/>
      <c r="EU14" s="502"/>
      <c r="EV14" s="502"/>
      <c r="EW14" s="502"/>
      <c r="EX14" s="502"/>
      <c r="EY14" s="502"/>
      <c r="EZ14" s="502"/>
      <c r="FA14" s="502"/>
      <c r="FB14" s="502"/>
      <c r="FC14" s="502"/>
      <c r="FD14" s="502"/>
      <c r="FE14" s="502"/>
      <c r="FF14" s="502"/>
      <c r="FG14" s="502"/>
      <c r="FH14" s="502"/>
      <c r="FI14" s="502"/>
      <c r="FJ14" s="502"/>
      <c r="FK14" s="502"/>
      <c r="FL14" s="502"/>
      <c r="FM14" s="502"/>
      <c r="FN14" s="502"/>
      <c r="FO14" s="502"/>
      <c r="FP14" s="502"/>
      <c r="FQ14" s="502"/>
      <c r="FR14" s="502"/>
      <c r="FS14" s="502"/>
      <c r="FT14" s="502"/>
      <c r="FU14" s="502"/>
      <c r="FV14" s="502"/>
      <c r="FW14" s="502"/>
      <c r="FX14" s="502"/>
      <c r="FY14" s="502"/>
      <c r="FZ14" s="502"/>
      <c r="GA14" s="502"/>
      <c r="GB14" s="502"/>
      <c r="GC14" s="502"/>
      <c r="GD14" s="502"/>
      <c r="GE14" s="502"/>
      <c r="GF14" s="502"/>
      <c r="GG14" s="502"/>
      <c r="GH14" s="502"/>
      <c r="GI14" s="502"/>
      <c r="GJ14" s="502"/>
      <c r="GK14" s="502"/>
      <c r="GL14" s="502"/>
      <c r="GM14" s="502"/>
      <c r="GN14" s="502"/>
      <c r="GO14" s="502"/>
      <c r="GP14" s="502"/>
      <c r="GQ14" s="502"/>
      <c r="GR14" s="502"/>
      <c r="GS14" s="502"/>
      <c r="GT14" s="502"/>
      <c r="GU14" s="502"/>
      <c r="GV14" s="502"/>
      <c r="GW14" s="502"/>
      <c r="GX14" s="502"/>
      <c r="GY14" s="502"/>
      <c r="GZ14" s="502"/>
      <c r="HA14" s="502"/>
      <c r="HB14" s="502"/>
      <c r="HC14" s="502"/>
      <c r="HD14" s="502"/>
      <c r="HE14" s="502"/>
      <c r="HF14" s="502"/>
      <c r="HG14" s="502"/>
      <c r="HH14" s="502"/>
      <c r="HI14" s="502"/>
      <c r="HJ14" s="502"/>
      <c r="HK14" s="502"/>
      <c r="HL14" s="502"/>
      <c r="HM14" s="502"/>
      <c r="HN14" s="502"/>
      <c r="HO14" s="502"/>
      <c r="HP14" s="502"/>
      <c r="HQ14" s="502"/>
      <c r="HR14" s="502"/>
      <c r="HS14" s="610"/>
      <c r="HT14" s="610"/>
      <c r="HU14" s="610"/>
      <c r="HV14" s="610"/>
      <c r="HW14" s="610"/>
      <c r="HX14" s="610"/>
      <c r="HY14" s="610"/>
      <c r="HZ14" s="610"/>
      <c r="IA14" s="610"/>
      <c r="IB14" s="610"/>
      <c r="IC14" s="610"/>
      <c r="ID14" s="610"/>
      <c r="IE14" s="610"/>
      <c r="IF14" s="610"/>
      <c r="IG14" s="610"/>
      <c r="IH14" s="610"/>
      <c r="II14" s="610"/>
      <c r="IJ14" s="610"/>
      <c r="IK14" s="610"/>
      <c r="IL14" s="610"/>
    </row>
    <row r="15" spans="1:246" ht="21.9" customHeight="1">
      <c r="A15" s="593" t="s">
        <v>33</v>
      </c>
      <c r="B15" s="604" t="s">
        <v>34</v>
      </c>
      <c r="C15" s="593" t="s">
        <v>35</v>
      </c>
      <c r="D15" s="593">
        <f>'01CH'!D16</f>
        <v>1424.7775599999998</v>
      </c>
      <c r="E15" s="595">
        <v>1833.0270549999816</v>
      </c>
      <c r="F15" s="548">
        <v>405.38546099998166</v>
      </c>
      <c r="G15" s="523">
        <f>'03CH'!D16</f>
        <v>1934.9299999999998</v>
      </c>
      <c r="H15" s="548">
        <f t="shared" si="0"/>
        <v>510.15244000000007</v>
      </c>
      <c r="I15" s="684">
        <v>1972.83</v>
      </c>
      <c r="J15" s="685">
        <f t="shared" si="2"/>
        <v>548.05244000000016</v>
      </c>
      <c r="K15" s="842">
        <f>'06_CH2023'!D16</f>
        <v>1409.353039999997</v>
      </c>
      <c r="L15" s="685">
        <f t="shared" si="3"/>
        <v>-15.424520000002758</v>
      </c>
      <c r="M15" s="842">
        <f t="shared" ref="M15:M27" si="6">K15-I15</f>
        <v>-563.47696000000292</v>
      </c>
      <c r="N15" s="685">
        <f t="shared" si="5"/>
        <v>-423.67401499998459</v>
      </c>
      <c r="O15" s="685">
        <f t="shared" si="1"/>
        <v>-525.57696000000283</v>
      </c>
      <c r="P15" s="502"/>
      <c r="Q15" s="502"/>
      <c r="R15" s="502"/>
      <c r="S15" s="502"/>
      <c r="T15" s="502"/>
      <c r="U15" s="502"/>
      <c r="V15" s="502"/>
      <c r="W15" s="502"/>
      <c r="X15" s="502"/>
      <c r="Y15" s="502"/>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502"/>
      <c r="BC15" s="502"/>
      <c r="BD15" s="502"/>
      <c r="BE15" s="502"/>
      <c r="BF15" s="502"/>
      <c r="BG15" s="502"/>
      <c r="BH15" s="502"/>
      <c r="BI15" s="502"/>
      <c r="BJ15" s="502"/>
      <c r="BK15" s="502"/>
      <c r="BL15" s="502"/>
      <c r="BM15" s="502"/>
      <c r="BN15" s="502"/>
      <c r="BO15" s="502"/>
      <c r="BP15" s="502"/>
      <c r="BQ15" s="502"/>
      <c r="BR15" s="502"/>
      <c r="BS15" s="502"/>
      <c r="BT15" s="502"/>
      <c r="BU15" s="502"/>
      <c r="BV15" s="502"/>
      <c r="BW15" s="502"/>
      <c r="BX15" s="502"/>
      <c r="BY15" s="502"/>
      <c r="BZ15" s="502"/>
      <c r="CA15" s="502"/>
      <c r="CB15" s="502"/>
      <c r="CC15" s="502"/>
      <c r="CD15" s="502"/>
      <c r="CE15" s="502"/>
      <c r="CF15" s="502"/>
      <c r="CG15" s="502"/>
      <c r="CH15" s="502"/>
      <c r="CI15" s="502"/>
      <c r="CJ15" s="502"/>
      <c r="CK15" s="502"/>
      <c r="CL15" s="502"/>
      <c r="CM15" s="502"/>
      <c r="CN15" s="502"/>
      <c r="CO15" s="502"/>
      <c r="CP15" s="502"/>
      <c r="CQ15" s="502"/>
      <c r="CR15" s="502"/>
      <c r="CS15" s="502"/>
      <c r="CT15" s="502"/>
      <c r="CU15" s="502"/>
      <c r="CV15" s="502"/>
      <c r="CW15" s="502"/>
      <c r="CX15" s="502"/>
      <c r="CY15" s="502"/>
      <c r="CZ15" s="502"/>
      <c r="DA15" s="502"/>
      <c r="DB15" s="502"/>
      <c r="DC15" s="502"/>
      <c r="DD15" s="502"/>
      <c r="DE15" s="502"/>
      <c r="DF15" s="502"/>
      <c r="DG15" s="502"/>
      <c r="DH15" s="502"/>
      <c r="DI15" s="502"/>
      <c r="DJ15" s="502"/>
      <c r="DK15" s="502"/>
      <c r="DL15" s="502"/>
      <c r="DM15" s="502"/>
      <c r="DN15" s="502"/>
      <c r="DO15" s="502"/>
      <c r="DP15" s="502"/>
      <c r="DQ15" s="502"/>
      <c r="DR15" s="502"/>
      <c r="DS15" s="502"/>
      <c r="DT15" s="502"/>
      <c r="DU15" s="502"/>
      <c r="DV15" s="502"/>
      <c r="DW15" s="502"/>
      <c r="DX15" s="502"/>
      <c r="DY15" s="502"/>
      <c r="DZ15" s="502"/>
      <c r="EA15" s="502"/>
      <c r="EB15" s="502"/>
      <c r="EC15" s="502"/>
      <c r="ED15" s="502"/>
      <c r="EE15" s="502"/>
      <c r="EF15" s="502"/>
      <c r="EG15" s="502"/>
      <c r="EH15" s="502"/>
      <c r="EI15" s="502"/>
      <c r="EJ15" s="502"/>
      <c r="EK15" s="502"/>
      <c r="EL15" s="502"/>
      <c r="EM15" s="502"/>
      <c r="EN15" s="502"/>
      <c r="EO15" s="502"/>
      <c r="EP15" s="502"/>
      <c r="EQ15" s="502"/>
      <c r="ER15" s="502"/>
      <c r="ES15" s="502"/>
      <c r="ET15" s="502"/>
      <c r="EU15" s="502"/>
      <c r="EV15" s="502"/>
      <c r="EW15" s="502"/>
      <c r="EX15" s="502"/>
      <c r="EY15" s="502"/>
      <c r="EZ15" s="502"/>
      <c r="FA15" s="502"/>
      <c r="FB15" s="502"/>
      <c r="FC15" s="502"/>
      <c r="FD15" s="502"/>
      <c r="FE15" s="502"/>
      <c r="FF15" s="502"/>
      <c r="FG15" s="502"/>
      <c r="FH15" s="502"/>
      <c r="FI15" s="502"/>
      <c r="FJ15" s="502"/>
      <c r="FK15" s="502"/>
      <c r="FL15" s="502"/>
      <c r="FM15" s="502"/>
      <c r="FN15" s="502"/>
      <c r="FO15" s="502"/>
      <c r="FP15" s="502"/>
      <c r="FQ15" s="502"/>
      <c r="FR15" s="502"/>
      <c r="FS15" s="502"/>
      <c r="FT15" s="502"/>
      <c r="FU15" s="502"/>
      <c r="FV15" s="502"/>
      <c r="FW15" s="502"/>
      <c r="FX15" s="502"/>
      <c r="FY15" s="502"/>
      <c r="FZ15" s="502"/>
      <c r="GA15" s="502"/>
      <c r="GB15" s="502"/>
      <c r="GC15" s="502"/>
      <c r="GD15" s="502"/>
      <c r="GE15" s="502"/>
      <c r="GF15" s="502"/>
      <c r="GG15" s="502"/>
      <c r="GH15" s="502"/>
      <c r="GI15" s="502"/>
      <c r="GJ15" s="502"/>
      <c r="GK15" s="502"/>
      <c r="GL15" s="502"/>
      <c r="GM15" s="502"/>
      <c r="GN15" s="502"/>
      <c r="GO15" s="502"/>
      <c r="GP15" s="502"/>
      <c r="GQ15" s="502"/>
      <c r="GR15" s="502"/>
      <c r="GS15" s="502"/>
      <c r="GT15" s="502"/>
      <c r="GU15" s="502"/>
      <c r="GV15" s="502"/>
      <c r="GW15" s="502"/>
      <c r="GX15" s="502"/>
      <c r="GY15" s="502"/>
      <c r="GZ15" s="502"/>
      <c r="HA15" s="502"/>
      <c r="HB15" s="502"/>
      <c r="HC15" s="502"/>
      <c r="HD15" s="502"/>
      <c r="HE15" s="502"/>
      <c r="HF15" s="502"/>
      <c r="HG15" s="502"/>
      <c r="HH15" s="502"/>
      <c r="HI15" s="502"/>
      <c r="HJ15" s="502"/>
      <c r="HK15" s="502"/>
      <c r="HL15" s="502"/>
      <c r="HM15" s="502"/>
      <c r="HN15" s="502"/>
      <c r="HO15" s="502"/>
      <c r="HP15" s="502"/>
      <c r="HQ15" s="502"/>
      <c r="HR15" s="502"/>
      <c r="HS15" s="610"/>
      <c r="HT15" s="610"/>
      <c r="HU15" s="610"/>
      <c r="HV15" s="610"/>
      <c r="HW15" s="610"/>
      <c r="HX15" s="610"/>
      <c r="HY15" s="610"/>
      <c r="HZ15" s="610"/>
      <c r="IA15" s="610"/>
      <c r="IB15" s="610"/>
      <c r="IC15" s="610"/>
      <c r="ID15" s="610"/>
      <c r="IE15" s="610"/>
      <c r="IF15" s="610"/>
      <c r="IG15" s="610"/>
      <c r="IH15" s="610"/>
      <c r="II15" s="610"/>
      <c r="IJ15" s="610"/>
      <c r="IK15" s="610"/>
      <c r="IL15" s="610"/>
    </row>
    <row r="16" spans="1:246" ht="21.9" customHeight="1">
      <c r="A16" s="593" t="s">
        <v>36</v>
      </c>
      <c r="B16" s="594" t="s">
        <v>37</v>
      </c>
      <c r="C16" s="593" t="s">
        <v>38</v>
      </c>
      <c r="D16" s="593">
        <f>'01CH'!D17</f>
        <v>16169.074800000002</v>
      </c>
      <c r="E16" s="595">
        <v>12454.800000000001</v>
      </c>
      <c r="F16" s="548">
        <v>-3692.9835769999991</v>
      </c>
      <c r="G16" s="523">
        <f>'03CH'!D17</f>
        <v>15158.330000000002</v>
      </c>
      <c r="H16" s="548">
        <f t="shared" si="0"/>
        <v>-1010.7448000000004</v>
      </c>
      <c r="I16" s="684">
        <v>16287.220000000001</v>
      </c>
      <c r="J16" s="685">
        <f t="shared" si="2"/>
        <v>118.14519999999902</v>
      </c>
      <c r="K16" s="842">
        <f>'06_CH2023'!D17</f>
        <v>16108.565672000004</v>
      </c>
      <c r="L16" s="685">
        <f t="shared" si="3"/>
        <v>-60.509127999997872</v>
      </c>
      <c r="M16" s="842">
        <f t="shared" si="6"/>
        <v>-178.65432799999689</v>
      </c>
      <c r="N16" s="685">
        <f t="shared" si="5"/>
        <v>3653.7656720000032</v>
      </c>
      <c r="O16" s="685">
        <f t="shared" si="1"/>
        <v>950.23567200000252</v>
      </c>
      <c r="P16" s="502"/>
      <c r="Q16" s="502"/>
      <c r="R16" s="502"/>
      <c r="S16" s="502"/>
      <c r="T16" s="502"/>
      <c r="U16" s="502"/>
      <c r="V16" s="502"/>
      <c r="W16" s="502"/>
      <c r="X16" s="502"/>
      <c r="Y16" s="502"/>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502"/>
      <c r="BC16" s="502"/>
      <c r="BD16" s="502"/>
      <c r="BE16" s="502"/>
      <c r="BF16" s="502"/>
      <c r="BG16" s="502"/>
      <c r="BH16" s="502"/>
      <c r="BI16" s="502"/>
      <c r="BJ16" s="502"/>
      <c r="BK16" s="502"/>
      <c r="BL16" s="502"/>
      <c r="BM16" s="502"/>
      <c r="BN16" s="502"/>
      <c r="BO16" s="502"/>
      <c r="BP16" s="502"/>
      <c r="BQ16" s="502"/>
      <c r="BR16" s="502"/>
      <c r="BS16" s="502"/>
      <c r="BT16" s="502"/>
      <c r="BU16" s="502"/>
      <c r="BV16" s="502"/>
      <c r="BW16" s="502"/>
      <c r="BX16" s="502"/>
      <c r="BY16" s="502"/>
      <c r="BZ16" s="502"/>
      <c r="CA16" s="502"/>
      <c r="CB16" s="502"/>
      <c r="CC16" s="502"/>
      <c r="CD16" s="502"/>
      <c r="CE16" s="502"/>
      <c r="CF16" s="502"/>
      <c r="CG16" s="502"/>
      <c r="CH16" s="502"/>
      <c r="CI16" s="502"/>
      <c r="CJ16" s="502"/>
      <c r="CK16" s="502"/>
      <c r="CL16" s="502"/>
      <c r="CM16" s="502"/>
      <c r="CN16" s="502"/>
      <c r="CO16" s="502"/>
      <c r="CP16" s="502"/>
      <c r="CQ16" s="502"/>
      <c r="CR16" s="502"/>
      <c r="CS16" s="502"/>
      <c r="CT16" s="502"/>
      <c r="CU16" s="502"/>
      <c r="CV16" s="502"/>
      <c r="CW16" s="502"/>
      <c r="CX16" s="502"/>
      <c r="CY16" s="502"/>
      <c r="CZ16" s="502"/>
      <c r="DA16" s="502"/>
      <c r="DB16" s="502"/>
      <c r="DC16" s="502"/>
      <c r="DD16" s="502"/>
      <c r="DE16" s="502"/>
      <c r="DF16" s="502"/>
      <c r="DG16" s="502"/>
      <c r="DH16" s="502"/>
      <c r="DI16" s="502"/>
      <c r="DJ16" s="502"/>
      <c r="DK16" s="502"/>
      <c r="DL16" s="502"/>
      <c r="DM16" s="502"/>
      <c r="DN16" s="502"/>
      <c r="DO16" s="502"/>
      <c r="DP16" s="502"/>
      <c r="DQ16" s="502"/>
      <c r="DR16" s="502"/>
      <c r="DS16" s="502"/>
      <c r="DT16" s="502"/>
      <c r="DU16" s="502"/>
      <c r="DV16" s="502"/>
      <c r="DW16" s="502"/>
      <c r="DX16" s="502"/>
      <c r="DY16" s="502"/>
      <c r="DZ16" s="502"/>
      <c r="EA16" s="502"/>
      <c r="EB16" s="502"/>
      <c r="EC16" s="502"/>
      <c r="ED16" s="502"/>
      <c r="EE16" s="502"/>
      <c r="EF16" s="502"/>
      <c r="EG16" s="502"/>
      <c r="EH16" s="502"/>
      <c r="EI16" s="502"/>
      <c r="EJ16" s="502"/>
      <c r="EK16" s="502"/>
      <c r="EL16" s="502"/>
      <c r="EM16" s="502"/>
      <c r="EN16" s="502"/>
      <c r="EO16" s="502"/>
      <c r="EP16" s="502"/>
      <c r="EQ16" s="502"/>
      <c r="ER16" s="502"/>
      <c r="ES16" s="502"/>
      <c r="ET16" s="502"/>
      <c r="EU16" s="502"/>
      <c r="EV16" s="502"/>
      <c r="EW16" s="502"/>
      <c r="EX16" s="502"/>
      <c r="EY16" s="502"/>
      <c r="EZ16" s="502"/>
      <c r="FA16" s="502"/>
      <c r="FB16" s="502"/>
      <c r="FC16" s="502"/>
      <c r="FD16" s="502"/>
      <c r="FE16" s="502"/>
      <c r="FF16" s="502"/>
      <c r="FG16" s="502"/>
      <c r="FH16" s="502"/>
      <c r="FI16" s="502"/>
      <c r="FJ16" s="502"/>
      <c r="FK16" s="502"/>
      <c r="FL16" s="502"/>
      <c r="FM16" s="502"/>
      <c r="FN16" s="502"/>
      <c r="FO16" s="502"/>
      <c r="FP16" s="502"/>
      <c r="FQ16" s="502"/>
      <c r="FR16" s="502"/>
      <c r="FS16" s="502"/>
      <c r="FT16" s="502"/>
      <c r="FU16" s="502"/>
      <c r="FV16" s="502"/>
      <c r="FW16" s="502"/>
      <c r="FX16" s="502"/>
      <c r="FY16" s="502"/>
      <c r="FZ16" s="502"/>
      <c r="GA16" s="502"/>
      <c r="GB16" s="502"/>
      <c r="GC16" s="502"/>
      <c r="GD16" s="502"/>
      <c r="GE16" s="502"/>
      <c r="GF16" s="502"/>
      <c r="GG16" s="502"/>
      <c r="GH16" s="502"/>
      <c r="GI16" s="502"/>
      <c r="GJ16" s="502"/>
      <c r="GK16" s="502"/>
      <c r="GL16" s="502"/>
      <c r="GM16" s="502"/>
      <c r="GN16" s="502"/>
      <c r="GO16" s="502"/>
      <c r="GP16" s="502"/>
      <c r="GQ16" s="502"/>
      <c r="GR16" s="502"/>
      <c r="GS16" s="502"/>
      <c r="GT16" s="502"/>
      <c r="GU16" s="502"/>
      <c r="GV16" s="502"/>
      <c r="GW16" s="502"/>
      <c r="GX16" s="502"/>
      <c r="GY16" s="502"/>
      <c r="GZ16" s="502"/>
      <c r="HA16" s="502"/>
      <c r="HB16" s="502"/>
      <c r="HC16" s="502"/>
      <c r="HD16" s="502"/>
      <c r="HE16" s="502"/>
      <c r="HF16" s="502"/>
      <c r="HG16" s="502"/>
      <c r="HH16" s="502"/>
      <c r="HI16" s="502"/>
      <c r="HJ16" s="502"/>
      <c r="HK16" s="502"/>
      <c r="HL16" s="502"/>
      <c r="HM16" s="502"/>
      <c r="HN16" s="502"/>
      <c r="HO16" s="502"/>
      <c r="HP16" s="502"/>
      <c r="HQ16" s="502"/>
      <c r="HR16" s="502"/>
      <c r="HS16" s="610"/>
      <c r="HT16" s="610"/>
      <c r="HU16" s="610"/>
      <c r="HV16" s="610"/>
      <c r="HW16" s="610"/>
      <c r="HX16" s="610"/>
      <c r="HY16" s="610"/>
      <c r="HZ16" s="610"/>
      <c r="IA16" s="610"/>
      <c r="IB16" s="610"/>
      <c r="IC16" s="610"/>
      <c r="ID16" s="610"/>
      <c r="IE16" s="610"/>
      <c r="IF16" s="610"/>
      <c r="IG16" s="610"/>
      <c r="IH16" s="610"/>
      <c r="II16" s="610"/>
      <c r="IJ16" s="610"/>
      <c r="IK16" s="610"/>
      <c r="IL16" s="610"/>
    </row>
    <row r="17" spans="1:246" ht="27.6" hidden="1">
      <c r="A17" s="589"/>
      <c r="B17" s="500" t="s">
        <v>39</v>
      </c>
      <c r="C17" s="589" t="s">
        <v>40</v>
      </c>
      <c r="D17" s="507">
        <f>'01CH'!D18</f>
        <v>12378.1574</v>
      </c>
      <c r="E17" s="51">
        <v>7809.2800000000016</v>
      </c>
      <c r="F17" s="19">
        <v>-4557.4422109999987</v>
      </c>
      <c r="G17" s="18">
        <f>'03CH'!D18</f>
        <v>0</v>
      </c>
      <c r="H17" s="19">
        <f t="shared" si="0"/>
        <v>-12378.1574</v>
      </c>
      <c r="I17" s="686">
        <f>'03CH'!D18</f>
        <v>0</v>
      </c>
      <c r="J17" s="681">
        <f t="shared" si="2"/>
        <v>-12378.1574</v>
      </c>
      <c r="K17" s="843">
        <f>'03CH'!F18</f>
        <v>12204.010439999987</v>
      </c>
      <c r="L17" s="681">
        <f t="shared" si="3"/>
        <v>-174.14696000001277</v>
      </c>
      <c r="M17" s="843">
        <f t="shared" si="6"/>
        <v>12204.010439999987</v>
      </c>
      <c r="N17" s="681">
        <f t="shared" si="5"/>
        <v>4394.7304399999857</v>
      </c>
      <c r="O17" s="685">
        <f t="shared" si="1"/>
        <v>12204.010439999987</v>
      </c>
      <c r="P17" s="501"/>
      <c r="Q17" s="501"/>
      <c r="R17" s="501"/>
      <c r="S17" s="501"/>
      <c r="T17" s="501"/>
      <c r="U17" s="501"/>
      <c r="V17" s="501"/>
      <c r="W17" s="501"/>
      <c r="X17" s="501"/>
      <c r="Y17" s="501"/>
      <c r="Z17" s="501"/>
      <c r="AA17" s="501"/>
      <c r="AB17" s="501"/>
      <c r="AC17" s="501"/>
      <c r="AD17" s="501"/>
      <c r="AE17" s="501"/>
      <c r="AF17" s="501"/>
      <c r="AG17" s="501"/>
      <c r="AH17" s="501"/>
      <c r="AI17" s="501"/>
      <c r="AJ17" s="501"/>
      <c r="AK17" s="501"/>
      <c r="AL17" s="501"/>
      <c r="AM17" s="501"/>
      <c r="AN17" s="501"/>
      <c r="AO17" s="501"/>
      <c r="AP17" s="501"/>
      <c r="AQ17" s="501"/>
      <c r="AR17" s="501"/>
      <c r="AS17" s="501"/>
      <c r="AT17" s="501"/>
      <c r="AU17" s="501"/>
      <c r="AV17" s="501"/>
      <c r="AW17" s="501"/>
      <c r="AX17" s="501"/>
      <c r="AY17" s="501"/>
      <c r="AZ17" s="501"/>
      <c r="BA17" s="501"/>
      <c r="BB17" s="501"/>
      <c r="BC17" s="501"/>
      <c r="BD17" s="501"/>
      <c r="BE17" s="501"/>
      <c r="BF17" s="501"/>
      <c r="BG17" s="501"/>
      <c r="BH17" s="501"/>
      <c r="BI17" s="501"/>
      <c r="BJ17" s="501"/>
      <c r="BK17" s="501"/>
      <c r="BL17" s="501"/>
      <c r="BM17" s="501"/>
      <c r="BN17" s="501"/>
      <c r="BO17" s="501"/>
      <c r="BP17" s="501"/>
      <c r="BQ17" s="501"/>
      <c r="BR17" s="501"/>
      <c r="BS17" s="501"/>
      <c r="BT17" s="501"/>
      <c r="BU17" s="501"/>
      <c r="BV17" s="501"/>
      <c r="BW17" s="501"/>
      <c r="BX17" s="501"/>
      <c r="BY17" s="501"/>
      <c r="BZ17" s="501"/>
      <c r="CA17" s="501"/>
      <c r="CB17" s="501"/>
      <c r="CC17" s="501"/>
      <c r="CD17" s="501"/>
      <c r="CE17" s="501"/>
      <c r="CF17" s="501"/>
      <c r="CG17" s="501"/>
      <c r="CH17" s="501"/>
      <c r="CI17" s="501"/>
      <c r="CJ17" s="501"/>
      <c r="CK17" s="501"/>
      <c r="CL17" s="501"/>
      <c r="CM17" s="501"/>
      <c r="CN17" s="501"/>
      <c r="CO17" s="501"/>
      <c r="CP17" s="501"/>
      <c r="CQ17" s="501"/>
      <c r="CR17" s="501"/>
      <c r="CS17" s="501"/>
      <c r="CT17" s="501"/>
      <c r="CU17" s="501"/>
      <c r="CV17" s="501"/>
      <c r="CW17" s="501"/>
      <c r="CX17" s="501"/>
      <c r="CY17" s="501"/>
      <c r="CZ17" s="501"/>
      <c r="DA17" s="501"/>
      <c r="DB17" s="501"/>
      <c r="DC17" s="501"/>
      <c r="DD17" s="501"/>
      <c r="DE17" s="501"/>
      <c r="DF17" s="501"/>
      <c r="DG17" s="501"/>
      <c r="DH17" s="501"/>
      <c r="DI17" s="501"/>
      <c r="DJ17" s="501"/>
      <c r="DK17" s="501"/>
      <c r="DL17" s="501"/>
      <c r="DM17" s="501"/>
      <c r="DN17" s="501"/>
      <c r="DO17" s="501"/>
      <c r="DP17" s="501"/>
      <c r="DQ17" s="501"/>
      <c r="DR17" s="501"/>
      <c r="DS17" s="501"/>
      <c r="DT17" s="501"/>
      <c r="DU17" s="501"/>
      <c r="DV17" s="501"/>
      <c r="DW17" s="501"/>
      <c r="DX17" s="501"/>
      <c r="DY17" s="501"/>
      <c r="DZ17" s="501"/>
      <c r="EA17" s="501"/>
      <c r="EB17" s="501"/>
      <c r="EC17" s="501"/>
      <c r="ED17" s="501"/>
      <c r="EE17" s="501"/>
      <c r="EF17" s="501"/>
      <c r="EG17" s="501"/>
      <c r="EH17" s="501"/>
      <c r="EI17" s="501"/>
      <c r="EJ17" s="501"/>
      <c r="EK17" s="501"/>
      <c r="EL17" s="501"/>
      <c r="EM17" s="501"/>
      <c r="EN17" s="501"/>
      <c r="EO17" s="501"/>
      <c r="EP17" s="501"/>
      <c r="EQ17" s="501"/>
      <c r="ER17" s="501"/>
      <c r="ES17" s="501"/>
      <c r="ET17" s="501"/>
      <c r="EU17" s="501"/>
      <c r="EV17" s="501"/>
      <c r="EW17" s="501"/>
      <c r="EX17" s="501"/>
      <c r="EY17" s="501"/>
      <c r="EZ17" s="501"/>
      <c r="FA17" s="501"/>
      <c r="FB17" s="501"/>
      <c r="FC17" s="501"/>
      <c r="FD17" s="501"/>
      <c r="FE17" s="501"/>
      <c r="FF17" s="501"/>
      <c r="FG17" s="501"/>
      <c r="FH17" s="501"/>
      <c r="FI17" s="501"/>
      <c r="FJ17" s="501"/>
      <c r="FK17" s="501"/>
      <c r="FL17" s="501"/>
      <c r="FM17" s="501"/>
      <c r="FN17" s="501"/>
      <c r="FO17" s="501"/>
      <c r="FP17" s="501"/>
      <c r="FQ17" s="501"/>
      <c r="FR17" s="501"/>
      <c r="FS17" s="501"/>
      <c r="FT17" s="501"/>
      <c r="FU17" s="501"/>
      <c r="FV17" s="501"/>
      <c r="FW17" s="501"/>
      <c r="FX17" s="501"/>
      <c r="FY17" s="501"/>
      <c r="FZ17" s="501"/>
      <c r="GA17" s="501"/>
      <c r="GB17" s="501"/>
      <c r="GC17" s="501"/>
      <c r="GD17" s="501"/>
      <c r="GE17" s="501"/>
      <c r="GF17" s="501"/>
      <c r="GG17" s="501"/>
      <c r="GH17" s="501"/>
      <c r="GI17" s="501"/>
      <c r="GJ17" s="501"/>
      <c r="GK17" s="501"/>
      <c r="GL17" s="501"/>
      <c r="GM17" s="501"/>
      <c r="GN17" s="501"/>
      <c r="GO17" s="501"/>
      <c r="GP17" s="501"/>
      <c r="GQ17" s="501"/>
      <c r="GR17" s="501"/>
      <c r="GS17" s="501"/>
      <c r="GT17" s="501"/>
      <c r="GU17" s="501"/>
      <c r="GV17" s="501"/>
      <c r="GW17" s="501"/>
      <c r="GX17" s="501"/>
      <c r="GY17" s="501"/>
      <c r="GZ17" s="501"/>
      <c r="HA17" s="501"/>
      <c r="HB17" s="501"/>
      <c r="HC17" s="501"/>
      <c r="HD17" s="501"/>
      <c r="HE17" s="501"/>
      <c r="HF17" s="501"/>
      <c r="HG17" s="501"/>
      <c r="HH17" s="501"/>
      <c r="HI17" s="501"/>
      <c r="HJ17" s="501"/>
      <c r="HK17" s="501"/>
      <c r="HL17" s="501"/>
      <c r="HM17" s="501"/>
      <c r="HN17" s="501"/>
      <c r="HO17" s="501"/>
      <c r="HP17" s="501"/>
      <c r="HQ17" s="501"/>
      <c r="HR17" s="501"/>
      <c r="HS17" s="610"/>
      <c r="HT17" s="610"/>
      <c r="HU17" s="610"/>
      <c r="HV17" s="610"/>
      <c r="HW17" s="610"/>
      <c r="HX17" s="610"/>
      <c r="HY17" s="610"/>
      <c r="HZ17" s="610"/>
      <c r="IA17" s="610"/>
      <c r="IB17" s="610"/>
      <c r="IC17" s="610"/>
      <c r="ID17" s="610"/>
      <c r="IE17" s="610"/>
      <c r="IF17" s="610"/>
      <c r="IG17" s="610"/>
      <c r="IH17" s="610"/>
      <c r="II17" s="610"/>
      <c r="IJ17" s="610"/>
      <c r="IK17" s="610"/>
      <c r="IL17" s="610"/>
    </row>
    <row r="18" spans="1:246" ht="21.9" hidden="1" customHeight="1">
      <c r="A18" s="589"/>
      <c r="B18" s="500" t="s">
        <v>41</v>
      </c>
      <c r="C18" s="589" t="s">
        <v>42</v>
      </c>
      <c r="D18" s="507">
        <f>'01CH'!D19</f>
        <v>789.75500000000011</v>
      </c>
      <c r="E18" s="51">
        <v>1299.7579019999985</v>
      </c>
      <c r="F18" s="19">
        <v>509.99634499999843</v>
      </c>
      <c r="G18" s="18">
        <f>'03CH'!D19</f>
        <v>0</v>
      </c>
      <c r="H18" s="19">
        <f t="shared" si="0"/>
        <v>-789.75500000000011</v>
      </c>
      <c r="I18" s="686">
        <f>'03CH'!D19</f>
        <v>0</v>
      </c>
      <c r="J18" s="681">
        <f t="shared" si="2"/>
        <v>-789.75500000000011</v>
      </c>
      <c r="K18" s="843">
        <f>'03CH'!F19</f>
        <v>553.89506999999787</v>
      </c>
      <c r="L18" s="681">
        <f t="shared" si="3"/>
        <v>-235.85993000000224</v>
      </c>
      <c r="M18" s="843">
        <f t="shared" si="6"/>
        <v>553.89506999999787</v>
      </c>
      <c r="N18" s="681">
        <f t="shared" si="5"/>
        <v>-745.86283200000059</v>
      </c>
      <c r="O18" s="685">
        <f t="shared" si="1"/>
        <v>553.89506999999787</v>
      </c>
      <c r="P18" s="501"/>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c r="AQ18" s="501"/>
      <c r="AR18" s="501"/>
      <c r="AS18" s="501"/>
      <c r="AT18" s="501"/>
      <c r="AU18" s="501"/>
      <c r="AV18" s="501"/>
      <c r="AW18" s="501"/>
      <c r="AX18" s="501"/>
      <c r="AY18" s="501"/>
      <c r="AZ18" s="501"/>
      <c r="BA18" s="501"/>
      <c r="BB18" s="501"/>
      <c r="BC18" s="501"/>
      <c r="BD18" s="501"/>
      <c r="BE18" s="501"/>
      <c r="BF18" s="501"/>
      <c r="BG18" s="501"/>
      <c r="BH18" s="501"/>
      <c r="BI18" s="501"/>
      <c r="BJ18" s="501"/>
      <c r="BK18" s="501"/>
      <c r="BL18" s="501"/>
      <c r="BM18" s="501"/>
      <c r="BN18" s="501"/>
      <c r="BO18" s="501"/>
      <c r="BP18" s="501"/>
      <c r="BQ18" s="501"/>
      <c r="BR18" s="501"/>
      <c r="BS18" s="501"/>
      <c r="BT18" s="501"/>
      <c r="BU18" s="501"/>
      <c r="BV18" s="501"/>
      <c r="BW18" s="501"/>
      <c r="BX18" s="501"/>
      <c r="BY18" s="501"/>
      <c r="BZ18" s="501"/>
      <c r="CA18" s="501"/>
      <c r="CB18" s="501"/>
      <c r="CC18" s="501"/>
      <c r="CD18" s="501"/>
      <c r="CE18" s="501"/>
      <c r="CF18" s="501"/>
      <c r="CG18" s="501"/>
      <c r="CH18" s="501"/>
      <c r="CI18" s="501"/>
      <c r="CJ18" s="501"/>
      <c r="CK18" s="501"/>
      <c r="CL18" s="501"/>
      <c r="CM18" s="501"/>
      <c r="CN18" s="501"/>
      <c r="CO18" s="501"/>
      <c r="CP18" s="501"/>
      <c r="CQ18" s="501"/>
      <c r="CR18" s="501"/>
      <c r="CS18" s="501"/>
      <c r="CT18" s="501"/>
      <c r="CU18" s="501"/>
      <c r="CV18" s="501"/>
      <c r="CW18" s="501"/>
      <c r="CX18" s="501"/>
      <c r="CY18" s="501"/>
      <c r="CZ18" s="501"/>
      <c r="DA18" s="501"/>
      <c r="DB18" s="501"/>
      <c r="DC18" s="501"/>
      <c r="DD18" s="501"/>
      <c r="DE18" s="501"/>
      <c r="DF18" s="501"/>
      <c r="DG18" s="501"/>
      <c r="DH18" s="501"/>
      <c r="DI18" s="501"/>
      <c r="DJ18" s="501"/>
      <c r="DK18" s="501"/>
      <c r="DL18" s="501"/>
      <c r="DM18" s="501"/>
      <c r="DN18" s="501"/>
      <c r="DO18" s="501"/>
      <c r="DP18" s="501"/>
      <c r="DQ18" s="501"/>
      <c r="DR18" s="501"/>
      <c r="DS18" s="501"/>
      <c r="DT18" s="501"/>
      <c r="DU18" s="501"/>
      <c r="DV18" s="501"/>
      <c r="DW18" s="501"/>
      <c r="DX18" s="501"/>
      <c r="DY18" s="501"/>
      <c r="DZ18" s="501"/>
      <c r="EA18" s="501"/>
      <c r="EB18" s="501"/>
      <c r="EC18" s="501"/>
      <c r="ED18" s="501"/>
      <c r="EE18" s="501"/>
      <c r="EF18" s="501"/>
      <c r="EG18" s="501"/>
      <c r="EH18" s="501"/>
      <c r="EI18" s="501"/>
      <c r="EJ18" s="501"/>
      <c r="EK18" s="501"/>
      <c r="EL18" s="501"/>
      <c r="EM18" s="501"/>
      <c r="EN18" s="501"/>
      <c r="EO18" s="501"/>
      <c r="EP18" s="501"/>
      <c r="EQ18" s="501"/>
      <c r="ER18" s="501"/>
      <c r="ES18" s="501"/>
      <c r="ET18" s="501"/>
      <c r="EU18" s="501"/>
      <c r="EV18" s="501"/>
      <c r="EW18" s="501"/>
      <c r="EX18" s="501"/>
      <c r="EY18" s="501"/>
      <c r="EZ18" s="501"/>
      <c r="FA18" s="501"/>
      <c r="FB18" s="501"/>
      <c r="FC18" s="501"/>
      <c r="FD18" s="501"/>
      <c r="FE18" s="501"/>
      <c r="FF18" s="501"/>
      <c r="FG18" s="501"/>
      <c r="FH18" s="501"/>
      <c r="FI18" s="501"/>
      <c r="FJ18" s="501"/>
      <c r="FK18" s="501"/>
      <c r="FL18" s="501"/>
      <c r="FM18" s="501"/>
      <c r="FN18" s="501"/>
      <c r="FO18" s="501"/>
      <c r="FP18" s="501"/>
      <c r="FQ18" s="501"/>
      <c r="FR18" s="501"/>
      <c r="FS18" s="501"/>
      <c r="FT18" s="501"/>
      <c r="FU18" s="501"/>
      <c r="FV18" s="501"/>
      <c r="FW18" s="501"/>
      <c r="FX18" s="501"/>
      <c r="FY18" s="501"/>
      <c r="FZ18" s="501"/>
      <c r="GA18" s="501"/>
      <c r="GB18" s="501"/>
      <c r="GC18" s="501"/>
      <c r="GD18" s="501"/>
      <c r="GE18" s="501"/>
      <c r="GF18" s="501"/>
      <c r="GG18" s="501"/>
      <c r="GH18" s="501"/>
      <c r="GI18" s="501"/>
      <c r="GJ18" s="501"/>
      <c r="GK18" s="501"/>
      <c r="GL18" s="501"/>
      <c r="GM18" s="501"/>
      <c r="GN18" s="501"/>
      <c r="GO18" s="501"/>
      <c r="GP18" s="501"/>
      <c r="GQ18" s="501"/>
      <c r="GR18" s="501"/>
      <c r="GS18" s="501"/>
      <c r="GT18" s="501"/>
      <c r="GU18" s="501"/>
      <c r="GV18" s="501"/>
      <c r="GW18" s="501"/>
      <c r="GX18" s="501"/>
      <c r="GY18" s="501"/>
      <c r="GZ18" s="501"/>
      <c r="HA18" s="501"/>
      <c r="HB18" s="501"/>
      <c r="HC18" s="501"/>
      <c r="HD18" s="501"/>
      <c r="HE18" s="501"/>
      <c r="HF18" s="501"/>
      <c r="HG18" s="501"/>
      <c r="HH18" s="501"/>
      <c r="HI18" s="501"/>
      <c r="HJ18" s="501"/>
      <c r="HK18" s="501"/>
      <c r="HL18" s="501"/>
      <c r="HM18" s="501"/>
      <c r="HN18" s="501"/>
      <c r="HO18" s="501"/>
      <c r="HP18" s="501"/>
      <c r="HQ18" s="501"/>
      <c r="HR18" s="501"/>
      <c r="HS18" s="610"/>
      <c r="HT18" s="610"/>
      <c r="HU18" s="610"/>
      <c r="HV18" s="610"/>
      <c r="HW18" s="610"/>
      <c r="HX18" s="610"/>
      <c r="HY18" s="610"/>
      <c r="HZ18" s="610"/>
      <c r="IA18" s="610"/>
      <c r="IB18" s="610"/>
      <c r="IC18" s="610"/>
      <c r="ID18" s="610"/>
      <c r="IE18" s="610"/>
      <c r="IF18" s="610"/>
      <c r="IG18" s="610"/>
      <c r="IH18" s="610"/>
      <c r="II18" s="610"/>
      <c r="IJ18" s="610"/>
      <c r="IK18" s="610"/>
      <c r="IL18" s="610"/>
    </row>
    <row r="19" spans="1:246" ht="27.6" hidden="1">
      <c r="A19" s="589"/>
      <c r="B19" s="500" t="s">
        <v>43</v>
      </c>
      <c r="C19" s="589" t="s">
        <v>44</v>
      </c>
      <c r="D19" s="507">
        <f>'01CH'!D20</f>
        <v>3001.1623999999993</v>
      </c>
      <c r="E19" s="51">
        <v>3345.7620980000002</v>
      </c>
      <c r="F19" s="19">
        <v>354.46228900000051</v>
      </c>
      <c r="G19" s="18">
        <f>'03CH'!D20</f>
        <v>0</v>
      </c>
      <c r="H19" s="19">
        <f t="shared" si="0"/>
        <v>-3001.1623999999993</v>
      </c>
      <c r="I19" s="686">
        <f>'03CH'!D20</f>
        <v>0</v>
      </c>
      <c r="J19" s="681">
        <f t="shared" si="2"/>
        <v>-3001.1623999999993</v>
      </c>
      <c r="K19" s="843">
        <f>'03CH'!F20</f>
        <v>2400.4244900000158</v>
      </c>
      <c r="L19" s="681">
        <f t="shared" si="3"/>
        <v>-600.73790999998346</v>
      </c>
      <c r="M19" s="843">
        <f t="shared" si="6"/>
        <v>2400.4244900000158</v>
      </c>
      <c r="N19" s="681">
        <f t="shared" si="5"/>
        <v>-945.33760799998436</v>
      </c>
      <c r="O19" s="685">
        <f t="shared" si="1"/>
        <v>2400.4244900000158</v>
      </c>
      <c r="P19" s="501"/>
      <c r="Q19" s="501"/>
      <c r="R19" s="501"/>
      <c r="S19" s="501"/>
      <c r="T19" s="501"/>
      <c r="U19" s="501"/>
      <c r="V19" s="501"/>
      <c r="W19" s="501"/>
      <c r="X19" s="501"/>
      <c r="Y19" s="501"/>
      <c r="Z19" s="501"/>
      <c r="AA19" s="501"/>
      <c r="AB19" s="501"/>
      <c r="AC19" s="501"/>
      <c r="AD19" s="501"/>
      <c r="AE19" s="501"/>
      <c r="AF19" s="501"/>
      <c r="AG19" s="501"/>
      <c r="AH19" s="501"/>
      <c r="AI19" s="501"/>
      <c r="AJ19" s="501"/>
      <c r="AK19" s="501"/>
      <c r="AL19" s="501"/>
      <c r="AM19" s="501"/>
      <c r="AN19" s="501"/>
      <c r="AO19" s="501"/>
      <c r="AP19" s="501"/>
      <c r="AQ19" s="501"/>
      <c r="AR19" s="501"/>
      <c r="AS19" s="501"/>
      <c r="AT19" s="501"/>
      <c r="AU19" s="501"/>
      <c r="AV19" s="501"/>
      <c r="AW19" s="501"/>
      <c r="AX19" s="501"/>
      <c r="AY19" s="501"/>
      <c r="AZ19" s="501"/>
      <c r="BA19" s="501"/>
      <c r="BB19" s="501"/>
      <c r="BC19" s="501"/>
      <c r="BD19" s="501"/>
      <c r="BE19" s="501"/>
      <c r="BF19" s="501"/>
      <c r="BG19" s="501"/>
      <c r="BH19" s="501"/>
      <c r="BI19" s="501"/>
      <c r="BJ19" s="501"/>
      <c r="BK19" s="501"/>
      <c r="BL19" s="501"/>
      <c r="BM19" s="501"/>
      <c r="BN19" s="501"/>
      <c r="BO19" s="501"/>
      <c r="BP19" s="501"/>
      <c r="BQ19" s="501"/>
      <c r="BR19" s="501"/>
      <c r="BS19" s="501"/>
      <c r="BT19" s="501"/>
      <c r="BU19" s="501"/>
      <c r="BV19" s="501"/>
      <c r="BW19" s="501"/>
      <c r="BX19" s="501"/>
      <c r="BY19" s="501"/>
      <c r="BZ19" s="501"/>
      <c r="CA19" s="501"/>
      <c r="CB19" s="501"/>
      <c r="CC19" s="501"/>
      <c r="CD19" s="501"/>
      <c r="CE19" s="501"/>
      <c r="CF19" s="501"/>
      <c r="CG19" s="501"/>
      <c r="CH19" s="501"/>
      <c r="CI19" s="501"/>
      <c r="CJ19" s="501"/>
      <c r="CK19" s="501"/>
      <c r="CL19" s="501"/>
      <c r="CM19" s="501"/>
      <c r="CN19" s="501"/>
      <c r="CO19" s="501"/>
      <c r="CP19" s="501"/>
      <c r="CQ19" s="501"/>
      <c r="CR19" s="501"/>
      <c r="CS19" s="501"/>
      <c r="CT19" s="501"/>
      <c r="CU19" s="501"/>
      <c r="CV19" s="501"/>
      <c r="CW19" s="501"/>
      <c r="CX19" s="501"/>
      <c r="CY19" s="501"/>
      <c r="CZ19" s="501"/>
      <c r="DA19" s="501"/>
      <c r="DB19" s="501"/>
      <c r="DC19" s="501"/>
      <c r="DD19" s="501"/>
      <c r="DE19" s="501"/>
      <c r="DF19" s="501"/>
      <c r="DG19" s="501"/>
      <c r="DH19" s="501"/>
      <c r="DI19" s="501"/>
      <c r="DJ19" s="501"/>
      <c r="DK19" s="501"/>
      <c r="DL19" s="501"/>
      <c r="DM19" s="501"/>
      <c r="DN19" s="501"/>
      <c r="DO19" s="501"/>
      <c r="DP19" s="501"/>
      <c r="DQ19" s="501"/>
      <c r="DR19" s="501"/>
      <c r="DS19" s="501"/>
      <c r="DT19" s="501"/>
      <c r="DU19" s="501"/>
      <c r="DV19" s="501"/>
      <c r="DW19" s="501"/>
      <c r="DX19" s="501"/>
      <c r="DY19" s="501"/>
      <c r="DZ19" s="501"/>
      <c r="EA19" s="501"/>
      <c r="EB19" s="501"/>
      <c r="EC19" s="501"/>
      <c r="ED19" s="501"/>
      <c r="EE19" s="501"/>
      <c r="EF19" s="501"/>
      <c r="EG19" s="501"/>
      <c r="EH19" s="501"/>
      <c r="EI19" s="501"/>
      <c r="EJ19" s="501"/>
      <c r="EK19" s="501"/>
      <c r="EL19" s="501"/>
      <c r="EM19" s="501"/>
      <c r="EN19" s="501"/>
      <c r="EO19" s="501"/>
      <c r="EP19" s="501"/>
      <c r="EQ19" s="501"/>
      <c r="ER19" s="501"/>
      <c r="ES19" s="501"/>
      <c r="ET19" s="501"/>
      <c r="EU19" s="501"/>
      <c r="EV19" s="501"/>
      <c r="EW19" s="501"/>
      <c r="EX19" s="501"/>
      <c r="EY19" s="501"/>
      <c r="EZ19" s="501"/>
      <c r="FA19" s="501"/>
      <c r="FB19" s="501"/>
      <c r="FC19" s="501"/>
      <c r="FD19" s="501"/>
      <c r="FE19" s="501"/>
      <c r="FF19" s="501"/>
      <c r="FG19" s="501"/>
      <c r="FH19" s="501"/>
      <c r="FI19" s="501"/>
      <c r="FJ19" s="501"/>
      <c r="FK19" s="501"/>
      <c r="FL19" s="501"/>
      <c r="FM19" s="501"/>
      <c r="FN19" s="501"/>
      <c r="FO19" s="501"/>
      <c r="FP19" s="501"/>
      <c r="FQ19" s="501"/>
      <c r="FR19" s="501"/>
      <c r="FS19" s="501"/>
      <c r="FT19" s="501"/>
      <c r="FU19" s="501"/>
      <c r="FV19" s="501"/>
      <c r="FW19" s="501"/>
      <c r="FX19" s="501"/>
      <c r="FY19" s="501"/>
      <c r="FZ19" s="501"/>
      <c r="GA19" s="501"/>
      <c r="GB19" s="501"/>
      <c r="GC19" s="501"/>
      <c r="GD19" s="501"/>
      <c r="GE19" s="501"/>
      <c r="GF19" s="501"/>
      <c r="GG19" s="501"/>
      <c r="GH19" s="501"/>
      <c r="GI19" s="501"/>
      <c r="GJ19" s="501"/>
      <c r="GK19" s="501"/>
      <c r="GL19" s="501"/>
      <c r="GM19" s="501"/>
      <c r="GN19" s="501"/>
      <c r="GO19" s="501"/>
      <c r="GP19" s="501"/>
      <c r="GQ19" s="501"/>
      <c r="GR19" s="501"/>
      <c r="GS19" s="501"/>
      <c r="GT19" s="501"/>
      <c r="GU19" s="501"/>
      <c r="GV19" s="501"/>
      <c r="GW19" s="501"/>
      <c r="GX19" s="501"/>
      <c r="GY19" s="501"/>
      <c r="GZ19" s="501"/>
      <c r="HA19" s="501"/>
      <c r="HB19" s="501"/>
      <c r="HC19" s="501"/>
      <c r="HD19" s="501"/>
      <c r="HE19" s="501"/>
      <c r="HF19" s="501"/>
      <c r="HG19" s="501"/>
      <c r="HH19" s="501"/>
      <c r="HI19" s="501"/>
      <c r="HJ19" s="501"/>
      <c r="HK19" s="501"/>
      <c r="HL19" s="501"/>
      <c r="HM19" s="501"/>
      <c r="HN19" s="501"/>
      <c r="HO19" s="501"/>
      <c r="HP19" s="501"/>
      <c r="HQ19" s="501"/>
      <c r="HR19" s="501"/>
      <c r="HS19" s="610"/>
      <c r="HT19" s="610"/>
      <c r="HU19" s="610"/>
      <c r="HV19" s="610"/>
      <c r="HW19" s="610"/>
      <c r="HX19" s="610"/>
      <c r="HY19" s="610"/>
      <c r="HZ19" s="610"/>
      <c r="IA19" s="610"/>
      <c r="IB19" s="610"/>
      <c r="IC19" s="610"/>
      <c r="ID19" s="610"/>
      <c r="IE19" s="610"/>
      <c r="IF19" s="610"/>
      <c r="IG19" s="610"/>
      <c r="IH19" s="610"/>
      <c r="II19" s="610"/>
      <c r="IJ19" s="610"/>
      <c r="IK19" s="610"/>
      <c r="IL19" s="610"/>
    </row>
    <row r="20" spans="1:246" ht="21.9" customHeight="1">
      <c r="A20" s="507" t="s">
        <v>45</v>
      </c>
      <c r="B20" s="508" t="s">
        <v>46</v>
      </c>
      <c r="C20" s="507" t="s">
        <v>47</v>
      </c>
      <c r="D20" s="507">
        <f>'01CH'!D21</f>
        <v>0</v>
      </c>
      <c r="E20" s="51">
        <v>0</v>
      </c>
      <c r="F20" s="19">
        <v>0</v>
      </c>
      <c r="G20" s="18">
        <f>'03CH'!D21</f>
        <v>0</v>
      </c>
      <c r="H20" s="19">
        <f t="shared" si="0"/>
        <v>0</v>
      </c>
      <c r="I20" s="679"/>
      <c r="J20" s="681">
        <f t="shared" si="2"/>
        <v>0</v>
      </c>
      <c r="K20" s="839"/>
      <c r="L20" s="681">
        <f t="shared" si="3"/>
        <v>0</v>
      </c>
      <c r="M20" s="843">
        <f t="shared" si="6"/>
        <v>0</v>
      </c>
      <c r="N20" s="681">
        <f t="shared" si="5"/>
        <v>0</v>
      </c>
      <c r="O20" s="681">
        <f t="shared" si="1"/>
        <v>0</v>
      </c>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502"/>
      <c r="BC20" s="502"/>
      <c r="BD20" s="502"/>
      <c r="BE20" s="502"/>
      <c r="BF20" s="502"/>
      <c r="BG20" s="502"/>
      <c r="BH20" s="502"/>
      <c r="BI20" s="502"/>
      <c r="BJ20" s="502"/>
      <c r="BK20" s="502"/>
      <c r="BL20" s="502"/>
      <c r="BM20" s="502"/>
      <c r="BN20" s="502"/>
      <c r="BO20" s="502"/>
      <c r="BP20" s="502"/>
      <c r="BQ20" s="502"/>
      <c r="BR20" s="502"/>
      <c r="BS20" s="502"/>
      <c r="BT20" s="502"/>
      <c r="BU20" s="502"/>
      <c r="BV20" s="502"/>
      <c r="BW20" s="502"/>
      <c r="BX20" s="502"/>
      <c r="BY20" s="502"/>
      <c r="BZ20" s="502"/>
      <c r="CA20" s="502"/>
      <c r="CB20" s="502"/>
      <c r="CC20" s="502"/>
      <c r="CD20" s="502"/>
      <c r="CE20" s="502"/>
      <c r="CF20" s="502"/>
      <c r="CG20" s="502"/>
      <c r="CH20" s="502"/>
      <c r="CI20" s="502"/>
      <c r="CJ20" s="502"/>
      <c r="CK20" s="502"/>
      <c r="CL20" s="502"/>
      <c r="CM20" s="502"/>
      <c r="CN20" s="502"/>
      <c r="CO20" s="502"/>
      <c r="CP20" s="502"/>
      <c r="CQ20" s="502"/>
      <c r="CR20" s="502"/>
      <c r="CS20" s="502"/>
      <c r="CT20" s="502"/>
      <c r="CU20" s="502"/>
      <c r="CV20" s="502"/>
      <c r="CW20" s="502"/>
      <c r="CX20" s="502"/>
      <c r="CY20" s="502"/>
      <c r="CZ20" s="502"/>
      <c r="DA20" s="502"/>
      <c r="DB20" s="502"/>
      <c r="DC20" s="502"/>
      <c r="DD20" s="502"/>
      <c r="DE20" s="502"/>
      <c r="DF20" s="502"/>
      <c r="DG20" s="502"/>
      <c r="DH20" s="502"/>
      <c r="DI20" s="502"/>
      <c r="DJ20" s="502"/>
      <c r="DK20" s="502"/>
      <c r="DL20" s="502"/>
      <c r="DM20" s="502"/>
      <c r="DN20" s="502"/>
      <c r="DO20" s="502"/>
      <c r="DP20" s="502"/>
      <c r="DQ20" s="502"/>
      <c r="DR20" s="502"/>
      <c r="DS20" s="502"/>
      <c r="DT20" s="502"/>
      <c r="DU20" s="502"/>
      <c r="DV20" s="502"/>
      <c r="DW20" s="502"/>
      <c r="DX20" s="502"/>
      <c r="DY20" s="502"/>
      <c r="DZ20" s="502"/>
      <c r="EA20" s="502"/>
      <c r="EB20" s="502"/>
      <c r="EC20" s="502"/>
      <c r="ED20" s="502"/>
      <c r="EE20" s="502"/>
      <c r="EF20" s="502"/>
      <c r="EG20" s="502"/>
      <c r="EH20" s="502"/>
      <c r="EI20" s="502"/>
      <c r="EJ20" s="502"/>
      <c r="EK20" s="502"/>
      <c r="EL20" s="502"/>
      <c r="EM20" s="502"/>
      <c r="EN20" s="502"/>
      <c r="EO20" s="502"/>
      <c r="EP20" s="502"/>
      <c r="EQ20" s="502"/>
      <c r="ER20" s="502"/>
      <c r="ES20" s="502"/>
      <c r="ET20" s="502"/>
      <c r="EU20" s="502"/>
      <c r="EV20" s="502"/>
      <c r="EW20" s="502"/>
      <c r="EX20" s="502"/>
      <c r="EY20" s="502"/>
      <c r="EZ20" s="502"/>
      <c r="FA20" s="502"/>
      <c r="FB20" s="502"/>
      <c r="FC20" s="502"/>
      <c r="FD20" s="502"/>
      <c r="FE20" s="502"/>
      <c r="FF20" s="502"/>
      <c r="FG20" s="502"/>
      <c r="FH20" s="502"/>
      <c r="FI20" s="502"/>
      <c r="FJ20" s="502"/>
      <c r="FK20" s="502"/>
      <c r="FL20" s="502"/>
      <c r="FM20" s="502"/>
      <c r="FN20" s="502"/>
      <c r="FO20" s="502"/>
      <c r="FP20" s="502"/>
      <c r="FQ20" s="502"/>
      <c r="FR20" s="502"/>
      <c r="FS20" s="502"/>
      <c r="FT20" s="502"/>
      <c r="FU20" s="502"/>
      <c r="FV20" s="502"/>
      <c r="FW20" s="502"/>
      <c r="FX20" s="502"/>
      <c r="FY20" s="502"/>
      <c r="FZ20" s="502"/>
      <c r="GA20" s="502"/>
      <c r="GB20" s="502"/>
      <c r="GC20" s="502"/>
      <c r="GD20" s="502"/>
      <c r="GE20" s="502"/>
      <c r="GF20" s="502"/>
      <c r="GG20" s="502"/>
      <c r="GH20" s="502"/>
      <c r="GI20" s="502"/>
      <c r="GJ20" s="502"/>
      <c r="GK20" s="502"/>
      <c r="GL20" s="502"/>
      <c r="GM20" s="502"/>
      <c r="GN20" s="502"/>
      <c r="GO20" s="502"/>
      <c r="GP20" s="502"/>
      <c r="GQ20" s="502"/>
      <c r="GR20" s="502"/>
      <c r="GS20" s="502"/>
      <c r="GT20" s="502"/>
      <c r="GU20" s="502"/>
      <c r="GV20" s="502"/>
      <c r="GW20" s="502"/>
      <c r="GX20" s="502"/>
      <c r="GY20" s="502"/>
      <c r="GZ20" s="502"/>
      <c r="HA20" s="502"/>
      <c r="HB20" s="502"/>
      <c r="HC20" s="502"/>
      <c r="HD20" s="502"/>
      <c r="HE20" s="502"/>
      <c r="HF20" s="502"/>
      <c r="HG20" s="502"/>
      <c r="HH20" s="502"/>
      <c r="HI20" s="502"/>
      <c r="HJ20" s="502"/>
      <c r="HK20" s="502"/>
      <c r="HL20" s="502"/>
      <c r="HM20" s="502"/>
      <c r="HN20" s="502"/>
      <c r="HO20" s="502"/>
      <c r="HP20" s="502"/>
      <c r="HQ20" s="502"/>
      <c r="HR20" s="502"/>
      <c r="HS20" s="610"/>
      <c r="HT20" s="610"/>
      <c r="HU20" s="610"/>
      <c r="HV20" s="610"/>
      <c r="HW20" s="610"/>
      <c r="HX20" s="610"/>
      <c r="HY20" s="610"/>
      <c r="HZ20" s="610"/>
      <c r="IA20" s="610"/>
      <c r="IB20" s="610"/>
      <c r="IC20" s="610"/>
      <c r="ID20" s="610"/>
      <c r="IE20" s="610"/>
      <c r="IF20" s="610"/>
      <c r="IG20" s="610"/>
      <c r="IH20" s="610"/>
      <c r="II20" s="610"/>
      <c r="IJ20" s="610"/>
      <c r="IK20" s="610"/>
      <c r="IL20" s="610"/>
    </row>
    <row r="21" spans="1:246" ht="21.9" hidden="1" customHeight="1">
      <c r="A21" s="589"/>
      <c r="B21" s="500" t="s">
        <v>48</v>
      </c>
      <c r="C21" s="589" t="s">
        <v>49</v>
      </c>
      <c r="D21" s="507">
        <f>'01CH'!D22</f>
        <v>0</v>
      </c>
      <c r="E21" s="51">
        <v>0</v>
      </c>
      <c r="F21" s="19">
        <v>0</v>
      </c>
      <c r="G21" s="18">
        <f>'03CH'!D22</f>
        <v>0</v>
      </c>
      <c r="H21" s="19">
        <f t="shared" si="0"/>
        <v>0</v>
      </c>
      <c r="I21" s="679">
        <f>'03CH'!D22</f>
        <v>0</v>
      </c>
      <c r="J21" s="681">
        <f t="shared" si="2"/>
        <v>0</v>
      </c>
      <c r="K21" s="839">
        <f>'03CH'!F22</f>
        <v>0</v>
      </c>
      <c r="L21" s="681">
        <f t="shared" si="3"/>
        <v>0</v>
      </c>
      <c r="M21" s="843">
        <f t="shared" si="6"/>
        <v>0</v>
      </c>
      <c r="N21" s="681">
        <f t="shared" si="5"/>
        <v>0</v>
      </c>
      <c r="O21" s="685">
        <f t="shared" si="1"/>
        <v>0</v>
      </c>
      <c r="P21" s="501"/>
      <c r="Q21" s="501"/>
      <c r="R21" s="501"/>
      <c r="S21" s="501"/>
      <c r="T21" s="501"/>
      <c r="U21" s="501"/>
      <c r="V21" s="501"/>
      <c r="W21" s="501"/>
      <c r="X21" s="501"/>
      <c r="Y21" s="501"/>
      <c r="Z21" s="501"/>
      <c r="AA21" s="501"/>
      <c r="AB21" s="501"/>
      <c r="AC21" s="501"/>
      <c r="AD21" s="501"/>
      <c r="AE21" s="501"/>
      <c r="AF21" s="501"/>
      <c r="AG21" s="501"/>
      <c r="AH21" s="501"/>
      <c r="AI21" s="501"/>
      <c r="AJ21" s="501"/>
      <c r="AK21" s="501"/>
      <c r="AL21" s="501"/>
      <c r="AM21" s="501"/>
      <c r="AN21" s="501"/>
      <c r="AO21" s="501"/>
      <c r="AP21" s="501"/>
      <c r="AQ21" s="501"/>
      <c r="AR21" s="501"/>
      <c r="AS21" s="501"/>
      <c r="AT21" s="501"/>
      <c r="AU21" s="501"/>
      <c r="AV21" s="501"/>
      <c r="AW21" s="501"/>
      <c r="AX21" s="501"/>
      <c r="AY21" s="501"/>
      <c r="AZ21" s="501"/>
      <c r="BA21" s="501"/>
      <c r="BB21" s="501"/>
      <c r="BC21" s="501"/>
      <c r="BD21" s="501"/>
      <c r="BE21" s="501"/>
      <c r="BF21" s="501"/>
      <c r="BG21" s="501"/>
      <c r="BH21" s="501"/>
      <c r="BI21" s="501"/>
      <c r="BJ21" s="501"/>
      <c r="BK21" s="501"/>
      <c r="BL21" s="501"/>
      <c r="BM21" s="501"/>
      <c r="BN21" s="501"/>
      <c r="BO21" s="501"/>
      <c r="BP21" s="501"/>
      <c r="BQ21" s="501"/>
      <c r="BR21" s="501"/>
      <c r="BS21" s="501"/>
      <c r="BT21" s="501"/>
      <c r="BU21" s="501"/>
      <c r="BV21" s="501"/>
      <c r="BW21" s="501"/>
      <c r="BX21" s="501"/>
      <c r="BY21" s="501"/>
      <c r="BZ21" s="501"/>
      <c r="CA21" s="501"/>
      <c r="CB21" s="501"/>
      <c r="CC21" s="501"/>
      <c r="CD21" s="501"/>
      <c r="CE21" s="501"/>
      <c r="CF21" s="501"/>
      <c r="CG21" s="501"/>
      <c r="CH21" s="501"/>
      <c r="CI21" s="501"/>
      <c r="CJ21" s="501"/>
      <c r="CK21" s="501"/>
      <c r="CL21" s="501"/>
      <c r="CM21" s="501"/>
      <c r="CN21" s="501"/>
      <c r="CO21" s="501"/>
      <c r="CP21" s="501"/>
      <c r="CQ21" s="501"/>
      <c r="CR21" s="501"/>
      <c r="CS21" s="501"/>
      <c r="CT21" s="501"/>
      <c r="CU21" s="501"/>
      <c r="CV21" s="501"/>
      <c r="CW21" s="501"/>
      <c r="CX21" s="501"/>
      <c r="CY21" s="501"/>
      <c r="CZ21" s="501"/>
      <c r="DA21" s="501"/>
      <c r="DB21" s="501"/>
      <c r="DC21" s="501"/>
      <c r="DD21" s="501"/>
      <c r="DE21" s="501"/>
      <c r="DF21" s="501"/>
      <c r="DG21" s="501"/>
      <c r="DH21" s="501"/>
      <c r="DI21" s="501"/>
      <c r="DJ21" s="501"/>
      <c r="DK21" s="501"/>
      <c r="DL21" s="501"/>
      <c r="DM21" s="501"/>
      <c r="DN21" s="501"/>
      <c r="DO21" s="501"/>
      <c r="DP21" s="501"/>
      <c r="DQ21" s="501"/>
      <c r="DR21" s="501"/>
      <c r="DS21" s="501"/>
      <c r="DT21" s="501"/>
      <c r="DU21" s="501"/>
      <c r="DV21" s="501"/>
      <c r="DW21" s="501"/>
      <c r="DX21" s="501"/>
      <c r="DY21" s="501"/>
      <c r="DZ21" s="501"/>
      <c r="EA21" s="501"/>
      <c r="EB21" s="501"/>
      <c r="EC21" s="501"/>
      <c r="ED21" s="501"/>
      <c r="EE21" s="501"/>
      <c r="EF21" s="501"/>
      <c r="EG21" s="501"/>
      <c r="EH21" s="501"/>
      <c r="EI21" s="501"/>
      <c r="EJ21" s="501"/>
      <c r="EK21" s="501"/>
      <c r="EL21" s="501"/>
      <c r="EM21" s="501"/>
      <c r="EN21" s="501"/>
      <c r="EO21" s="501"/>
      <c r="EP21" s="501"/>
      <c r="EQ21" s="501"/>
      <c r="ER21" s="501"/>
      <c r="ES21" s="501"/>
      <c r="ET21" s="501"/>
      <c r="EU21" s="501"/>
      <c r="EV21" s="501"/>
      <c r="EW21" s="501"/>
      <c r="EX21" s="501"/>
      <c r="EY21" s="501"/>
      <c r="EZ21" s="501"/>
      <c r="FA21" s="501"/>
      <c r="FB21" s="501"/>
      <c r="FC21" s="501"/>
      <c r="FD21" s="501"/>
      <c r="FE21" s="501"/>
      <c r="FF21" s="501"/>
      <c r="FG21" s="501"/>
      <c r="FH21" s="501"/>
      <c r="FI21" s="501"/>
      <c r="FJ21" s="501"/>
      <c r="FK21" s="501"/>
      <c r="FL21" s="501"/>
      <c r="FM21" s="501"/>
      <c r="FN21" s="501"/>
      <c r="FO21" s="501"/>
      <c r="FP21" s="501"/>
      <c r="FQ21" s="501"/>
      <c r="FR21" s="501"/>
      <c r="FS21" s="501"/>
      <c r="FT21" s="501"/>
      <c r="FU21" s="501"/>
      <c r="FV21" s="501"/>
      <c r="FW21" s="501"/>
      <c r="FX21" s="501"/>
      <c r="FY21" s="501"/>
      <c r="FZ21" s="501"/>
      <c r="GA21" s="501"/>
      <c r="GB21" s="501"/>
      <c r="GC21" s="501"/>
      <c r="GD21" s="501"/>
      <c r="GE21" s="501"/>
      <c r="GF21" s="501"/>
      <c r="GG21" s="501"/>
      <c r="GH21" s="501"/>
      <c r="GI21" s="501"/>
      <c r="GJ21" s="501"/>
      <c r="GK21" s="501"/>
      <c r="GL21" s="501"/>
      <c r="GM21" s="501"/>
      <c r="GN21" s="501"/>
      <c r="GO21" s="501"/>
      <c r="GP21" s="501"/>
      <c r="GQ21" s="501"/>
      <c r="GR21" s="501"/>
      <c r="GS21" s="501"/>
      <c r="GT21" s="501"/>
      <c r="GU21" s="501"/>
      <c r="GV21" s="501"/>
      <c r="GW21" s="501"/>
      <c r="GX21" s="501"/>
      <c r="GY21" s="501"/>
      <c r="GZ21" s="501"/>
      <c r="HA21" s="501"/>
      <c r="HB21" s="501"/>
      <c r="HC21" s="501"/>
      <c r="HD21" s="501"/>
      <c r="HE21" s="501"/>
      <c r="HF21" s="501"/>
      <c r="HG21" s="501"/>
      <c r="HH21" s="501"/>
      <c r="HI21" s="501"/>
      <c r="HJ21" s="501"/>
      <c r="HK21" s="501"/>
      <c r="HL21" s="501"/>
      <c r="HM21" s="501"/>
      <c r="HN21" s="501"/>
      <c r="HO21" s="501"/>
      <c r="HP21" s="501"/>
      <c r="HQ21" s="501"/>
      <c r="HR21" s="501"/>
      <c r="HS21" s="610"/>
      <c r="HT21" s="610"/>
      <c r="HU21" s="610"/>
      <c r="HV21" s="610"/>
      <c r="HW21" s="610"/>
      <c r="HX21" s="610"/>
      <c r="HY21" s="610"/>
      <c r="HZ21" s="610"/>
      <c r="IA21" s="610"/>
      <c r="IB21" s="610"/>
      <c r="IC21" s="610"/>
      <c r="ID21" s="610"/>
      <c r="IE21" s="610"/>
      <c r="IF21" s="610"/>
      <c r="IG21" s="610"/>
      <c r="IH21" s="610"/>
      <c r="II21" s="610"/>
      <c r="IJ21" s="610"/>
      <c r="IK21" s="610"/>
      <c r="IL21" s="610"/>
    </row>
    <row r="22" spans="1:246" ht="21.9" hidden="1" customHeight="1">
      <c r="A22" s="589"/>
      <c r="B22" s="500" t="s">
        <v>50</v>
      </c>
      <c r="C22" s="589" t="s">
        <v>51</v>
      </c>
      <c r="D22" s="507">
        <f>'01CH'!D23</f>
        <v>0</v>
      </c>
      <c r="E22" s="51">
        <v>0</v>
      </c>
      <c r="F22" s="19">
        <v>0</v>
      </c>
      <c r="G22" s="18">
        <f>'03CH'!D23</f>
        <v>0</v>
      </c>
      <c r="H22" s="19">
        <f t="shared" si="0"/>
        <v>0</v>
      </c>
      <c r="I22" s="679">
        <f>'03CH'!D23</f>
        <v>0</v>
      </c>
      <c r="J22" s="681">
        <f t="shared" si="2"/>
        <v>0</v>
      </c>
      <c r="K22" s="839">
        <f>'03CH'!F23</f>
        <v>0</v>
      </c>
      <c r="L22" s="681">
        <f t="shared" si="3"/>
        <v>0</v>
      </c>
      <c r="M22" s="843">
        <f t="shared" si="6"/>
        <v>0</v>
      </c>
      <c r="N22" s="681">
        <f t="shared" si="5"/>
        <v>0</v>
      </c>
      <c r="O22" s="685">
        <f t="shared" si="1"/>
        <v>0</v>
      </c>
      <c r="P22" s="501"/>
      <c r="Q22" s="501"/>
      <c r="R22" s="501"/>
      <c r="S22" s="501"/>
      <c r="T22" s="501"/>
      <c r="U22" s="501"/>
      <c r="V22" s="501"/>
      <c r="W22" s="501"/>
      <c r="X22" s="501"/>
      <c r="Y22" s="501"/>
      <c r="Z22" s="501"/>
      <c r="AA22" s="501"/>
      <c r="AB22" s="501"/>
      <c r="AC22" s="501"/>
      <c r="AD22" s="501"/>
      <c r="AE22" s="501"/>
      <c r="AF22" s="501"/>
      <c r="AG22" s="501"/>
      <c r="AH22" s="501"/>
      <c r="AI22" s="501"/>
      <c r="AJ22" s="501"/>
      <c r="AK22" s="501"/>
      <c r="AL22" s="501"/>
      <c r="AM22" s="501"/>
      <c r="AN22" s="501"/>
      <c r="AO22" s="501"/>
      <c r="AP22" s="501"/>
      <c r="AQ22" s="501"/>
      <c r="AR22" s="501"/>
      <c r="AS22" s="501"/>
      <c r="AT22" s="501"/>
      <c r="AU22" s="501"/>
      <c r="AV22" s="501"/>
      <c r="AW22" s="501"/>
      <c r="AX22" s="501"/>
      <c r="AY22" s="501"/>
      <c r="AZ22" s="501"/>
      <c r="BA22" s="501"/>
      <c r="BB22" s="501"/>
      <c r="BC22" s="501"/>
      <c r="BD22" s="501"/>
      <c r="BE22" s="501"/>
      <c r="BF22" s="501"/>
      <c r="BG22" s="501"/>
      <c r="BH22" s="501"/>
      <c r="BI22" s="501"/>
      <c r="BJ22" s="501"/>
      <c r="BK22" s="501"/>
      <c r="BL22" s="501"/>
      <c r="BM22" s="501"/>
      <c r="BN22" s="501"/>
      <c r="BO22" s="501"/>
      <c r="BP22" s="501"/>
      <c r="BQ22" s="501"/>
      <c r="BR22" s="501"/>
      <c r="BS22" s="501"/>
      <c r="BT22" s="501"/>
      <c r="BU22" s="501"/>
      <c r="BV22" s="501"/>
      <c r="BW22" s="501"/>
      <c r="BX22" s="501"/>
      <c r="BY22" s="501"/>
      <c r="BZ22" s="501"/>
      <c r="CA22" s="501"/>
      <c r="CB22" s="501"/>
      <c r="CC22" s="501"/>
      <c r="CD22" s="501"/>
      <c r="CE22" s="501"/>
      <c r="CF22" s="501"/>
      <c r="CG22" s="501"/>
      <c r="CH22" s="501"/>
      <c r="CI22" s="501"/>
      <c r="CJ22" s="501"/>
      <c r="CK22" s="501"/>
      <c r="CL22" s="501"/>
      <c r="CM22" s="501"/>
      <c r="CN22" s="501"/>
      <c r="CO22" s="501"/>
      <c r="CP22" s="501"/>
      <c r="CQ22" s="501"/>
      <c r="CR22" s="501"/>
      <c r="CS22" s="501"/>
      <c r="CT22" s="501"/>
      <c r="CU22" s="501"/>
      <c r="CV22" s="501"/>
      <c r="CW22" s="501"/>
      <c r="CX22" s="501"/>
      <c r="CY22" s="501"/>
      <c r="CZ22" s="501"/>
      <c r="DA22" s="501"/>
      <c r="DB22" s="501"/>
      <c r="DC22" s="501"/>
      <c r="DD22" s="501"/>
      <c r="DE22" s="501"/>
      <c r="DF22" s="501"/>
      <c r="DG22" s="501"/>
      <c r="DH22" s="501"/>
      <c r="DI22" s="501"/>
      <c r="DJ22" s="501"/>
      <c r="DK22" s="501"/>
      <c r="DL22" s="501"/>
      <c r="DM22" s="501"/>
      <c r="DN22" s="501"/>
      <c r="DO22" s="501"/>
      <c r="DP22" s="501"/>
      <c r="DQ22" s="501"/>
      <c r="DR22" s="501"/>
      <c r="DS22" s="501"/>
      <c r="DT22" s="501"/>
      <c r="DU22" s="501"/>
      <c r="DV22" s="501"/>
      <c r="DW22" s="501"/>
      <c r="DX22" s="501"/>
      <c r="DY22" s="501"/>
      <c r="DZ22" s="501"/>
      <c r="EA22" s="501"/>
      <c r="EB22" s="501"/>
      <c r="EC22" s="501"/>
      <c r="ED22" s="501"/>
      <c r="EE22" s="501"/>
      <c r="EF22" s="501"/>
      <c r="EG22" s="501"/>
      <c r="EH22" s="501"/>
      <c r="EI22" s="501"/>
      <c r="EJ22" s="501"/>
      <c r="EK22" s="501"/>
      <c r="EL22" s="501"/>
      <c r="EM22" s="501"/>
      <c r="EN22" s="501"/>
      <c r="EO22" s="501"/>
      <c r="EP22" s="501"/>
      <c r="EQ22" s="501"/>
      <c r="ER22" s="501"/>
      <c r="ES22" s="501"/>
      <c r="ET22" s="501"/>
      <c r="EU22" s="501"/>
      <c r="EV22" s="501"/>
      <c r="EW22" s="501"/>
      <c r="EX22" s="501"/>
      <c r="EY22" s="501"/>
      <c r="EZ22" s="501"/>
      <c r="FA22" s="501"/>
      <c r="FB22" s="501"/>
      <c r="FC22" s="501"/>
      <c r="FD22" s="501"/>
      <c r="FE22" s="501"/>
      <c r="FF22" s="501"/>
      <c r="FG22" s="501"/>
      <c r="FH22" s="501"/>
      <c r="FI22" s="501"/>
      <c r="FJ22" s="501"/>
      <c r="FK22" s="501"/>
      <c r="FL22" s="501"/>
      <c r="FM22" s="501"/>
      <c r="FN22" s="501"/>
      <c r="FO22" s="501"/>
      <c r="FP22" s="501"/>
      <c r="FQ22" s="501"/>
      <c r="FR22" s="501"/>
      <c r="FS22" s="501"/>
      <c r="FT22" s="501"/>
      <c r="FU22" s="501"/>
      <c r="FV22" s="501"/>
      <c r="FW22" s="501"/>
      <c r="FX22" s="501"/>
      <c r="FY22" s="501"/>
      <c r="FZ22" s="501"/>
      <c r="GA22" s="501"/>
      <c r="GB22" s="501"/>
      <c r="GC22" s="501"/>
      <c r="GD22" s="501"/>
      <c r="GE22" s="501"/>
      <c r="GF22" s="501"/>
      <c r="GG22" s="501"/>
      <c r="GH22" s="501"/>
      <c r="GI22" s="501"/>
      <c r="GJ22" s="501"/>
      <c r="GK22" s="501"/>
      <c r="GL22" s="501"/>
      <c r="GM22" s="501"/>
      <c r="GN22" s="501"/>
      <c r="GO22" s="501"/>
      <c r="GP22" s="501"/>
      <c r="GQ22" s="501"/>
      <c r="GR22" s="501"/>
      <c r="GS22" s="501"/>
      <c r="GT22" s="501"/>
      <c r="GU22" s="501"/>
      <c r="GV22" s="501"/>
      <c r="GW22" s="501"/>
      <c r="GX22" s="501"/>
      <c r="GY22" s="501"/>
      <c r="GZ22" s="501"/>
      <c r="HA22" s="501"/>
      <c r="HB22" s="501"/>
      <c r="HC22" s="501"/>
      <c r="HD22" s="501"/>
      <c r="HE22" s="501"/>
      <c r="HF22" s="501"/>
      <c r="HG22" s="501"/>
      <c r="HH22" s="501"/>
      <c r="HI22" s="501"/>
      <c r="HJ22" s="501"/>
      <c r="HK22" s="501"/>
      <c r="HL22" s="501"/>
      <c r="HM22" s="501"/>
      <c r="HN22" s="501"/>
      <c r="HO22" s="501"/>
      <c r="HP22" s="501"/>
      <c r="HQ22" s="501"/>
      <c r="HR22" s="501"/>
      <c r="HS22" s="610"/>
      <c r="HT22" s="610"/>
      <c r="HU22" s="610"/>
      <c r="HV22" s="610"/>
      <c r="HW22" s="610"/>
      <c r="HX22" s="610"/>
      <c r="HY22" s="610"/>
      <c r="HZ22" s="610"/>
      <c r="IA22" s="610"/>
      <c r="IB22" s="610"/>
      <c r="IC22" s="610"/>
      <c r="ID22" s="610"/>
      <c r="IE22" s="610"/>
      <c r="IF22" s="610"/>
      <c r="IG22" s="610"/>
      <c r="IH22" s="610"/>
      <c r="II22" s="610"/>
      <c r="IJ22" s="610"/>
      <c r="IK22" s="610"/>
      <c r="IL22" s="610"/>
    </row>
    <row r="23" spans="1:246" ht="21.9" hidden="1" customHeight="1">
      <c r="A23" s="589"/>
      <c r="B23" s="500" t="s">
        <v>52</v>
      </c>
      <c r="C23" s="589" t="s">
        <v>53</v>
      </c>
      <c r="D23" s="507">
        <f>'01CH'!D24</f>
        <v>0</v>
      </c>
      <c r="E23" s="51">
        <v>0</v>
      </c>
      <c r="F23" s="19">
        <v>0</v>
      </c>
      <c r="G23" s="18">
        <f>'03CH'!D24</f>
        <v>0</v>
      </c>
      <c r="H23" s="19">
        <f t="shared" si="0"/>
        <v>0</v>
      </c>
      <c r="I23" s="679">
        <f>'03CH'!D24</f>
        <v>0</v>
      </c>
      <c r="J23" s="681">
        <f t="shared" si="2"/>
        <v>0</v>
      </c>
      <c r="K23" s="839">
        <f>'03CH'!F24</f>
        <v>0</v>
      </c>
      <c r="L23" s="681">
        <f t="shared" si="3"/>
        <v>0</v>
      </c>
      <c r="M23" s="843">
        <f t="shared" si="6"/>
        <v>0</v>
      </c>
      <c r="N23" s="681">
        <f t="shared" si="5"/>
        <v>0</v>
      </c>
      <c r="O23" s="685">
        <f t="shared" si="1"/>
        <v>0</v>
      </c>
      <c r="P23" s="501"/>
      <c r="Q23" s="501"/>
      <c r="R23" s="501"/>
      <c r="S23" s="501"/>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501"/>
      <c r="AT23" s="501"/>
      <c r="AU23" s="501"/>
      <c r="AV23" s="501"/>
      <c r="AW23" s="501"/>
      <c r="AX23" s="501"/>
      <c r="AY23" s="501"/>
      <c r="AZ23" s="501"/>
      <c r="BA23" s="501"/>
      <c r="BB23" s="501"/>
      <c r="BC23" s="501"/>
      <c r="BD23" s="501"/>
      <c r="BE23" s="501"/>
      <c r="BF23" s="501"/>
      <c r="BG23" s="501"/>
      <c r="BH23" s="501"/>
      <c r="BI23" s="501"/>
      <c r="BJ23" s="501"/>
      <c r="BK23" s="501"/>
      <c r="BL23" s="501"/>
      <c r="BM23" s="501"/>
      <c r="BN23" s="501"/>
      <c r="BO23" s="501"/>
      <c r="BP23" s="501"/>
      <c r="BQ23" s="501"/>
      <c r="BR23" s="501"/>
      <c r="BS23" s="501"/>
      <c r="BT23" s="501"/>
      <c r="BU23" s="501"/>
      <c r="BV23" s="501"/>
      <c r="BW23" s="501"/>
      <c r="BX23" s="501"/>
      <c r="BY23" s="501"/>
      <c r="BZ23" s="501"/>
      <c r="CA23" s="501"/>
      <c r="CB23" s="501"/>
      <c r="CC23" s="501"/>
      <c r="CD23" s="501"/>
      <c r="CE23" s="501"/>
      <c r="CF23" s="501"/>
      <c r="CG23" s="501"/>
      <c r="CH23" s="501"/>
      <c r="CI23" s="501"/>
      <c r="CJ23" s="501"/>
      <c r="CK23" s="501"/>
      <c r="CL23" s="501"/>
      <c r="CM23" s="501"/>
      <c r="CN23" s="501"/>
      <c r="CO23" s="501"/>
      <c r="CP23" s="501"/>
      <c r="CQ23" s="501"/>
      <c r="CR23" s="501"/>
      <c r="CS23" s="501"/>
      <c r="CT23" s="501"/>
      <c r="CU23" s="501"/>
      <c r="CV23" s="501"/>
      <c r="CW23" s="501"/>
      <c r="CX23" s="501"/>
      <c r="CY23" s="501"/>
      <c r="CZ23" s="501"/>
      <c r="DA23" s="501"/>
      <c r="DB23" s="501"/>
      <c r="DC23" s="501"/>
      <c r="DD23" s="501"/>
      <c r="DE23" s="501"/>
      <c r="DF23" s="501"/>
      <c r="DG23" s="501"/>
      <c r="DH23" s="501"/>
      <c r="DI23" s="501"/>
      <c r="DJ23" s="501"/>
      <c r="DK23" s="501"/>
      <c r="DL23" s="501"/>
      <c r="DM23" s="501"/>
      <c r="DN23" s="501"/>
      <c r="DO23" s="501"/>
      <c r="DP23" s="501"/>
      <c r="DQ23" s="501"/>
      <c r="DR23" s="501"/>
      <c r="DS23" s="501"/>
      <c r="DT23" s="501"/>
      <c r="DU23" s="501"/>
      <c r="DV23" s="501"/>
      <c r="DW23" s="501"/>
      <c r="DX23" s="501"/>
      <c r="DY23" s="501"/>
      <c r="DZ23" s="501"/>
      <c r="EA23" s="501"/>
      <c r="EB23" s="501"/>
      <c r="EC23" s="501"/>
      <c r="ED23" s="501"/>
      <c r="EE23" s="501"/>
      <c r="EF23" s="501"/>
      <c r="EG23" s="501"/>
      <c r="EH23" s="501"/>
      <c r="EI23" s="501"/>
      <c r="EJ23" s="501"/>
      <c r="EK23" s="501"/>
      <c r="EL23" s="501"/>
      <c r="EM23" s="501"/>
      <c r="EN23" s="501"/>
      <c r="EO23" s="501"/>
      <c r="EP23" s="501"/>
      <c r="EQ23" s="501"/>
      <c r="ER23" s="501"/>
      <c r="ES23" s="501"/>
      <c r="ET23" s="501"/>
      <c r="EU23" s="501"/>
      <c r="EV23" s="501"/>
      <c r="EW23" s="501"/>
      <c r="EX23" s="501"/>
      <c r="EY23" s="501"/>
      <c r="EZ23" s="501"/>
      <c r="FA23" s="501"/>
      <c r="FB23" s="501"/>
      <c r="FC23" s="501"/>
      <c r="FD23" s="501"/>
      <c r="FE23" s="501"/>
      <c r="FF23" s="501"/>
      <c r="FG23" s="501"/>
      <c r="FH23" s="501"/>
      <c r="FI23" s="501"/>
      <c r="FJ23" s="501"/>
      <c r="FK23" s="501"/>
      <c r="FL23" s="501"/>
      <c r="FM23" s="501"/>
      <c r="FN23" s="501"/>
      <c r="FO23" s="501"/>
      <c r="FP23" s="501"/>
      <c r="FQ23" s="501"/>
      <c r="FR23" s="501"/>
      <c r="FS23" s="501"/>
      <c r="FT23" s="501"/>
      <c r="FU23" s="501"/>
      <c r="FV23" s="501"/>
      <c r="FW23" s="501"/>
      <c r="FX23" s="501"/>
      <c r="FY23" s="501"/>
      <c r="FZ23" s="501"/>
      <c r="GA23" s="501"/>
      <c r="GB23" s="501"/>
      <c r="GC23" s="501"/>
      <c r="GD23" s="501"/>
      <c r="GE23" s="501"/>
      <c r="GF23" s="501"/>
      <c r="GG23" s="501"/>
      <c r="GH23" s="501"/>
      <c r="GI23" s="501"/>
      <c r="GJ23" s="501"/>
      <c r="GK23" s="501"/>
      <c r="GL23" s="501"/>
      <c r="GM23" s="501"/>
      <c r="GN23" s="501"/>
      <c r="GO23" s="501"/>
      <c r="GP23" s="501"/>
      <c r="GQ23" s="501"/>
      <c r="GR23" s="501"/>
      <c r="GS23" s="501"/>
      <c r="GT23" s="501"/>
      <c r="GU23" s="501"/>
      <c r="GV23" s="501"/>
      <c r="GW23" s="501"/>
      <c r="GX23" s="501"/>
      <c r="GY23" s="501"/>
      <c r="GZ23" s="501"/>
      <c r="HA23" s="501"/>
      <c r="HB23" s="501"/>
      <c r="HC23" s="501"/>
      <c r="HD23" s="501"/>
      <c r="HE23" s="501"/>
      <c r="HF23" s="501"/>
      <c r="HG23" s="501"/>
      <c r="HH23" s="501"/>
      <c r="HI23" s="501"/>
      <c r="HJ23" s="501"/>
      <c r="HK23" s="501"/>
      <c r="HL23" s="501"/>
      <c r="HM23" s="501"/>
      <c r="HN23" s="501"/>
      <c r="HO23" s="501"/>
      <c r="HP23" s="501"/>
      <c r="HQ23" s="501"/>
      <c r="HR23" s="501"/>
      <c r="HS23" s="610"/>
      <c r="HT23" s="610"/>
      <c r="HU23" s="610"/>
      <c r="HV23" s="610"/>
      <c r="HW23" s="610"/>
      <c r="HX23" s="610"/>
      <c r="HY23" s="610"/>
      <c r="HZ23" s="610"/>
      <c r="IA23" s="610"/>
      <c r="IB23" s="610"/>
      <c r="IC23" s="610"/>
      <c r="ID23" s="610"/>
      <c r="IE23" s="610"/>
      <c r="IF23" s="610"/>
      <c r="IG23" s="610"/>
      <c r="IH23" s="610"/>
      <c r="II23" s="610"/>
      <c r="IJ23" s="610"/>
      <c r="IK23" s="610"/>
      <c r="IL23" s="610"/>
    </row>
    <row r="24" spans="1:246" ht="21.9" customHeight="1">
      <c r="A24" s="593" t="s">
        <v>54</v>
      </c>
      <c r="B24" s="594" t="s">
        <v>55</v>
      </c>
      <c r="C24" s="593" t="s">
        <v>56</v>
      </c>
      <c r="D24" s="593">
        <f>'01CH'!D25</f>
        <v>69867.284180000017</v>
      </c>
      <c r="E24" s="595">
        <v>70931.63</v>
      </c>
      <c r="F24" s="548">
        <v>1016.7416420000227</v>
      </c>
      <c r="G24" s="523">
        <f>'03CH'!D25</f>
        <v>69200.77</v>
      </c>
      <c r="H24" s="548">
        <f t="shared" si="0"/>
        <v>-666.51418000001286</v>
      </c>
      <c r="I24" s="684">
        <v>68925.88</v>
      </c>
      <c r="J24" s="685">
        <f t="shared" si="2"/>
        <v>-941.40418000001227</v>
      </c>
      <c r="K24" s="842">
        <f>'06_CH2023'!D25</f>
        <v>69655.144078999991</v>
      </c>
      <c r="L24" s="685">
        <f t="shared" si="3"/>
        <v>-212.14010100002633</v>
      </c>
      <c r="M24" s="842">
        <f t="shared" si="6"/>
        <v>729.26407899998594</v>
      </c>
      <c r="N24" s="685">
        <f t="shared" si="5"/>
        <v>-1276.4859210000141</v>
      </c>
      <c r="O24" s="685">
        <f t="shared" si="1"/>
        <v>454.37407899998652</v>
      </c>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502"/>
      <c r="BC24" s="502"/>
      <c r="BD24" s="502"/>
      <c r="BE24" s="502"/>
      <c r="BF24" s="502"/>
      <c r="BG24" s="502"/>
      <c r="BH24" s="502"/>
      <c r="BI24" s="502"/>
      <c r="BJ24" s="502"/>
      <c r="BK24" s="502"/>
      <c r="BL24" s="502"/>
      <c r="BM24" s="502"/>
      <c r="BN24" s="502"/>
      <c r="BO24" s="502"/>
      <c r="BP24" s="502"/>
      <c r="BQ24" s="502"/>
      <c r="BR24" s="502"/>
      <c r="BS24" s="502"/>
      <c r="BT24" s="502"/>
      <c r="BU24" s="502"/>
      <c r="BV24" s="502"/>
      <c r="BW24" s="502"/>
      <c r="BX24" s="502"/>
      <c r="BY24" s="502"/>
      <c r="BZ24" s="502"/>
      <c r="CA24" s="502"/>
      <c r="CB24" s="502"/>
      <c r="CC24" s="502"/>
      <c r="CD24" s="502"/>
      <c r="CE24" s="502"/>
      <c r="CF24" s="502"/>
      <c r="CG24" s="502"/>
      <c r="CH24" s="502"/>
      <c r="CI24" s="502"/>
      <c r="CJ24" s="502"/>
      <c r="CK24" s="502"/>
      <c r="CL24" s="502"/>
      <c r="CM24" s="502"/>
      <c r="CN24" s="502"/>
      <c r="CO24" s="502"/>
      <c r="CP24" s="502"/>
      <c r="CQ24" s="502"/>
      <c r="CR24" s="502"/>
      <c r="CS24" s="502"/>
      <c r="CT24" s="502"/>
      <c r="CU24" s="502"/>
      <c r="CV24" s="502"/>
      <c r="CW24" s="502"/>
      <c r="CX24" s="502"/>
      <c r="CY24" s="502"/>
      <c r="CZ24" s="502"/>
      <c r="DA24" s="502"/>
      <c r="DB24" s="502"/>
      <c r="DC24" s="502"/>
      <c r="DD24" s="502"/>
      <c r="DE24" s="502"/>
      <c r="DF24" s="502"/>
      <c r="DG24" s="502"/>
      <c r="DH24" s="502"/>
      <c r="DI24" s="502"/>
      <c r="DJ24" s="502"/>
      <c r="DK24" s="502"/>
      <c r="DL24" s="502"/>
      <c r="DM24" s="502"/>
      <c r="DN24" s="502"/>
      <c r="DO24" s="502"/>
      <c r="DP24" s="502"/>
      <c r="DQ24" s="502"/>
      <c r="DR24" s="502"/>
      <c r="DS24" s="502"/>
      <c r="DT24" s="502"/>
      <c r="DU24" s="502"/>
      <c r="DV24" s="502"/>
      <c r="DW24" s="502"/>
      <c r="DX24" s="502"/>
      <c r="DY24" s="502"/>
      <c r="DZ24" s="502"/>
      <c r="EA24" s="502"/>
      <c r="EB24" s="502"/>
      <c r="EC24" s="502"/>
      <c r="ED24" s="502"/>
      <c r="EE24" s="502"/>
      <c r="EF24" s="502"/>
      <c r="EG24" s="502"/>
      <c r="EH24" s="502"/>
      <c r="EI24" s="502"/>
      <c r="EJ24" s="502"/>
      <c r="EK24" s="502"/>
      <c r="EL24" s="502"/>
      <c r="EM24" s="502"/>
      <c r="EN24" s="502"/>
      <c r="EO24" s="502"/>
      <c r="EP24" s="502"/>
      <c r="EQ24" s="502"/>
      <c r="ER24" s="502"/>
      <c r="ES24" s="502"/>
      <c r="ET24" s="502"/>
      <c r="EU24" s="502"/>
      <c r="EV24" s="502"/>
      <c r="EW24" s="502"/>
      <c r="EX24" s="502"/>
      <c r="EY24" s="502"/>
      <c r="EZ24" s="502"/>
      <c r="FA24" s="502"/>
      <c r="FB24" s="502"/>
      <c r="FC24" s="502"/>
      <c r="FD24" s="502"/>
      <c r="FE24" s="502"/>
      <c r="FF24" s="502"/>
      <c r="FG24" s="502"/>
      <c r="FH24" s="502"/>
      <c r="FI24" s="502"/>
      <c r="FJ24" s="502"/>
      <c r="FK24" s="502"/>
      <c r="FL24" s="502"/>
      <c r="FM24" s="502"/>
      <c r="FN24" s="502"/>
      <c r="FO24" s="502"/>
      <c r="FP24" s="502"/>
      <c r="FQ24" s="502"/>
      <c r="FR24" s="502"/>
      <c r="FS24" s="502"/>
      <c r="FT24" s="502"/>
      <c r="FU24" s="502"/>
      <c r="FV24" s="502"/>
      <c r="FW24" s="502"/>
      <c r="FX24" s="502"/>
      <c r="FY24" s="502"/>
      <c r="FZ24" s="502"/>
      <c r="GA24" s="502"/>
      <c r="GB24" s="502"/>
      <c r="GC24" s="502"/>
      <c r="GD24" s="502"/>
      <c r="GE24" s="502"/>
      <c r="GF24" s="502"/>
      <c r="GG24" s="502"/>
      <c r="GH24" s="502"/>
      <c r="GI24" s="502"/>
      <c r="GJ24" s="502"/>
      <c r="GK24" s="502"/>
      <c r="GL24" s="502"/>
      <c r="GM24" s="502"/>
      <c r="GN24" s="502"/>
      <c r="GO24" s="502"/>
      <c r="GP24" s="502"/>
      <c r="GQ24" s="502"/>
      <c r="GR24" s="502"/>
      <c r="GS24" s="502"/>
      <c r="GT24" s="502"/>
      <c r="GU24" s="502"/>
      <c r="GV24" s="502"/>
      <c r="GW24" s="502"/>
      <c r="GX24" s="502"/>
      <c r="GY24" s="502"/>
      <c r="GZ24" s="502"/>
      <c r="HA24" s="502"/>
      <c r="HB24" s="502"/>
      <c r="HC24" s="502"/>
      <c r="HD24" s="502"/>
      <c r="HE24" s="502"/>
      <c r="HF24" s="502"/>
      <c r="HG24" s="502"/>
      <c r="HH24" s="502"/>
      <c r="HI24" s="502"/>
      <c r="HJ24" s="502"/>
      <c r="HK24" s="502"/>
      <c r="HL24" s="502"/>
      <c r="HM24" s="502"/>
      <c r="HN24" s="502"/>
      <c r="HO24" s="502"/>
      <c r="HP24" s="502"/>
      <c r="HQ24" s="502"/>
      <c r="HR24" s="502"/>
      <c r="HS24" s="610"/>
      <c r="HT24" s="610"/>
      <c r="HU24" s="610"/>
      <c r="HV24" s="610"/>
      <c r="HW24" s="610"/>
      <c r="HX24" s="610"/>
      <c r="HY24" s="610"/>
      <c r="HZ24" s="610"/>
      <c r="IA24" s="610"/>
      <c r="IB24" s="610"/>
      <c r="IC24" s="610"/>
      <c r="ID24" s="610"/>
      <c r="IE24" s="610"/>
      <c r="IF24" s="610"/>
      <c r="IG24" s="610"/>
      <c r="IH24" s="610"/>
      <c r="II24" s="610"/>
      <c r="IJ24" s="610"/>
      <c r="IK24" s="610"/>
      <c r="IL24" s="610"/>
    </row>
    <row r="25" spans="1:246" ht="27.6">
      <c r="A25" s="601"/>
      <c r="B25" s="605" t="s">
        <v>57</v>
      </c>
      <c r="C25" s="601" t="s">
        <v>58</v>
      </c>
      <c r="D25" s="593">
        <f>'01CH'!D26</f>
        <v>42409.922000000006</v>
      </c>
      <c r="E25" s="595">
        <v>45041.03</v>
      </c>
      <c r="F25" s="548">
        <v>2601.2684699999954</v>
      </c>
      <c r="G25" s="523">
        <f>'03CH'!D26</f>
        <v>42248.200000000004</v>
      </c>
      <c r="H25" s="548">
        <f t="shared" si="0"/>
        <v>-161.72200000000157</v>
      </c>
      <c r="I25" s="684">
        <v>42200.23</v>
      </c>
      <c r="J25" s="685">
        <f t="shared" si="2"/>
        <v>-209.69200000000274</v>
      </c>
      <c r="K25" s="842">
        <f>'06_CH2023'!D26</f>
        <v>42401.979000000007</v>
      </c>
      <c r="L25" s="685">
        <f t="shared" si="3"/>
        <v>-7.9429999999993015</v>
      </c>
      <c r="M25" s="842">
        <f t="shared" si="6"/>
        <v>201.74900000000343</v>
      </c>
      <c r="N25" s="685">
        <f t="shared" si="5"/>
        <v>-2639.0509999999922</v>
      </c>
      <c r="O25" s="685">
        <f t="shared" si="1"/>
        <v>153.77900000000227</v>
      </c>
      <c r="P25" s="501"/>
      <c r="Q25" s="501"/>
      <c r="R25" s="501"/>
      <c r="S25" s="501"/>
      <c r="T25" s="501"/>
      <c r="U25" s="501"/>
      <c r="V25" s="501"/>
      <c r="W25" s="501"/>
      <c r="X25" s="501"/>
      <c r="Y25" s="501"/>
      <c r="Z25" s="501"/>
      <c r="AA25" s="501"/>
      <c r="AB25" s="501"/>
      <c r="AC25" s="501"/>
      <c r="AD25" s="501"/>
      <c r="AE25" s="501"/>
      <c r="AF25" s="501"/>
      <c r="AG25" s="501"/>
      <c r="AH25" s="501"/>
      <c r="AI25" s="501"/>
      <c r="AJ25" s="501"/>
      <c r="AK25" s="501"/>
      <c r="AL25" s="501"/>
      <c r="AM25" s="501"/>
      <c r="AN25" s="501"/>
      <c r="AO25" s="501"/>
      <c r="AP25" s="501"/>
      <c r="AQ25" s="501"/>
      <c r="AR25" s="501"/>
      <c r="AS25" s="501"/>
      <c r="AT25" s="501"/>
      <c r="AU25" s="501"/>
      <c r="AV25" s="501"/>
      <c r="AW25" s="501"/>
      <c r="AX25" s="501"/>
      <c r="AY25" s="501"/>
      <c r="AZ25" s="501"/>
      <c r="BA25" s="501"/>
      <c r="BB25" s="501"/>
      <c r="BC25" s="501"/>
      <c r="BD25" s="501"/>
      <c r="BE25" s="501"/>
      <c r="BF25" s="501"/>
      <c r="BG25" s="501"/>
      <c r="BH25" s="501"/>
      <c r="BI25" s="501"/>
      <c r="BJ25" s="501"/>
      <c r="BK25" s="501"/>
      <c r="BL25" s="501"/>
      <c r="BM25" s="501"/>
      <c r="BN25" s="501"/>
      <c r="BO25" s="501"/>
      <c r="BP25" s="501"/>
      <c r="BQ25" s="501"/>
      <c r="BR25" s="501"/>
      <c r="BS25" s="501"/>
      <c r="BT25" s="501"/>
      <c r="BU25" s="501"/>
      <c r="BV25" s="501"/>
      <c r="BW25" s="501"/>
      <c r="BX25" s="501"/>
      <c r="BY25" s="501"/>
      <c r="BZ25" s="501"/>
      <c r="CA25" s="501"/>
      <c r="CB25" s="501"/>
      <c r="CC25" s="501"/>
      <c r="CD25" s="501"/>
      <c r="CE25" s="501"/>
      <c r="CF25" s="501"/>
      <c r="CG25" s="501"/>
      <c r="CH25" s="501"/>
      <c r="CI25" s="501"/>
      <c r="CJ25" s="501"/>
      <c r="CK25" s="501"/>
      <c r="CL25" s="501"/>
      <c r="CM25" s="501"/>
      <c r="CN25" s="501"/>
      <c r="CO25" s="501"/>
      <c r="CP25" s="501"/>
      <c r="CQ25" s="501"/>
      <c r="CR25" s="501"/>
      <c r="CS25" s="501"/>
      <c r="CT25" s="501"/>
      <c r="CU25" s="501"/>
      <c r="CV25" s="501"/>
      <c r="CW25" s="501"/>
      <c r="CX25" s="501"/>
      <c r="CY25" s="501"/>
      <c r="CZ25" s="501"/>
      <c r="DA25" s="501"/>
      <c r="DB25" s="501"/>
      <c r="DC25" s="501"/>
      <c r="DD25" s="501"/>
      <c r="DE25" s="501"/>
      <c r="DF25" s="501"/>
      <c r="DG25" s="501"/>
      <c r="DH25" s="501"/>
      <c r="DI25" s="501"/>
      <c r="DJ25" s="501"/>
      <c r="DK25" s="501"/>
      <c r="DL25" s="501"/>
      <c r="DM25" s="501"/>
      <c r="DN25" s="501"/>
      <c r="DO25" s="501"/>
      <c r="DP25" s="501"/>
      <c r="DQ25" s="501"/>
      <c r="DR25" s="501"/>
      <c r="DS25" s="501"/>
      <c r="DT25" s="501"/>
      <c r="DU25" s="501"/>
      <c r="DV25" s="501"/>
      <c r="DW25" s="501"/>
      <c r="DX25" s="501"/>
      <c r="DY25" s="501"/>
      <c r="DZ25" s="501"/>
      <c r="EA25" s="501"/>
      <c r="EB25" s="501"/>
      <c r="EC25" s="501"/>
      <c r="ED25" s="501"/>
      <c r="EE25" s="501"/>
      <c r="EF25" s="501"/>
      <c r="EG25" s="501"/>
      <c r="EH25" s="501"/>
      <c r="EI25" s="501"/>
      <c r="EJ25" s="501"/>
      <c r="EK25" s="501"/>
      <c r="EL25" s="501"/>
      <c r="EM25" s="501"/>
      <c r="EN25" s="501"/>
      <c r="EO25" s="501"/>
      <c r="EP25" s="501"/>
      <c r="EQ25" s="501"/>
      <c r="ER25" s="501"/>
      <c r="ES25" s="501"/>
      <c r="ET25" s="501"/>
      <c r="EU25" s="501"/>
      <c r="EV25" s="501"/>
      <c r="EW25" s="501"/>
      <c r="EX25" s="501"/>
      <c r="EY25" s="501"/>
      <c r="EZ25" s="501"/>
      <c r="FA25" s="501"/>
      <c r="FB25" s="501"/>
      <c r="FC25" s="501"/>
      <c r="FD25" s="501"/>
      <c r="FE25" s="501"/>
      <c r="FF25" s="501"/>
      <c r="FG25" s="501"/>
      <c r="FH25" s="501"/>
      <c r="FI25" s="501"/>
      <c r="FJ25" s="501"/>
      <c r="FK25" s="501"/>
      <c r="FL25" s="501"/>
      <c r="FM25" s="501"/>
      <c r="FN25" s="501"/>
      <c r="FO25" s="501"/>
      <c r="FP25" s="501"/>
      <c r="FQ25" s="501"/>
      <c r="FR25" s="501"/>
      <c r="FS25" s="501"/>
      <c r="FT25" s="501"/>
      <c r="FU25" s="501"/>
      <c r="FV25" s="501"/>
      <c r="FW25" s="501"/>
      <c r="FX25" s="501"/>
      <c r="FY25" s="501"/>
      <c r="FZ25" s="501"/>
      <c r="GA25" s="501"/>
      <c r="GB25" s="501"/>
      <c r="GC25" s="501"/>
      <c r="GD25" s="501"/>
      <c r="GE25" s="501"/>
      <c r="GF25" s="501"/>
      <c r="GG25" s="501"/>
      <c r="GH25" s="501"/>
      <c r="GI25" s="501"/>
      <c r="GJ25" s="501"/>
      <c r="GK25" s="501"/>
      <c r="GL25" s="501"/>
      <c r="GM25" s="501"/>
      <c r="GN25" s="501"/>
      <c r="GO25" s="501"/>
      <c r="GP25" s="501"/>
      <c r="GQ25" s="501"/>
      <c r="GR25" s="501"/>
      <c r="GS25" s="501"/>
      <c r="GT25" s="501"/>
      <c r="GU25" s="501"/>
      <c r="GV25" s="501"/>
      <c r="GW25" s="501"/>
      <c r="GX25" s="501"/>
      <c r="GY25" s="501"/>
      <c r="GZ25" s="501"/>
      <c r="HA25" s="501"/>
      <c r="HB25" s="501"/>
      <c r="HC25" s="501"/>
      <c r="HD25" s="501"/>
      <c r="HE25" s="501"/>
      <c r="HF25" s="501"/>
      <c r="HG25" s="501"/>
      <c r="HH25" s="501"/>
      <c r="HI25" s="501"/>
      <c r="HJ25" s="501"/>
      <c r="HK25" s="501"/>
      <c r="HL25" s="501"/>
      <c r="HM25" s="501"/>
      <c r="HN25" s="501"/>
      <c r="HO25" s="501"/>
      <c r="HP25" s="501"/>
      <c r="HQ25" s="501"/>
      <c r="HR25" s="501"/>
      <c r="HS25" s="610"/>
      <c r="HT25" s="610"/>
      <c r="HU25" s="610"/>
      <c r="HV25" s="610"/>
      <c r="HW25" s="610"/>
      <c r="HX25" s="610"/>
      <c r="HY25" s="610"/>
      <c r="HZ25" s="610"/>
      <c r="IA25" s="610"/>
      <c r="IB25" s="610"/>
      <c r="IC25" s="610"/>
      <c r="ID25" s="610"/>
      <c r="IE25" s="610"/>
      <c r="IF25" s="610"/>
      <c r="IG25" s="610"/>
      <c r="IH25" s="610"/>
      <c r="II25" s="610"/>
      <c r="IJ25" s="610"/>
      <c r="IK25" s="610"/>
      <c r="IL25" s="610"/>
    </row>
    <row r="26" spans="1:246" ht="21.9" hidden="1" customHeight="1">
      <c r="A26" s="589"/>
      <c r="B26" s="500" t="s">
        <v>59</v>
      </c>
      <c r="C26" s="589" t="s">
        <v>60</v>
      </c>
      <c r="D26" s="507">
        <f>'01CH'!D27</f>
        <v>3553.8195799999994</v>
      </c>
      <c r="E26" s="51">
        <v>4336.4663409999948</v>
      </c>
      <c r="F26" s="19">
        <v>781.8373159999951</v>
      </c>
      <c r="G26" s="18">
        <f>'03CH'!D27</f>
        <v>0</v>
      </c>
      <c r="H26" s="19">
        <f t="shared" si="0"/>
        <v>-3553.8195799999994</v>
      </c>
      <c r="I26" s="686">
        <f>'03CH'!D27</f>
        <v>0</v>
      </c>
      <c r="J26" s="681">
        <f t="shared" si="2"/>
        <v>-3553.8195799999994</v>
      </c>
      <c r="K26" s="843">
        <f>'03CH'!F27</f>
        <v>3116.9878090000061</v>
      </c>
      <c r="L26" s="681">
        <f t="shared" si="3"/>
        <v>-436.8317709999933</v>
      </c>
      <c r="M26" s="843">
        <f t="shared" si="6"/>
        <v>3116.9878090000061</v>
      </c>
      <c r="N26" s="681">
        <f t="shared" si="5"/>
        <v>-1219.4785319999887</v>
      </c>
      <c r="O26" s="685">
        <f t="shared" si="1"/>
        <v>3116.9878090000061</v>
      </c>
      <c r="P26" s="501"/>
      <c r="Q26" s="501"/>
      <c r="R26" s="501"/>
      <c r="S26" s="501"/>
      <c r="T26" s="501"/>
      <c r="U26" s="501"/>
      <c r="V26" s="501"/>
      <c r="W26" s="501"/>
      <c r="X26" s="501"/>
      <c r="Y26" s="501"/>
      <c r="Z26" s="501"/>
      <c r="AA26" s="501"/>
      <c r="AB26" s="501"/>
      <c r="AC26" s="501"/>
      <c r="AD26" s="501"/>
      <c r="AE26" s="501"/>
      <c r="AF26" s="501"/>
      <c r="AG26" s="501"/>
      <c r="AH26" s="501"/>
      <c r="AI26" s="501"/>
      <c r="AJ26" s="501"/>
      <c r="AK26" s="501"/>
      <c r="AL26" s="501"/>
      <c r="AM26" s="501"/>
      <c r="AN26" s="501"/>
      <c r="AO26" s="501"/>
      <c r="AP26" s="501"/>
      <c r="AQ26" s="501"/>
      <c r="AR26" s="501"/>
      <c r="AS26" s="501"/>
      <c r="AT26" s="501"/>
      <c r="AU26" s="501"/>
      <c r="AV26" s="501"/>
      <c r="AW26" s="501"/>
      <c r="AX26" s="501"/>
      <c r="AY26" s="501"/>
      <c r="AZ26" s="501"/>
      <c r="BA26" s="501"/>
      <c r="BB26" s="501"/>
      <c r="BC26" s="501"/>
      <c r="BD26" s="501"/>
      <c r="BE26" s="501"/>
      <c r="BF26" s="501"/>
      <c r="BG26" s="501"/>
      <c r="BH26" s="501"/>
      <c r="BI26" s="501"/>
      <c r="BJ26" s="501"/>
      <c r="BK26" s="501"/>
      <c r="BL26" s="501"/>
      <c r="BM26" s="501"/>
      <c r="BN26" s="501"/>
      <c r="BO26" s="501"/>
      <c r="BP26" s="501"/>
      <c r="BQ26" s="501"/>
      <c r="BR26" s="501"/>
      <c r="BS26" s="501"/>
      <c r="BT26" s="501"/>
      <c r="BU26" s="501"/>
      <c r="BV26" s="501"/>
      <c r="BW26" s="501"/>
      <c r="BX26" s="501"/>
      <c r="BY26" s="501"/>
      <c r="BZ26" s="501"/>
      <c r="CA26" s="501"/>
      <c r="CB26" s="501"/>
      <c r="CC26" s="501"/>
      <c r="CD26" s="501"/>
      <c r="CE26" s="501"/>
      <c r="CF26" s="501"/>
      <c r="CG26" s="501"/>
      <c r="CH26" s="501"/>
      <c r="CI26" s="501"/>
      <c r="CJ26" s="501"/>
      <c r="CK26" s="501"/>
      <c r="CL26" s="501"/>
      <c r="CM26" s="501"/>
      <c r="CN26" s="501"/>
      <c r="CO26" s="501"/>
      <c r="CP26" s="501"/>
      <c r="CQ26" s="501"/>
      <c r="CR26" s="501"/>
      <c r="CS26" s="501"/>
      <c r="CT26" s="501"/>
      <c r="CU26" s="501"/>
      <c r="CV26" s="501"/>
      <c r="CW26" s="501"/>
      <c r="CX26" s="501"/>
      <c r="CY26" s="501"/>
      <c r="CZ26" s="501"/>
      <c r="DA26" s="501"/>
      <c r="DB26" s="501"/>
      <c r="DC26" s="501"/>
      <c r="DD26" s="501"/>
      <c r="DE26" s="501"/>
      <c r="DF26" s="501"/>
      <c r="DG26" s="501"/>
      <c r="DH26" s="501"/>
      <c r="DI26" s="501"/>
      <c r="DJ26" s="501"/>
      <c r="DK26" s="501"/>
      <c r="DL26" s="501"/>
      <c r="DM26" s="501"/>
      <c r="DN26" s="501"/>
      <c r="DO26" s="501"/>
      <c r="DP26" s="501"/>
      <c r="DQ26" s="501"/>
      <c r="DR26" s="501"/>
      <c r="DS26" s="501"/>
      <c r="DT26" s="501"/>
      <c r="DU26" s="501"/>
      <c r="DV26" s="501"/>
      <c r="DW26" s="501"/>
      <c r="DX26" s="501"/>
      <c r="DY26" s="501"/>
      <c r="DZ26" s="501"/>
      <c r="EA26" s="501"/>
      <c r="EB26" s="501"/>
      <c r="EC26" s="501"/>
      <c r="ED26" s="501"/>
      <c r="EE26" s="501"/>
      <c r="EF26" s="501"/>
      <c r="EG26" s="501"/>
      <c r="EH26" s="501"/>
      <c r="EI26" s="501"/>
      <c r="EJ26" s="501"/>
      <c r="EK26" s="501"/>
      <c r="EL26" s="501"/>
      <c r="EM26" s="501"/>
      <c r="EN26" s="501"/>
      <c r="EO26" s="501"/>
      <c r="EP26" s="501"/>
      <c r="EQ26" s="501"/>
      <c r="ER26" s="501"/>
      <c r="ES26" s="501"/>
      <c r="ET26" s="501"/>
      <c r="EU26" s="501"/>
      <c r="EV26" s="501"/>
      <c r="EW26" s="501"/>
      <c r="EX26" s="501"/>
      <c r="EY26" s="501"/>
      <c r="EZ26" s="501"/>
      <c r="FA26" s="501"/>
      <c r="FB26" s="501"/>
      <c r="FC26" s="501"/>
      <c r="FD26" s="501"/>
      <c r="FE26" s="501"/>
      <c r="FF26" s="501"/>
      <c r="FG26" s="501"/>
      <c r="FH26" s="501"/>
      <c r="FI26" s="501"/>
      <c r="FJ26" s="501"/>
      <c r="FK26" s="501"/>
      <c r="FL26" s="501"/>
      <c r="FM26" s="501"/>
      <c r="FN26" s="501"/>
      <c r="FO26" s="501"/>
      <c r="FP26" s="501"/>
      <c r="FQ26" s="501"/>
      <c r="FR26" s="501"/>
      <c r="FS26" s="501"/>
      <c r="FT26" s="501"/>
      <c r="FU26" s="501"/>
      <c r="FV26" s="501"/>
      <c r="FW26" s="501"/>
      <c r="FX26" s="501"/>
      <c r="FY26" s="501"/>
      <c r="FZ26" s="501"/>
      <c r="GA26" s="501"/>
      <c r="GB26" s="501"/>
      <c r="GC26" s="501"/>
      <c r="GD26" s="501"/>
      <c r="GE26" s="501"/>
      <c r="GF26" s="501"/>
      <c r="GG26" s="501"/>
      <c r="GH26" s="501"/>
      <c r="GI26" s="501"/>
      <c r="GJ26" s="501"/>
      <c r="GK26" s="501"/>
      <c r="GL26" s="501"/>
      <c r="GM26" s="501"/>
      <c r="GN26" s="501"/>
      <c r="GO26" s="501"/>
      <c r="GP26" s="501"/>
      <c r="GQ26" s="501"/>
      <c r="GR26" s="501"/>
      <c r="GS26" s="501"/>
      <c r="GT26" s="501"/>
      <c r="GU26" s="501"/>
      <c r="GV26" s="501"/>
      <c r="GW26" s="501"/>
      <c r="GX26" s="501"/>
      <c r="GY26" s="501"/>
      <c r="GZ26" s="501"/>
      <c r="HA26" s="501"/>
      <c r="HB26" s="501"/>
      <c r="HC26" s="501"/>
      <c r="HD26" s="501"/>
      <c r="HE26" s="501"/>
      <c r="HF26" s="501"/>
      <c r="HG26" s="501"/>
      <c r="HH26" s="501"/>
      <c r="HI26" s="501"/>
      <c r="HJ26" s="501"/>
      <c r="HK26" s="501"/>
      <c r="HL26" s="501"/>
      <c r="HM26" s="501"/>
      <c r="HN26" s="501"/>
      <c r="HO26" s="501"/>
      <c r="HP26" s="501"/>
      <c r="HQ26" s="501"/>
      <c r="HR26" s="501"/>
      <c r="HS26" s="610"/>
      <c r="HT26" s="610"/>
      <c r="HU26" s="610"/>
      <c r="HV26" s="610"/>
      <c r="HW26" s="610"/>
      <c r="HX26" s="610"/>
      <c r="HY26" s="610"/>
      <c r="HZ26" s="610"/>
      <c r="IA26" s="610"/>
      <c r="IB26" s="610"/>
      <c r="IC26" s="610"/>
      <c r="ID26" s="610"/>
      <c r="IE26" s="610"/>
      <c r="IF26" s="610"/>
      <c r="IG26" s="610"/>
      <c r="IH26" s="610"/>
      <c r="II26" s="610"/>
      <c r="IJ26" s="610"/>
      <c r="IK26" s="610"/>
      <c r="IL26" s="610"/>
    </row>
    <row r="27" spans="1:246" ht="21.9" hidden="1" customHeight="1">
      <c r="A27" s="589"/>
      <c r="B27" s="500" t="s">
        <v>61</v>
      </c>
      <c r="C27" s="589" t="s">
        <v>62</v>
      </c>
      <c r="D27" s="507">
        <f>'01CH'!D28</f>
        <v>23903.542600000001</v>
      </c>
      <c r="E27" s="51">
        <v>21554.133659000021</v>
      </c>
      <c r="F27" s="19">
        <v>-2366.364143999981</v>
      </c>
      <c r="G27" s="18">
        <f>'03CH'!D28</f>
        <v>0</v>
      </c>
      <c r="H27" s="19">
        <f t="shared" si="0"/>
        <v>-23903.542600000001</v>
      </c>
      <c r="I27" s="686">
        <f>'03CH'!D28</f>
        <v>0</v>
      </c>
      <c r="J27" s="681">
        <f t="shared" si="2"/>
        <v>-23903.542600000001</v>
      </c>
      <c r="K27" s="843">
        <f>'03CH'!F28</f>
        <v>23835.582191000001</v>
      </c>
      <c r="L27" s="681">
        <f t="shared" si="3"/>
        <v>-67.960408999999345</v>
      </c>
      <c r="M27" s="843">
        <f t="shared" si="6"/>
        <v>23835.582191000001</v>
      </c>
      <c r="N27" s="681">
        <f t="shared" si="5"/>
        <v>2281.4485319999803</v>
      </c>
      <c r="O27" s="685">
        <f t="shared" si="1"/>
        <v>23835.582191000001</v>
      </c>
      <c r="P27" s="501"/>
      <c r="Q27" s="501"/>
      <c r="R27" s="501"/>
      <c r="S27" s="501"/>
      <c r="T27" s="501"/>
      <c r="U27" s="501"/>
      <c r="V27" s="501"/>
      <c r="W27" s="501"/>
      <c r="X27" s="501"/>
      <c r="Y27" s="501"/>
      <c r="Z27" s="501"/>
      <c r="AA27" s="501"/>
      <c r="AB27" s="501"/>
      <c r="AC27" s="501"/>
      <c r="AD27" s="501"/>
      <c r="AE27" s="501"/>
      <c r="AF27" s="501"/>
      <c r="AG27" s="501"/>
      <c r="AH27" s="501"/>
      <c r="AI27" s="501"/>
      <c r="AJ27" s="501"/>
      <c r="AK27" s="501"/>
      <c r="AL27" s="501"/>
      <c r="AM27" s="501"/>
      <c r="AN27" s="501"/>
      <c r="AO27" s="501"/>
      <c r="AP27" s="501"/>
      <c r="AQ27" s="501"/>
      <c r="AR27" s="501"/>
      <c r="AS27" s="501"/>
      <c r="AT27" s="501"/>
      <c r="AU27" s="501"/>
      <c r="AV27" s="501"/>
      <c r="AW27" s="501"/>
      <c r="AX27" s="501"/>
      <c r="AY27" s="501"/>
      <c r="AZ27" s="501"/>
      <c r="BA27" s="501"/>
      <c r="BB27" s="501"/>
      <c r="BC27" s="501"/>
      <c r="BD27" s="501"/>
      <c r="BE27" s="501"/>
      <c r="BF27" s="501"/>
      <c r="BG27" s="501"/>
      <c r="BH27" s="501"/>
      <c r="BI27" s="501"/>
      <c r="BJ27" s="501"/>
      <c r="BK27" s="501"/>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1"/>
      <c r="CK27" s="501"/>
      <c r="CL27" s="501"/>
      <c r="CM27" s="501"/>
      <c r="CN27" s="501"/>
      <c r="CO27" s="501"/>
      <c r="CP27" s="501"/>
      <c r="CQ27" s="501"/>
      <c r="CR27" s="501"/>
      <c r="CS27" s="501"/>
      <c r="CT27" s="501"/>
      <c r="CU27" s="501"/>
      <c r="CV27" s="501"/>
      <c r="CW27" s="501"/>
      <c r="CX27" s="501"/>
      <c r="CY27" s="501"/>
      <c r="CZ27" s="501"/>
      <c r="DA27" s="501"/>
      <c r="DB27" s="501"/>
      <c r="DC27" s="501"/>
      <c r="DD27" s="501"/>
      <c r="DE27" s="501"/>
      <c r="DF27" s="501"/>
      <c r="DG27" s="501"/>
      <c r="DH27" s="501"/>
      <c r="DI27" s="501"/>
      <c r="DJ27" s="501"/>
      <c r="DK27" s="501"/>
      <c r="DL27" s="501"/>
      <c r="DM27" s="501"/>
      <c r="DN27" s="501"/>
      <c r="DO27" s="501"/>
      <c r="DP27" s="501"/>
      <c r="DQ27" s="501"/>
      <c r="DR27" s="501"/>
      <c r="DS27" s="501"/>
      <c r="DT27" s="501"/>
      <c r="DU27" s="501"/>
      <c r="DV27" s="501"/>
      <c r="DW27" s="501"/>
      <c r="DX27" s="501"/>
      <c r="DY27" s="501"/>
      <c r="DZ27" s="501"/>
      <c r="EA27" s="501"/>
      <c r="EB27" s="501"/>
      <c r="EC27" s="501"/>
      <c r="ED27" s="501"/>
      <c r="EE27" s="501"/>
      <c r="EF27" s="501"/>
      <c r="EG27" s="501"/>
      <c r="EH27" s="501"/>
      <c r="EI27" s="501"/>
      <c r="EJ27" s="501"/>
      <c r="EK27" s="501"/>
      <c r="EL27" s="501"/>
      <c r="EM27" s="501"/>
      <c r="EN27" s="501"/>
      <c r="EO27" s="501"/>
      <c r="EP27" s="501"/>
      <c r="EQ27" s="501"/>
      <c r="ER27" s="501"/>
      <c r="ES27" s="501"/>
      <c r="ET27" s="501"/>
      <c r="EU27" s="501"/>
      <c r="EV27" s="501"/>
      <c r="EW27" s="501"/>
      <c r="EX27" s="501"/>
      <c r="EY27" s="501"/>
      <c r="EZ27" s="501"/>
      <c r="FA27" s="501"/>
      <c r="FB27" s="501"/>
      <c r="FC27" s="501"/>
      <c r="FD27" s="501"/>
      <c r="FE27" s="501"/>
      <c r="FF27" s="501"/>
      <c r="FG27" s="501"/>
      <c r="FH27" s="501"/>
      <c r="FI27" s="501"/>
      <c r="FJ27" s="501"/>
      <c r="FK27" s="501"/>
      <c r="FL27" s="501"/>
      <c r="FM27" s="501"/>
      <c r="FN27" s="501"/>
      <c r="FO27" s="501"/>
      <c r="FP27" s="501"/>
      <c r="FQ27" s="501"/>
      <c r="FR27" s="501"/>
      <c r="FS27" s="501"/>
      <c r="FT27" s="501"/>
      <c r="FU27" s="501"/>
      <c r="FV27" s="501"/>
      <c r="FW27" s="501"/>
      <c r="FX27" s="501"/>
      <c r="FY27" s="501"/>
      <c r="FZ27" s="501"/>
      <c r="GA27" s="501"/>
      <c r="GB27" s="501"/>
      <c r="GC27" s="501"/>
      <c r="GD27" s="501"/>
      <c r="GE27" s="501"/>
      <c r="GF27" s="501"/>
      <c r="GG27" s="501"/>
      <c r="GH27" s="501"/>
      <c r="GI27" s="501"/>
      <c r="GJ27" s="501"/>
      <c r="GK27" s="501"/>
      <c r="GL27" s="501"/>
      <c r="GM27" s="501"/>
      <c r="GN27" s="501"/>
      <c r="GO27" s="501"/>
      <c r="GP27" s="501"/>
      <c r="GQ27" s="501"/>
      <c r="GR27" s="501"/>
      <c r="GS27" s="501"/>
      <c r="GT27" s="501"/>
      <c r="GU27" s="501"/>
      <c r="GV27" s="501"/>
      <c r="GW27" s="501"/>
      <c r="GX27" s="501"/>
      <c r="GY27" s="501"/>
      <c r="GZ27" s="501"/>
      <c r="HA27" s="501"/>
      <c r="HB27" s="501"/>
      <c r="HC27" s="501"/>
      <c r="HD27" s="501"/>
      <c r="HE27" s="501"/>
      <c r="HF27" s="501"/>
      <c r="HG27" s="501"/>
      <c r="HH27" s="501"/>
      <c r="HI27" s="501"/>
      <c r="HJ27" s="501"/>
      <c r="HK27" s="501"/>
      <c r="HL27" s="501"/>
      <c r="HM27" s="501"/>
      <c r="HN27" s="501"/>
      <c r="HO27" s="501"/>
      <c r="HP27" s="501"/>
      <c r="HQ27" s="501"/>
      <c r="HR27" s="501"/>
      <c r="HS27" s="610"/>
      <c r="HT27" s="610"/>
      <c r="HU27" s="610"/>
      <c r="HV27" s="610"/>
      <c r="HW27" s="610"/>
      <c r="HX27" s="610"/>
      <c r="HY27" s="610"/>
      <c r="HZ27" s="610"/>
      <c r="IA27" s="610"/>
      <c r="IB27" s="610"/>
      <c r="IC27" s="610"/>
      <c r="ID27" s="610"/>
      <c r="IE27" s="610"/>
      <c r="IF27" s="610"/>
      <c r="IG27" s="610"/>
      <c r="IH27" s="610"/>
      <c r="II27" s="610"/>
      <c r="IJ27" s="610"/>
      <c r="IK27" s="610"/>
      <c r="IL27" s="610"/>
    </row>
    <row r="28" spans="1:246" ht="21.9" customHeight="1">
      <c r="A28" s="507" t="s">
        <v>63</v>
      </c>
      <c r="B28" s="505" t="s">
        <v>64</v>
      </c>
      <c r="C28" s="507" t="s">
        <v>65</v>
      </c>
      <c r="D28" s="507">
        <f>'01CH'!D29</f>
        <v>219.26299999999995</v>
      </c>
      <c r="E28" s="51">
        <v>191.85054499999998</v>
      </c>
      <c r="F28" s="19">
        <v>-27.664980000000014</v>
      </c>
      <c r="G28" s="18">
        <f>'03CH'!D29</f>
        <v>0</v>
      </c>
      <c r="H28" s="19">
        <f t="shared" si="0"/>
        <v>-219.26299999999995</v>
      </c>
      <c r="I28" s="686">
        <f>'03CH'!D29</f>
        <v>0</v>
      </c>
      <c r="J28" s="681">
        <f t="shared" si="2"/>
        <v>-219.26299999999995</v>
      </c>
      <c r="K28" s="843">
        <f>'06_CH2023'!D29</f>
        <v>217.31155699999999</v>
      </c>
      <c r="L28" s="681">
        <f t="shared" si="3"/>
        <v>-1.951442999999955</v>
      </c>
      <c r="M28" s="843"/>
      <c r="N28" s="681">
        <f t="shared" si="5"/>
        <v>25.461012000000011</v>
      </c>
      <c r="O28" s="681"/>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502"/>
      <c r="BC28" s="502"/>
      <c r="BD28" s="502"/>
      <c r="BE28" s="502"/>
      <c r="BF28" s="502"/>
      <c r="BG28" s="502"/>
      <c r="BH28" s="502"/>
      <c r="BI28" s="502"/>
      <c r="BJ28" s="502"/>
      <c r="BK28" s="502"/>
      <c r="BL28" s="502"/>
      <c r="BM28" s="502"/>
      <c r="BN28" s="502"/>
      <c r="BO28" s="502"/>
      <c r="BP28" s="502"/>
      <c r="BQ28" s="502"/>
      <c r="BR28" s="502"/>
      <c r="BS28" s="502"/>
      <c r="BT28" s="502"/>
      <c r="BU28" s="502"/>
      <c r="BV28" s="502"/>
      <c r="BW28" s="502"/>
      <c r="BX28" s="502"/>
      <c r="BY28" s="502"/>
      <c r="BZ28" s="502"/>
      <c r="CA28" s="502"/>
      <c r="CB28" s="502"/>
      <c r="CC28" s="502"/>
      <c r="CD28" s="502"/>
      <c r="CE28" s="502"/>
      <c r="CF28" s="502"/>
      <c r="CG28" s="502"/>
      <c r="CH28" s="502"/>
      <c r="CI28" s="502"/>
      <c r="CJ28" s="502"/>
      <c r="CK28" s="502"/>
      <c r="CL28" s="502"/>
      <c r="CM28" s="502"/>
      <c r="CN28" s="502"/>
      <c r="CO28" s="502"/>
      <c r="CP28" s="502"/>
      <c r="CQ28" s="502"/>
      <c r="CR28" s="502"/>
      <c r="CS28" s="502"/>
      <c r="CT28" s="502"/>
      <c r="CU28" s="502"/>
      <c r="CV28" s="502"/>
      <c r="CW28" s="502"/>
      <c r="CX28" s="502"/>
      <c r="CY28" s="502"/>
      <c r="CZ28" s="502"/>
      <c r="DA28" s="502"/>
      <c r="DB28" s="502"/>
      <c r="DC28" s="502"/>
      <c r="DD28" s="502"/>
      <c r="DE28" s="502"/>
      <c r="DF28" s="502"/>
      <c r="DG28" s="502"/>
      <c r="DH28" s="502"/>
      <c r="DI28" s="502"/>
      <c r="DJ28" s="502"/>
      <c r="DK28" s="502"/>
      <c r="DL28" s="502"/>
      <c r="DM28" s="502"/>
      <c r="DN28" s="502"/>
      <c r="DO28" s="502"/>
      <c r="DP28" s="502"/>
      <c r="DQ28" s="502"/>
      <c r="DR28" s="502"/>
      <c r="DS28" s="502"/>
      <c r="DT28" s="502"/>
      <c r="DU28" s="502"/>
      <c r="DV28" s="502"/>
      <c r="DW28" s="502"/>
      <c r="DX28" s="502"/>
      <c r="DY28" s="502"/>
      <c r="DZ28" s="502"/>
      <c r="EA28" s="502"/>
      <c r="EB28" s="502"/>
      <c r="EC28" s="502"/>
      <c r="ED28" s="502"/>
      <c r="EE28" s="502"/>
      <c r="EF28" s="502"/>
      <c r="EG28" s="502"/>
      <c r="EH28" s="502"/>
      <c r="EI28" s="502"/>
      <c r="EJ28" s="502"/>
      <c r="EK28" s="502"/>
      <c r="EL28" s="502"/>
      <c r="EM28" s="502"/>
      <c r="EN28" s="502"/>
      <c r="EO28" s="502"/>
      <c r="EP28" s="502"/>
      <c r="EQ28" s="502"/>
      <c r="ER28" s="502"/>
      <c r="ES28" s="502"/>
      <c r="ET28" s="502"/>
      <c r="EU28" s="502"/>
      <c r="EV28" s="502"/>
      <c r="EW28" s="502"/>
      <c r="EX28" s="502"/>
      <c r="EY28" s="502"/>
      <c r="EZ28" s="502"/>
      <c r="FA28" s="502"/>
      <c r="FB28" s="502"/>
      <c r="FC28" s="502"/>
      <c r="FD28" s="502"/>
      <c r="FE28" s="502"/>
      <c r="FF28" s="502"/>
      <c r="FG28" s="502"/>
      <c r="FH28" s="502"/>
      <c r="FI28" s="502"/>
      <c r="FJ28" s="502"/>
      <c r="FK28" s="502"/>
      <c r="FL28" s="502"/>
      <c r="FM28" s="502"/>
      <c r="FN28" s="502"/>
      <c r="FO28" s="502"/>
      <c r="FP28" s="502"/>
      <c r="FQ28" s="502"/>
      <c r="FR28" s="502"/>
      <c r="FS28" s="502"/>
      <c r="FT28" s="502"/>
      <c r="FU28" s="502"/>
      <c r="FV28" s="502"/>
      <c r="FW28" s="502"/>
      <c r="FX28" s="502"/>
      <c r="FY28" s="502"/>
      <c r="FZ28" s="502"/>
      <c r="GA28" s="502"/>
      <c r="GB28" s="502"/>
      <c r="GC28" s="502"/>
      <c r="GD28" s="502"/>
      <c r="GE28" s="502"/>
      <c r="GF28" s="502"/>
      <c r="GG28" s="502"/>
      <c r="GH28" s="502"/>
      <c r="GI28" s="502"/>
      <c r="GJ28" s="502"/>
      <c r="GK28" s="502"/>
      <c r="GL28" s="502"/>
      <c r="GM28" s="502"/>
      <c r="GN28" s="502"/>
      <c r="GO28" s="502"/>
      <c r="GP28" s="502"/>
      <c r="GQ28" s="502"/>
      <c r="GR28" s="502"/>
      <c r="GS28" s="502"/>
      <c r="GT28" s="502"/>
      <c r="GU28" s="502"/>
      <c r="GV28" s="502"/>
      <c r="GW28" s="502"/>
      <c r="GX28" s="502"/>
      <c r="GY28" s="502"/>
      <c r="GZ28" s="502"/>
      <c r="HA28" s="502"/>
      <c r="HB28" s="502"/>
      <c r="HC28" s="502"/>
      <c r="HD28" s="502"/>
      <c r="HE28" s="502"/>
      <c r="HF28" s="502"/>
      <c r="HG28" s="502"/>
      <c r="HH28" s="502"/>
      <c r="HI28" s="502"/>
      <c r="HJ28" s="502"/>
      <c r="HK28" s="502"/>
      <c r="HL28" s="502"/>
      <c r="HM28" s="502"/>
      <c r="HN28" s="502"/>
      <c r="HO28" s="502"/>
      <c r="HP28" s="502"/>
      <c r="HQ28" s="502"/>
      <c r="HR28" s="502"/>
      <c r="HS28" s="610"/>
      <c r="HT28" s="610"/>
      <c r="HU28" s="610"/>
      <c r="HV28" s="610"/>
      <c r="HW28" s="610"/>
      <c r="HX28" s="610"/>
      <c r="HY28" s="610"/>
      <c r="HZ28" s="610"/>
      <c r="IA28" s="610"/>
      <c r="IB28" s="610"/>
      <c r="IC28" s="610"/>
      <c r="ID28" s="610"/>
      <c r="IE28" s="610"/>
      <c r="IF28" s="610"/>
      <c r="IG28" s="610"/>
      <c r="IH28" s="610"/>
      <c r="II28" s="610"/>
      <c r="IJ28" s="610"/>
      <c r="IK28" s="610"/>
      <c r="IL28" s="610"/>
    </row>
    <row r="29" spans="1:246" ht="21.9" customHeight="1">
      <c r="A29" s="507" t="s">
        <v>66</v>
      </c>
      <c r="B29" s="505" t="s">
        <v>67</v>
      </c>
      <c r="C29" s="507" t="s">
        <v>68</v>
      </c>
      <c r="D29" s="507">
        <f>'01CH'!D30</f>
        <v>0</v>
      </c>
      <c r="E29" s="51">
        <v>0</v>
      </c>
      <c r="F29" s="19">
        <v>0</v>
      </c>
      <c r="G29" s="18">
        <f>'03CH'!D30</f>
        <v>0</v>
      </c>
      <c r="H29" s="19">
        <f t="shared" si="0"/>
        <v>0</v>
      </c>
      <c r="I29" s="686"/>
      <c r="J29" s="681">
        <f t="shared" si="2"/>
        <v>0</v>
      </c>
      <c r="K29" s="843"/>
      <c r="L29" s="681">
        <f t="shared" si="3"/>
        <v>0</v>
      </c>
      <c r="M29" s="843">
        <f>K29-I29</f>
        <v>0</v>
      </c>
      <c r="N29" s="681">
        <f t="shared" si="5"/>
        <v>0</v>
      </c>
      <c r="O29" s="681"/>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502"/>
      <c r="BC29" s="502"/>
      <c r="BD29" s="502"/>
      <c r="BE29" s="502"/>
      <c r="BF29" s="502"/>
      <c r="BG29" s="502"/>
      <c r="BH29" s="502"/>
      <c r="BI29" s="502"/>
      <c r="BJ29" s="502"/>
      <c r="BK29" s="502"/>
      <c r="BL29" s="502"/>
      <c r="BM29" s="502"/>
      <c r="BN29" s="502"/>
      <c r="BO29" s="502"/>
      <c r="BP29" s="502"/>
      <c r="BQ29" s="502"/>
      <c r="BR29" s="502"/>
      <c r="BS29" s="502"/>
      <c r="BT29" s="502"/>
      <c r="BU29" s="502"/>
      <c r="BV29" s="502"/>
      <c r="BW29" s="502"/>
      <c r="BX29" s="502"/>
      <c r="BY29" s="502"/>
      <c r="BZ29" s="502"/>
      <c r="CA29" s="502"/>
      <c r="CB29" s="502"/>
      <c r="CC29" s="502"/>
      <c r="CD29" s="502"/>
      <c r="CE29" s="502"/>
      <c r="CF29" s="502"/>
      <c r="CG29" s="502"/>
      <c r="CH29" s="502"/>
      <c r="CI29" s="502"/>
      <c r="CJ29" s="502"/>
      <c r="CK29" s="502"/>
      <c r="CL29" s="502"/>
      <c r="CM29" s="502"/>
      <c r="CN29" s="502"/>
      <c r="CO29" s="502"/>
      <c r="CP29" s="502"/>
      <c r="CQ29" s="502"/>
      <c r="CR29" s="502"/>
      <c r="CS29" s="502"/>
      <c r="CT29" s="502"/>
      <c r="CU29" s="502"/>
      <c r="CV29" s="502"/>
      <c r="CW29" s="502"/>
      <c r="CX29" s="502"/>
      <c r="CY29" s="502"/>
      <c r="CZ29" s="502"/>
      <c r="DA29" s="502"/>
      <c r="DB29" s="502"/>
      <c r="DC29" s="502"/>
      <c r="DD29" s="502"/>
      <c r="DE29" s="502"/>
      <c r="DF29" s="502"/>
      <c r="DG29" s="502"/>
      <c r="DH29" s="502"/>
      <c r="DI29" s="502"/>
      <c r="DJ29" s="502"/>
      <c r="DK29" s="502"/>
      <c r="DL29" s="502"/>
      <c r="DM29" s="502"/>
      <c r="DN29" s="502"/>
      <c r="DO29" s="502"/>
      <c r="DP29" s="502"/>
      <c r="DQ29" s="502"/>
      <c r="DR29" s="502"/>
      <c r="DS29" s="502"/>
      <c r="DT29" s="502"/>
      <c r="DU29" s="502"/>
      <c r="DV29" s="502"/>
      <c r="DW29" s="502"/>
      <c r="DX29" s="502"/>
      <c r="DY29" s="502"/>
      <c r="DZ29" s="502"/>
      <c r="EA29" s="502"/>
      <c r="EB29" s="502"/>
      <c r="EC29" s="502"/>
      <c r="ED29" s="502"/>
      <c r="EE29" s="502"/>
      <c r="EF29" s="502"/>
      <c r="EG29" s="502"/>
      <c r="EH29" s="502"/>
      <c r="EI29" s="502"/>
      <c r="EJ29" s="502"/>
      <c r="EK29" s="502"/>
      <c r="EL29" s="502"/>
      <c r="EM29" s="502"/>
      <c r="EN29" s="502"/>
      <c r="EO29" s="502"/>
      <c r="EP29" s="502"/>
      <c r="EQ29" s="502"/>
      <c r="ER29" s="502"/>
      <c r="ES29" s="502"/>
      <c r="ET29" s="502"/>
      <c r="EU29" s="502"/>
      <c r="EV29" s="502"/>
      <c r="EW29" s="502"/>
      <c r="EX29" s="502"/>
      <c r="EY29" s="502"/>
      <c r="EZ29" s="502"/>
      <c r="FA29" s="502"/>
      <c r="FB29" s="502"/>
      <c r="FC29" s="502"/>
      <c r="FD29" s="502"/>
      <c r="FE29" s="502"/>
      <c r="FF29" s="502"/>
      <c r="FG29" s="502"/>
      <c r="FH29" s="502"/>
      <c r="FI29" s="502"/>
      <c r="FJ29" s="502"/>
      <c r="FK29" s="502"/>
      <c r="FL29" s="502"/>
      <c r="FM29" s="502"/>
      <c r="FN29" s="502"/>
      <c r="FO29" s="502"/>
      <c r="FP29" s="502"/>
      <c r="FQ29" s="502"/>
      <c r="FR29" s="502"/>
      <c r="FS29" s="502"/>
      <c r="FT29" s="502"/>
      <c r="FU29" s="502"/>
      <c r="FV29" s="502"/>
      <c r="FW29" s="502"/>
      <c r="FX29" s="502"/>
      <c r="FY29" s="502"/>
      <c r="FZ29" s="502"/>
      <c r="GA29" s="502"/>
      <c r="GB29" s="502"/>
      <c r="GC29" s="502"/>
      <c r="GD29" s="502"/>
      <c r="GE29" s="502"/>
      <c r="GF29" s="502"/>
      <c r="GG29" s="502"/>
      <c r="GH29" s="502"/>
      <c r="GI29" s="502"/>
      <c r="GJ29" s="502"/>
      <c r="GK29" s="502"/>
      <c r="GL29" s="502"/>
      <c r="GM29" s="502"/>
      <c r="GN29" s="502"/>
      <c r="GO29" s="502"/>
      <c r="GP29" s="502"/>
      <c r="GQ29" s="502"/>
      <c r="GR29" s="502"/>
      <c r="GS29" s="502"/>
      <c r="GT29" s="502"/>
      <c r="GU29" s="502"/>
      <c r="GV29" s="502"/>
      <c r="GW29" s="502"/>
      <c r="GX29" s="502"/>
      <c r="GY29" s="502"/>
      <c r="GZ29" s="502"/>
      <c r="HA29" s="502"/>
      <c r="HB29" s="502"/>
      <c r="HC29" s="502"/>
      <c r="HD29" s="502"/>
      <c r="HE29" s="502"/>
      <c r="HF29" s="502"/>
      <c r="HG29" s="502"/>
      <c r="HH29" s="502"/>
      <c r="HI29" s="502"/>
      <c r="HJ29" s="502"/>
      <c r="HK29" s="502"/>
      <c r="HL29" s="502"/>
      <c r="HM29" s="502"/>
      <c r="HN29" s="502"/>
      <c r="HO29" s="502"/>
      <c r="HP29" s="502"/>
      <c r="HQ29" s="502"/>
      <c r="HR29" s="502"/>
      <c r="HS29" s="610"/>
      <c r="HT29" s="610"/>
      <c r="HU29" s="610"/>
      <c r="HV29" s="610"/>
      <c r="HW29" s="610"/>
      <c r="HX29" s="610"/>
      <c r="HY29" s="610"/>
      <c r="HZ29" s="610"/>
      <c r="IA29" s="610"/>
      <c r="IB29" s="610"/>
      <c r="IC29" s="610"/>
      <c r="ID29" s="610"/>
      <c r="IE29" s="610"/>
      <c r="IF29" s="610"/>
      <c r="IG29" s="610"/>
      <c r="IH29" s="610"/>
      <c r="II29" s="610"/>
      <c r="IJ29" s="610"/>
      <c r="IK29" s="610"/>
      <c r="IL29" s="610"/>
    </row>
    <row r="30" spans="1:246" ht="21.9" customHeight="1">
      <c r="A30" s="507" t="s">
        <v>66</v>
      </c>
      <c r="B30" s="505" t="s">
        <v>70</v>
      </c>
      <c r="C30" s="507" t="s">
        <v>71</v>
      </c>
      <c r="D30" s="507">
        <f>'01CH'!D31</f>
        <v>11.458</v>
      </c>
      <c r="E30" s="51">
        <v>666.20745599999759</v>
      </c>
      <c r="F30" s="19">
        <v>654.73999999999762</v>
      </c>
      <c r="G30" s="18">
        <f>'03CH'!D31</f>
        <v>0</v>
      </c>
      <c r="H30" s="19">
        <f t="shared" si="0"/>
        <v>-11.458</v>
      </c>
      <c r="I30" s="686">
        <f>'03CH'!D31</f>
        <v>0</v>
      </c>
      <c r="J30" s="681">
        <f t="shared" si="2"/>
        <v>-11.458</v>
      </c>
      <c r="K30" s="843">
        <f>'06_CH2023'!D31</f>
        <v>68.177999999999997</v>
      </c>
      <c r="L30" s="681">
        <f t="shared" si="3"/>
        <v>56.72</v>
      </c>
      <c r="M30" s="843"/>
      <c r="N30" s="681">
        <f t="shared" si="5"/>
        <v>-598.02945599999759</v>
      </c>
      <c r="O30" s="681"/>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502"/>
      <c r="BC30" s="502"/>
      <c r="BD30" s="502"/>
      <c r="BE30" s="502"/>
      <c r="BF30" s="502"/>
      <c r="BG30" s="502"/>
      <c r="BH30" s="502"/>
      <c r="BI30" s="502"/>
      <c r="BJ30" s="502"/>
      <c r="BK30" s="502"/>
      <c r="BL30" s="502"/>
      <c r="BM30" s="502"/>
      <c r="BN30" s="502"/>
      <c r="BO30" s="502"/>
      <c r="BP30" s="502"/>
      <c r="BQ30" s="502"/>
      <c r="BR30" s="502"/>
      <c r="BS30" s="502"/>
      <c r="BT30" s="502"/>
      <c r="BU30" s="502"/>
      <c r="BV30" s="502"/>
      <c r="BW30" s="502"/>
      <c r="BX30" s="502"/>
      <c r="BY30" s="502"/>
      <c r="BZ30" s="502"/>
      <c r="CA30" s="502"/>
      <c r="CB30" s="502"/>
      <c r="CC30" s="502"/>
      <c r="CD30" s="502"/>
      <c r="CE30" s="502"/>
      <c r="CF30" s="502"/>
      <c r="CG30" s="502"/>
      <c r="CH30" s="502"/>
      <c r="CI30" s="502"/>
      <c r="CJ30" s="502"/>
      <c r="CK30" s="502"/>
      <c r="CL30" s="502"/>
      <c r="CM30" s="502"/>
      <c r="CN30" s="502"/>
      <c r="CO30" s="502"/>
      <c r="CP30" s="502"/>
      <c r="CQ30" s="502"/>
      <c r="CR30" s="502"/>
      <c r="CS30" s="502"/>
      <c r="CT30" s="502"/>
      <c r="CU30" s="502"/>
      <c r="CV30" s="502"/>
      <c r="CW30" s="502"/>
      <c r="CX30" s="502"/>
      <c r="CY30" s="502"/>
      <c r="CZ30" s="502"/>
      <c r="DA30" s="502"/>
      <c r="DB30" s="502"/>
      <c r="DC30" s="502"/>
      <c r="DD30" s="502"/>
      <c r="DE30" s="502"/>
      <c r="DF30" s="502"/>
      <c r="DG30" s="502"/>
      <c r="DH30" s="502"/>
      <c r="DI30" s="502"/>
      <c r="DJ30" s="502"/>
      <c r="DK30" s="502"/>
      <c r="DL30" s="502"/>
      <c r="DM30" s="502"/>
      <c r="DN30" s="502"/>
      <c r="DO30" s="502"/>
      <c r="DP30" s="502"/>
      <c r="DQ30" s="502"/>
      <c r="DR30" s="502"/>
      <c r="DS30" s="502"/>
      <c r="DT30" s="502"/>
      <c r="DU30" s="502"/>
      <c r="DV30" s="502"/>
      <c r="DW30" s="502"/>
      <c r="DX30" s="502"/>
      <c r="DY30" s="502"/>
      <c r="DZ30" s="502"/>
      <c r="EA30" s="502"/>
      <c r="EB30" s="502"/>
      <c r="EC30" s="502"/>
      <c r="ED30" s="502"/>
      <c r="EE30" s="502"/>
      <c r="EF30" s="502"/>
      <c r="EG30" s="502"/>
      <c r="EH30" s="502"/>
      <c r="EI30" s="502"/>
      <c r="EJ30" s="502"/>
      <c r="EK30" s="502"/>
      <c r="EL30" s="502"/>
      <c r="EM30" s="502"/>
      <c r="EN30" s="502"/>
      <c r="EO30" s="502"/>
      <c r="EP30" s="502"/>
      <c r="EQ30" s="502"/>
      <c r="ER30" s="502"/>
      <c r="ES30" s="502"/>
      <c r="ET30" s="502"/>
      <c r="EU30" s="502"/>
      <c r="EV30" s="502"/>
      <c r="EW30" s="502"/>
      <c r="EX30" s="502"/>
      <c r="EY30" s="502"/>
      <c r="EZ30" s="502"/>
      <c r="FA30" s="502"/>
      <c r="FB30" s="502"/>
      <c r="FC30" s="502"/>
      <c r="FD30" s="502"/>
      <c r="FE30" s="502"/>
      <c r="FF30" s="502"/>
      <c r="FG30" s="502"/>
      <c r="FH30" s="502"/>
      <c r="FI30" s="502"/>
      <c r="FJ30" s="502"/>
      <c r="FK30" s="502"/>
      <c r="FL30" s="502"/>
      <c r="FM30" s="502"/>
      <c r="FN30" s="502"/>
      <c r="FO30" s="502"/>
      <c r="FP30" s="502"/>
      <c r="FQ30" s="502"/>
      <c r="FR30" s="502"/>
      <c r="FS30" s="502"/>
      <c r="FT30" s="502"/>
      <c r="FU30" s="502"/>
      <c r="FV30" s="502"/>
      <c r="FW30" s="502"/>
      <c r="FX30" s="502"/>
      <c r="FY30" s="502"/>
      <c r="FZ30" s="502"/>
      <c r="GA30" s="502"/>
      <c r="GB30" s="502"/>
      <c r="GC30" s="502"/>
      <c r="GD30" s="502"/>
      <c r="GE30" s="502"/>
      <c r="GF30" s="502"/>
      <c r="GG30" s="502"/>
      <c r="GH30" s="502"/>
      <c r="GI30" s="502"/>
      <c r="GJ30" s="502"/>
      <c r="GK30" s="502"/>
      <c r="GL30" s="502"/>
      <c r="GM30" s="502"/>
      <c r="GN30" s="502"/>
      <c r="GO30" s="502"/>
      <c r="GP30" s="502"/>
      <c r="GQ30" s="502"/>
      <c r="GR30" s="502"/>
      <c r="GS30" s="502"/>
      <c r="GT30" s="502"/>
      <c r="GU30" s="502"/>
      <c r="GV30" s="502"/>
      <c r="GW30" s="502"/>
      <c r="GX30" s="502"/>
      <c r="GY30" s="502"/>
      <c r="GZ30" s="502"/>
      <c r="HA30" s="502"/>
      <c r="HB30" s="502"/>
      <c r="HC30" s="502"/>
      <c r="HD30" s="502"/>
      <c r="HE30" s="502"/>
      <c r="HF30" s="502"/>
      <c r="HG30" s="502"/>
      <c r="HH30" s="502"/>
      <c r="HI30" s="502"/>
      <c r="HJ30" s="502"/>
      <c r="HK30" s="502"/>
      <c r="HL30" s="502"/>
      <c r="HM30" s="502"/>
      <c r="HN30" s="502"/>
      <c r="HO30" s="502"/>
      <c r="HP30" s="502"/>
      <c r="HQ30" s="502"/>
      <c r="HR30" s="502"/>
      <c r="HS30" s="610"/>
      <c r="HT30" s="610"/>
      <c r="HU30" s="610"/>
      <c r="HV30" s="610"/>
      <c r="HW30" s="610"/>
      <c r="HX30" s="610"/>
      <c r="HY30" s="610"/>
      <c r="HZ30" s="610"/>
      <c r="IA30" s="610"/>
      <c r="IB30" s="610"/>
      <c r="IC30" s="610"/>
      <c r="ID30" s="610"/>
      <c r="IE30" s="610"/>
      <c r="IF30" s="610"/>
      <c r="IG30" s="610"/>
      <c r="IH30" s="610"/>
      <c r="II30" s="610"/>
      <c r="IJ30" s="610"/>
      <c r="IK30" s="610"/>
      <c r="IL30" s="610"/>
    </row>
    <row r="31" spans="1:246" s="609" customFormat="1" ht="21.9" customHeight="1">
      <c r="A31" s="599" t="s">
        <v>72</v>
      </c>
      <c r="B31" s="598" t="s">
        <v>73</v>
      </c>
      <c r="C31" s="599" t="s">
        <v>74</v>
      </c>
      <c r="D31" s="599">
        <f>'01CH'!D32</f>
        <v>4153.2168000000001</v>
      </c>
      <c r="E31" s="600">
        <v>7085.2827840000018</v>
      </c>
      <c r="F31" s="526">
        <v>2972.9714670000021</v>
      </c>
      <c r="G31" s="536">
        <f>'03CH'!D32</f>
        <v>5104.46</v>
      </c>
      <c r="H31" s="526">
        <f t="shared" si="0"/>
        <v>951.24319999999989</v>
      </c>
      <c r="I31" s="682">
        <v>4570.37</v>
      </c>
      <c r="J31" s="683">
        <f t="shared" si="2"/>
        <v>417.15319999999974</v>
      </c>
      <c r="K31" s="841">
        <f>'06_CH2023'!D32</f>
        <v>4444.984327000001</v>
      </c>
      <c r="L31" s="683">
        <f t="shared" si="3"/>
        <v>291.76752700000088</v>
      </c>
      <c r="M31" s="841">
        <f t="shared" ref="M31:M40" si="7">K31-I31</f>
        <v>-125.38567299999886</v>
      </c>
      <c r="N31" s="683">
        <f t="shared" si="5"/>
        <v>-2640.2984570000008</v>
      </c>
      <c r="O31" s="685">
        <f t="shared" si="1"/>
        <v>-659.47567299999901</v>
      </c>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c r="BV31" s="499"/>
      <c r="BW31" s="499"/>
      <c r="BX31" s="499"/>
      <c r="BY31" s="499"/>
      <c r="BZ31" s="499"/>
      <c r="CA31" s="499"/>
      <c r="CB31" s="499"/>
      <c r="CC31" s="499"/>
      <c r="CD31" s="499"/>
      <c r="CE31" s="499"/>
      <c r="CF31" s="499"/>
      <c r="CG31" s="499"/>
      <c r="CH31" s="499"/>
      <c r="CI31" s="499"/>
      <c r="CJ31" s="499"/>
      <c r="CK31" s="499"/>
      <c r="CL31" s="499"/>
      <c r="CM31" s="499"/>
      <c r="CN31" s="499"/>
      <c r="CO31" s="499"/>
      <c r="CP31" s="499"/>
      <c r="CQ31" s="499"/>
      <c r="CR31" s="499"/>
      <c r="CS31" s="499"/>
      <c r="CT31" s="499"/>
      <c r="CU31" s="499"/>
      <c r="CV31" s="499"/>
      <c r="CW31" s="499"/>
      <c r="CX31" s="499"/>
      <c r="CY31" s="499"/>
      <c r="CZ31" s="499"/>
      <c r="DA31" s="499"/>
      <c r="DB31" s="499"/>
      <c r="DC31" s="499"/>
      <c r="DD31" s="499"/>
      <c r="DE31" s="499"/>
      <c r="DF31" s="499"/>
      <c r="DG31" s="499"/>
      <c r="DH31" s="499"/>
      <c r="DI31" s="499"/>
      <c r="DJ31" s="499"/>
      <c r="DK31" s="499"/>
      <c r="DL31" s="499"/>
      <c r="DM31" s="499"/>
      <c r="DN31" s="499"/>
      <c r="DO31" s="499"/>
      <c r="DP31" s="499"/>
      <c r="DQ31" s="499"/>
      <c r="DR31" s="499"/>
      <c r="DS31" s="499"/>
      <c r="DT31" s="499"/>
      <c r="DU31" s="499"/>
      <c r="DV31" s="499"/>
      <c r="DW31" s="499"/>
      <c r="DX31" s="499"/>
      <c r="DY31" s="499"/>
      <c r="DZ31" s="499"/>
      <c r="EA31" s="499"/>
      <c r="EB31" s="499"/>
      <c r="EC31" s="499"/>
      <c r="ED31" s="499"/>
      <c r="EE31" s="499"/>
      <c r="EF31" s="499"/>
      <c r="EG31" s="499"/>
      <c r="EH31" s="499"/>
      <c r="EI31" s="499"/>
      <c r="EJ31" s="499"/>
      <c r="EK31" s="499"/>
      <c r="EL31" s="499"/>
      <c r="EM31" s="499"/>
      <c r="EN31" s="499"/>
      <c r="EO31" s="499"/>
      <c r="EP31" s="499"/>
      <c r="EQ31" s="499"/>
      <c r="ER31" s="499"/>
      <c r="ES31" s="499"/>
      <c r="ET31" s="499"/>
      <c r="EU31" s="499"/>
      <c r="EV31" s="499"/>
      <c r="EW31" s="499"/>
      <c r="EX31" s="499"/>
      <c r="EY31" s="499"/>
      <c r="EZ31" s="499"/>
      <c r="FA31" s="499"/>
      <c r="FB31" s="499"/>
      <c r="FC31" s="499"/>
      <c r="FD31" s="499"/>
      <c r="FE31" s="499"/>
      <c r="FF31" s="499"/>
      <c r="FG31" s="499"/>
      <c r="FH31" s="499"/>
      <c r="FI31" s="499"/>
      <c r="FJ31" s="499"/>
      <c r="FK31" s="499"/>
      <c r="FL31" s="499"/>
      <c r="FM31" s="499"/>
      <c r="FN31" s="499"/>
      <c r="FO31" s="499"/>
      <c r="FP31" s="499"/>
      <c r="FQ31" s="499"/>
      <c r="FR31" s="499"/>
      <c r="FS31" s="499"/>
      <c r="FT31" s="499"/>
      <c r="FU31" s="499"/>
      <c r="FV31" s="499"/>
      <c r="FW31" s="499"/>
      <c r="FX31" s="499"/>
      <c r="FY31" s="499"/>
      <c r="FZ31" s="499"/>
      <c r="GA31" s="499"/>
      <c r="GB31" s="499"/>
      <c r="GC31" s="499"/>
      <c r="GD31" s="499"/>
      <c r="GE31" s="499"/>
      <c r="GF31" s="499"/>
      <c r="GG31" s="499"/>
      <c r="GH31" s="499"/>
      <c r="GI31" s="499"/>
      <c r="GJ31" s="499"/>
      <c r="GK31" s="499"/>
      <c r="GL31" s="499"/>
      <c r="GM31" s="499"/>
      <c r="GN31" s="499"/>
      <c r="GO31" s="499"/>
      <c r="GP31" s="499"/>
      <c r="GQ31" s="499"/>
      <c r="GR31" s="499"/>
      <c r="GS31" s="499"/>
      <c r="GT31" s="499"/>
      <c r="GU31" s="499"/>
      <c r="GV31" s="499"/>
      <c r="GW31" s="499"/>
      <c r="GX31" s="499"/>
      <c r="GY31" s="499"/>
      <c r="GZ31" s="499"/>
      <c r="HA31" s="499"/>
      <c r="HB31" s="499"/>
      <c r="HC31" s="499"/>
      <c r="HD31" s="499"/>
      <c r="HE31" s="499"/>
      <c r="HF31" s="499"/>
      <c r="HG31" s="499"/>
      <c r="HH31" s="499"/>
      <c r="HI31" s="499"/>
      <c r="HJ31" s="499"/>
      <c r="HK31" s="499"/>
      <c r="HL31" s="499"/>
      <c r="HM31" s="499"/>
      <c r="HN31" s="499"/>
      <c r="HO31" s="499"/>
      <c r="HP31" s="499"/>
      <c r="HQ31" s="499"/>
      <c r="HR31" s="499"/>
      <c r="HS31" s="608"/>
      <c r="HT31" s="608"/>
      <c r="HU31" s="608"/>
      <c r="HV31" s="608"/>
      <c r="HW31" s="608"/>
      <c r="HX31" s="608"/>
      <c r="HY31" s="608"/>
      <c r="HZ31" s="608"/>
      <c r="IA31" s="608"/>
      <c r="IB31" s="608"/>
      <c r="IC31" s="608"/>
      <c r="ID31" s="608"/>
      <c r="IE31" s="608"/>
      <c r="IF31" s="608"/>
      <c r="IG31" s="608"/>
      <c r="IH31" s="608"/>
      <c r="II31" s="608"/>
      <c r="IJ31" s="608"/>
      <c r="IK31" s="608"/>
      <c r="IL31" s="608"/>
    </row>
    <row r="32" spans="1:246" ht="21.9" customHeight="1">
      <c r="A32" s="589"/>
      <c r="B32" s="500" t="s">
        <v>203</v>
      </c>
      <c r="C32" s="589"/>
      <c r="D32" s="589"/>
      <c r="E32" s="54"/>
      <c r="F32" s="19">
        <v>0</v>
      </c>
      <c r="G32" s="18">
        <f>'03CH'!D33</f>
        <v>0</v>
      </c>
      <c r="H32" s="19">
        <f t="shared" si="0"/>
        <v>0</v>
      </c>
      <c r="I32" s="679"/>
      <c r="J32" s="681">
        <f t="shared" si="2"/>
        <v>0</v>
      </c>
      <c r="K32" s="839"/>
      <c r="L32" s="681">
        <f t="shared" si="3"/>
        <v>0</v>
      </c>
      <c r="M32" s="843">
        <f t="shared" si="7"/>
        <v>0</v>
      </c>
      <c r="N32" s="681">
        <f t="shared" si="5"/>
        <v>0</v>
      </c>
      <c r="O32" s="681">
        <f t="shared" si="1"/>
        <v>0</v>
      </c>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1"/>
      <c r="AO32" s="501"/>
      <c r="AP32" s="501"/>
      <c r="AQ32" s="501"/>
      <c r="AR32" s="501"/>
      <c r="AS32" s="501"/>
      <c r="AT32" s="501"/>
      <c r="AU32" s="501"/>
      <c r="AV32" s="501"/>
      <c r="AW32" s="501"/>
      <c r="AX32" s="501"/>
      <c r="AY32" s="501"/>
      <c r="AZ32" s="501"/>
      <c r="BA32" s="501"/>
      <c r="BB32" s="501"/>
      <c r="BC32" s="501"/>
      <c r="BD32" s="501"/>
      <c r="BE32" s="501"/>
      <c r="BF32" s="501"/>
      <c r="BG32" s="501"/>
      <c r="BH32" s="501"/>
      <c r="BI32" s="501"/>
      <c r="BJ32" s="501"/>
      <c r="BK32" s="501"/>
      <c r="BL32" s="501"/>
      <c r="BM32" s="501"/>
      <c r="BN32" s="501"/>
      <c r="BO32" s="501"/>
      <c r="BP32" s="501"/>
      <c r="BQ32" s="501"/>
      <c r="BR32" s="501"/>
      <c r="BS32" s="501"/>
      <c r="BT32" s="501"/>
      <c r="BU32" s="501"/>
      <c r="BV32" s="501"/>
      <c r="BW32" s="501"/>
      <c r="BX32" s="501"/>
      <c r="BY32" s="501"/>
      <c r="BZ32" s="501"/>
      <c r="CA32" s="501"/>
      <c r="CB32" s="501"/>
      <c r="CC32" s="501"/>
      <c r="CD32" s="501"/>
      <c r="CE32" s="501"/>
      <c r="CF32" s="501"/>
      <c r="CG32" s="501"/>
      <c r="CH32" s="501"/>
      <c r="CI32" s="501"/>
      <c r="CJ32" s="501"/>
      <c r="CK32" s="501"/>
      <c r="CL32" s="501"/>
      <c r="CM32" s="501"/>
      <c r="CN32" s="501"/>
      <c r="CO32" s="501"/>
      <c r="CP32" s="501"/>
      <c r="CQ32" s="501"/>
      <c r="CR32" s="501"/>
      <c r="CS32" s="501"/>
      <c r="CT32" s="501"/>
      <c r="CU32" s="501"/>
      <c r="CV32" s="501"/>
      <c r="CW32" s="501"/>
      <c r="CX32" s="501"/>
      <c r="CY32" s="501"/>
      <c r="CZ32" s="501"/>
      <c r="DA32" s="501"/>
      <c r="DB32" s="501"/>
      <c r="DC32" s="501"/>
      <c r="DD32" s="501"/>
      <c r="DE32" s="501"/>
      <c r="DF32" s="501"/>
      <c r="DG32" s="501"/>
      <c r="DH32" s="501"/>
      <c r="DI32" s="501"/>
      <c r="DJ32" s="501"/>
      <c r="DK32" s="501"/>
      <c r="DL32" s="501"/>
      <c r="DM32" s="501"/>
      <c r="DN32" s="501"/>
      <c r="DO32" s="501"/>
      <c r="DP32" s="501"/>
      <c r="DQ32" s="501"/>
      <c r="DR32" s="501"/>
      <c r="DS32" s="501"/>
      <c r="DT32" s="501"/>
      <c r="DU32" s="501"/>
      <c r="DV32" s="501"/>
      <c r="DW32" s="501"/>
      <c r="DX32" s="501"/>
      <c r="DY32" s="501"/>
      <c r="DZ32" s="501"/>
      <c r="EA32" s="501"/>
      <c r="EB32" s="501"/>
      <c r="EC32" s="501"/>
      <c r="ED32" s="501"/>
      <c r="EE32" s="501"/>
      <c r="EF32" s="501"/>
      <c r="EG32" s="501"/>
      <c r="EH32" s="501"/>
      <c r="EI32" s="501"/>
      <c r="EJ32" s="501"/>
      <c r="EK32" s="501"/>
      <c r="EL32" s="501"/>
      <c r="EM32" s="501"/>
      <c r="EN32" s="501"/>
      <c r="EO32" s="501"/>
      <c r="EP32" s="501"/>
      <c r="EQ32" s="501"/>
      <c r="ER32" s="501"/>
      <c r="ES32" s="501"/>
      <c r="ET32" s="501"/>
      <c r="EU32" s="501"/>
      <c r="EV32" s="501"/>
      <c r="EW32" s="501"/>
      <c r="EX32" s="501"/>
      <c r="EY32" s="501"/>
      <c r="EZ32" s="501"/>
      <c r="FA32" s="501"/>
      <c r="FB32" s="501"/>
      <c r="FC32" s="501"/>
      <c r="FD32" s="501"/>
      <c r="FE32" s="501"/>
      <c r="FF32" s="501"/>
      <c r="FG32" s="501"/>
      <c r="FH32" s="501"/>
      <c r="FI32" s="501"/>
      <c r="FJ32" s="501"/>
      <c r="FK32" s="501"/>
      <c r="FL32" s="501"/>
      <c r="FM32" s="501"/>
      <c r="FN32" s="501"/>
      <c r="FO32" s="501"/>
      <c r="FP32" s="501"/>
      <c r="FQ32" s="501"/>
      <c r="FR32" s="501"/>
      <c r="FS32" s="501"/>
      <c r="FT32" s="501"/>
      <c r="FU32" s="501"/>
      <c r="FV32" s="501"/>
      <c r="FW32" s="501"/>
      <c r="FX32" s="501"/>
      <c r="FY32" s="501"/>
      <c r="FZ32" s="501"/>
      <c r="GA32" s="501"/>
      <c r="GB32" s="501"/>
      <c r="GC32" s="501"/>
      <c r="GD32" s="501"/>
      <c r="GE32" s="501"/>
      <c r="GF32" s="501"/>
      <c r="GG32" s="501"/>
      <c r="GH32" s="501"/>
      <c r="GI32" s="501"/>
      <c r="GJ32" s="501"/>
      <c r="GK32" s="501"/>
      <c r="GL32" s="501"/>
      <c r="GM32" s="501"/>
      <c r="GN32" s="501"/>
      <c r="GO32" s="501"/>
      <c r="GP32" s="501"/>
      <c r="GQ32" s="501"/>
      <c r="GR32" s="501"/>
      <c r="GS32" s="501"/>
      <c r="GT32" s="501"/>
      <c r="GU32" s="501"/>
      <c r="GV32" s="501"/>
      <c r="GW32" s="501"/>
      <c r="GX32" s="501"/>
      <c r="GY32" s="501"/>
      <c r="GZ32" s="501"/>
      <c r="HA32" s="501"/>
      <c r="HB32" s="501"/>
      <c r="HC32" s="501"/>
      <c r="HD32" s="501"/>
      <c r="HE32" s="501"/>
      <c r="HF32" s="501"/>
      <c r="HG32" s="501"/>
      <c r="HH32" s="501"/>
      <c r="HI32" s="501"/>
      <c r="HJ32" s="501"/>
      <c r="HK32" s="501"/>
      <c r="HL32" s="501"/>
      <c r="HM32" s="501"/>
      <c r="HN32" s="501"/>
      <c r="HO32" s="501"/>
      <c r="HP32" s="501"/>
      <c r="HQ32" s="501"/>
      <c r="HR32" s="501"/>
      <c r="HS32" s="610"/>
      <c r="HT32" s="610"/>
      <c r="HU32" s="610"/>
      <c r="HV32" s="610"/>
      <c r="HW32" s="610"/>
      <c r="HX32" s="610"/>
      <c r="HY32" s="610"/>
      <c r="HZ32" s="610"/>
      <c r="IA32" s="610"/>
      <c r="IB32" s="610"/>
      <c r="IC32" s="610"/>
      <c r="ID32" s="610"/>
      <c r="IE32" s="610"/>
      <c r="IF32" s="610"/>
      <c r="IG32" s="610"/>
      <c r="IH32" s="610"/>
      <c r="II32" s="610"/>
      <c r="IJ32" s="610"/>
      <c r="IK32" s="610"/>
      <c r="IL32" s="610"/>
    </row>
    <row r="33" spans="1:246" ht="21.9" customHeight="1">
      <c r="A33" s="593" t="s">
        <v>76</v>
      </c>
      <c r="B33" s="604" t="s">
        <v>77</v>
      </c>
      <c r="C33" s="593" t="s">
        <v>78</v>
      </c>
      <c r="D33" s="593">
        <f>'01CH'!D34</f>
        <v>123.97880000000005</v>
      </c>
      <c r="E33" s="595">
        <v>265.91466200000002</v>
      </c>
      <c r="F33" s="548">
        <v>144.01252000000002</v>
      </c>
      <c r="G33" s="523">
        <f>'03CH'!D34</f>
        <v>254.19</v>
      </c>
      <c r="H33" s="548">
        <f t="shared" si="0"/>
        <v>130.21119999999996</v>
      </c>
      <c r="I33" s="684">
        <v>179.19</v>
      </c>
      <c r="J33" s="685">
        <f t="shared" si="2"/>
        <v>55.211199999999948</v>
      </c>
      <c r="K33" s="842">
        <f>'06_CH2023'!D34</f>
        <v>159.19000000000003</v>
      </c>
      <c r="L33" s="685">
        <f t="shared" si="3"/>
        <v>35.211199999999977</v>
      </c>
      <c r="M33" s="842">
        <f t="shared" si="7"/>
        <v>-19.999999999999972</v>
      </c>
      <c r="N33" s="685">
        <f t="shared" si="5"/>
        <v>-106.724662</v>
      </c>
      <c r="O33" s="685">
        <f t="shared" si="1"/>
        <v>-94.999999999999972</v>
      </c>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502"/>
      <c r="BC33" s="502"/>
      <c r="BD33" s="502"/>
      <c r="BE33" s="502"/>
      <c r="BF33" s="502"/>
      <c r="BG33" s="502"/>
      <c r="BH33" s="502"/>
      <c r="BI33" s="502"/>
      <c r="BJ33" s="502"/>
      <c r="BK33" s="502"/>
      <c r="BL33" s="502"/>
      <c r="BM33" s="502"/>
      <c r="BN33" s="502"/>
      <c r="BO33" s="502"/>
      <c r="BP33" s="502"/>
      <c r="BQ33" s="502"/>
      <c r="BR33" s="502"/>
      <c r="BS33" s="502"/>
      <c r="BT33" s="502"/>
      <c r="BU33" s="502"/>
      <c r="BV33" s="502"/>
      <c r="BW33" s="502"/>
      <c r="BX33" s="502"/>
      <c r="BY33" s="502"/>
      <c r="BZ33" s="502"/>
      <c r="CA33" s="502"/>
      <c r="CB33" s="502"/>
      <c r="CC33" s="502"/>
      <c r="CD33" s="502"/>
      <c r="CE33" s="502"/>
      <c r="CF33" s="502"/>
      <c r="CG33" s="502"/>
      <c r="CH33" s="502"/>
      <c r="CI33" s="502"/>
      <c r="CJ33" s="502"/>
      <c r="CK33" s="502"/>
      <c r="CL33" s="502"/>
      <c r="CM33" s="502"/>
      <c r="CN33" s="502"/>
      <c r="CO33" s="502"/>
      <c r="CP33" s="502"/>
      <c r="CQ33" s="502"/>
      <c r="CR33" s="502"/>
      <c r="CS33" s="502"/>
      <c r="CT33" s="502"/>
      <c r="CU33" s="502"/>
      <c r="CV33" s="502"/>
      <c r="CW33" s="502"/>
      <c r="CX33" s="502"/>
      <c r="CY33" s="502"/>
      <c r="CZ33" s="502"/>
      <c r="DA33" s="502"/>
      <c r="DB33" s="502"/>
      <c r="DC33" s="502"/>
      <c r="DD33" s="502"/>
      <c r="DE33" s="502"/>
      <c r="DF33" s="502"/>
      <c r="DG33" s="502"/>
      <c r="DH33" s="502"/>
      <c r="DI33" s="502"/>
      <c r="DJ33" s="502"/>
      <c r="DK33" s="502"/>
      <c r="DL33" s="502"/>
      <c r="DM33" s="502"/>
      <c r="DN33" s="502"/>
      <c r="DO33" s="502"/>
      <c r="DP33" s="502"/>
      <c r="DQ33" s="502"/>
      <c r="DR33" s="502"/>
      <c r="DS33" s="502"/>
      <c r="DT33" s="502"/>
      <c r="DU33" s="502"/>
      <c r="DV33" s="502"/>
      <c r="DW33" s="502"/>
      <c r="DX33" s="502"/>
      <c r="DY33" s="502"/>
      <c r="DZ33" s="502"/>
      <c r="EA33" s="502"/>
      <c r="EB33" s="502"/>
      <c r="EC33" s="502"/>
      <c r="ED33" s="502"/>
      <c r="EE33" s="502"/>
      <c r="EF33" s="502"/>
      <c r="EG33" s="502"/>
      <c r="EH33" s="502"/>
      <c r="EI33" s="502"/>
      <c r="EJ33" s="502"/>
      <c r="EK33" s="502"/>
      <c r="EL33" s="502"/>
      <c r="EM33" s="502"/>
      <c r="EN33" s="502"/>
      <c r="EO33" s="502"/>
      <c r="EP33" s="502"/>
      <c r="EQ33" s="502"/>
      <c r="ER33" s="502"/>
      <c r="ES33" s="502"/>
      <c r="ET33" s="502"/>
      <c r="EU33" s="502"/>
      <c r="EV33" s="502"/>
      <c r="EW33" s="502"/>
      <c r="EX33" s="502"/>
      <c r="EY33" s="502"/>
      <c r="EZ33" s="502"/>
      <c r="FA33" s="502"/>
      <c r="FB33" s="502"/>
      <c r="FC33" s="502"/>
      <c r="FD33" s="502"/>
      <c r="FE33" s="502"/>
      <c r="FF33" s="502"/>
      <c r="FG33" s="502"/>
      <c r="FH33" s="502"/>
      <c r="FI33" s="502"/>
      <c r="FJ33" s="502"/>
      <c r="FK33" s="502"/>
      <c r="FL33" s="502"/>
      <c r="FM33" s="502"/>
      <c r="FN33" s="502"/>
      <c r="FO33" s="502"/>
      <c r="FP33" s="502"/>
      <c r="FQ33" s="502"/>
      <c r="FR33" s="502"/>
      <c r="FS33" s="502"/>
      <c r="FT33" s="502"/>
      <c r="FU33" s="502"/>
      <c r="FV33" s="502"/>
      <c r="FW33" s="502"/>
      <c r="FX33" s="502"/>
      <c r="FY33" s="502"/>
      <c r="FZ33" s="502"/>
      <c r="GA33" s="502"/>
      <c r="GB33" s="502"/>
      <c r="GC33" s="502"/>
      <c r="GD33" s="502"/>
      <c r="GE33" s="502"/>
      <c r="GF33" s="502"/>
      <c r="GG33" s="502"/>
      <c r="GH33" s="502"/>
      <c r="GI33" s="502"/>
      <c r="GJ33" s="502"/>
      <c r="GK33" s="502"/>
      <c r="GL33" s="502"/>
      <c r="GM33" s="502"/>
      <c r="GN33" s="502"/>
      <c r="GO33" s="502"/>
      <c r="GP33" s="502"/>
      <c r="GQ33" s="502"/>
      <c r="GR33" s="502"/>
      <c r="GS33" s="502"/>
      <c r="GT33" s="502"/>
      <c r="GU33" s="502"/>
      <c r="GV33" s="502"/>
      <c r="GW33" s="502"/>
      <c r="GX33" s="502"/>
      <c r="GY33" s="502"/>
      <c r="GZ33" s="502"/>
      <c r="HA33" s="502"/>
      <c r="HB33" s="502"/>
      <c r="HC33" s="502"/>
      <c r="HD33" s="502"/>
      <c r="HE33" s="502"/>
      <c r="HF33" s="502"/>
      <c r="HG33" s="502"/>
      <c r="HH33" s="502"/>
      <c r="HI33" s="502"/>
      <c r="HJ33" s="502"/>
      <c r="HK33" s="502"/>
      <c r="HL33" s="502"/>
      <c r="HM33" s="502"/>
      <c r="HN33" s="502"/>
      <c r="HO33" s="502"/>
      <c r="HP33" s="502"/>
      <c r="HQ33" s="502"/>
      <c r="HR33" s="502"/>
      <c r="HS33" s="610"/>
      <c r="HT33" s="610"/>
      <c r="HU33" s="610"/>
      <c r="HV33" s="610"/>
      <c r="HW33" s="610"/>
      <c r="HX33" s="610"/>
      <c r="HY33" s="610"/>
      <c r="HZ33" s="610"/>
      <c r="IA33" s="610"/>
      <c r="IB33" s="610"/>
      <c r="IC33" s="610"/>
      <c r="ID33" s="610"/>
      <c r="IE33" s="610"/>
      <c r="IF33" s="610"/>
      <c r="IG33" s="610"/>
      <c r="IH33" s="610"/>
      <c r="II33" s="610"/>
      <c r="IJ33" s="610"/>
      <c r="IK33" s="610"/>
      <c r="IL33" s="610"/>
    </row>
    <row r="34" spans="1:246" ht="21.9" customHeight="1">
      <c r="A34" s="593" t="s">
        <v>79</v>
      </c>
      <c r="B34" s="604" t="s">
        <v>80</v>
      </c>
      <c r="C34" s="593" t="s">
        <v>81</v>
      </c>
      <c r="D34" s="593">
        <f>'01CH'!D35</f>
        <v>0.85000000000000009</v>
      </c>
      <c r="E34" s="595">
        <v>10.593792000000002</v>
      </c>
      <c r="F34" s="548">
        <v>9.7478900000000017</v>
      </c>
      <c r="G34" s="523">
        <f>'03CH'!D35</f>
        <v>8.7500000000000018</v>
      </c>
      <c r="H34" s="548">
        <f t="shared" si="0"/>
        <v>7.9000000000000021</v>
      </c>
      <c r="I34" s="684">
        <v>3.11</v>
      </c>
      <c r="J34" s="685">
        <f t="shared" si="2"/>
        <v>2.2599999999999998</v>
      </c>
      <c r="K34" s="842">
        <f>'06_CH2023'!D35</f>
        <v>3.0564999999999998</v>
      </c>
      <c r="L34" s="685">
        <f t="shared" si="3"/>
        <v>2.2064999999999997</v>
      </c>
      <c r="M34" s="842">
        <f t="shared" si="7"/>
        <v>-5.3500000000000103E-2</v>
      </c>
      <c r="N34" s="685">
        <f t="shared" si="5"/>
        <v>-7.5372920000000025</v>
      </c>
      <c r="O34" s="685">
        <f t="shared" si="1"/>
        <v>-5.693500000000002</v>
      </c>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502"/>
      <c r="BC34" s="502"/>
      <c r="BD34" s="502"/>
      <c r="BE34" s="502"/>
      <c r="BF34" s="502"/>
      <c r="BG34" s="502"/>
      <c r="BH34" s="502"/>
      <c r="BI34" s="502"/>
      <c r="BJ34" s="502"/>
      <c r="BK34" s="502"/>
      <c r="BL34" s="502"/>
      <c r="BM34" s="502"/>
      <c r="BN34" s="502"/>
      <c r="BO34" s="502"/>
      <c r="BP34" s="502"/>
      <c r="BQ34" s="502"/>
      <c r="BR34" s="502"/>
      <c r="BS34" s="502"/>
      <c r="BT34" s="502"/>
      <c r="BU34" s="502"/>
      <c r="BV34" s="502"/>
      <c r="BW34" s="502"/>
      <c r="BX34" s="502"/>
      <c r="BY34" s="502"/>
      <c r="BZ34" s="502"/>
      <c r="CA34" s="502"/>
      <c r="CB34" s="502"/>
      <c r="CC34" s="502"/>
      <c r="CD34" s="502"/>
      <c r="CE34" s="502"/>
      <c r="CF34" s="502"/>
      <c r="CG34" s="502"/>
      <c r="CH34" s="502"/>
      <c r="CI34" s="502"/>
      <c r="CJ34" s="502"/>
      <c r="CK34" s="502"/>
      <c r="CL34" s="502"/>
      <c r="CM34" s="502"/>
      <c r="CN34" s="502"/>
      <c r="CO34" s="502"/>
      <c r="CP34" s="502"/>
      <c r="CQ34" s="502"/>
      <c r="CR34" s="502"/>
      <c r="CS34" s="502"/>
      <c r="CT34" s="502"/>
      <c r="CU34" s="502"/>
      <c r="CV34" s="502"/>
      <c r="CW34" s="502"/>
      <c r="CX34" s="502"/>
      <c r="CY34" s="502"/>
      <c r="CZ34" s="502"/>
      <c r="DA34" s="502"/>
      <c r="DB34" s="502"/>
      <c r="DC34" s="502"/>
      <c r="DD34" s="502"/>
      <c r="DE34" s="502"/>
      <c r="DF34" s="502"/>
      <c r="DG34" s="502"/>
      <c r="DH34" s="502"/>
      <c r="DI34" s="502"/>
      <c r="DJ34" s="502"/>
      <c r="DK34" s="502"/>
      <c r="DL34" s="502"/>
      <c r="DM34" s="502"/>
      <c r="DN34" s="502"/>
      <c r="DO34" s="502"/>
      <c r="DP34" s="502"/>
      <c r="DQ34" s="502"/>
      <c r="DR34" s="502"/>
      <c r="DS34" s="502"/>
      <c r="DT34" s="502"/>
      <c r="DU34" s="502"/>
      <c r="DV34" s="502"/>
      <c r="DW34" s="502"/>
      <c r="DX34" s="502"/>
      <c r="DY34" s="502"/>
      <c r="DZ34" s="502"/>
      <c r="EA34" s="502"/>
      <c r="EB34" s="502"/>
      <c r="EC34" s="502"/>
      <c r="ED34" s="502"/>
      <c r="EE34" s="502"/>
      <c r="EF34" s="502"/>
      <c r="EG34" s="502"/>
      <c r="EH34" s="502"/>
      <c r="EI34" s="502"/>
      <c r="EJ34" s="502"/>
      <c r="EK34" s="502"/>
      <c r="EL34" s="502"/>
      <c r="EM34" s="502"/>
      <c r="EN34" s="502"/>
      <c r="EO34" s="502"/>
      <c r="EP34" s="502"/>
      <c r="EQ34" s="502"/>
      <c r="ER34" s="502"/>
      <c r="ES34" s="502"/>
      <c r="ET34" s="502"/>
      <c r="EU34" s="502"/>
      <c r="EV34" s="502"/>
      <c r="EW34" s="502"/>
      <c r="EX34" s="502"/>
      <c r="EY34" s="502"/>
      <c r="EZ34" s="502"/>
      <c r="FA34" s="502"/>
      <c r="FB34" s="502"/>
      <c r="FC34" s="502"/>
      <c r="FD34" s="502"/>
      <c r="FE34" s="502"/>
      <c r="FF34" s="502"/>
      <c r="FG34" s="502"/>
      <c r="FH34" s="502"/>
      <c r="FI34" s="502"/>
      <c r="FJ34" s="502"/>
      <c r="FK34" s="502"/>
      <c r="FL34" s="502"/>
      <c r="FM34" s="502"/>
      <c r="FN34" s="502"/>
      <c r="FO34" s="502"/>
      <c r="FP34" s="502"/>
      <c r="FQ34" s="502"/>
      <c r="FR34" s="502"/>
      <c r="FS34" s="502"/>
      <c r="FT34" s="502"/>
      <c r="FU34" s="502"/>
      <c r="FV34" s="502"/>
      <c r="FW34" s="502"/>
      <c r="FX34" s="502"/>
      <c r="FY34" s="502"/>
      <c r="FZ34" s="502"/>
      <c r="GA34" s="502"/>
      <c r="GB34" s="502"/>
      <c r="GC34" s="502"/>
      <c r="GD34" s="502"/>
      <c r="GE34" s="502"/>
      <c r="GF34" s="502"/>
      <c r="GG34" s="502"/>
      <c r="GH34" s="502"/>
      <c r="GI34" s="502"/>
      <c r="GJ34" s="502"/>
      <c r="GK34" s="502"/>
      <c r="GL34" s="502"/>
      <c r="GM34" s="502"/>
      <c r="GN34" s="502"/>
      <c r="GO34" s="502"/>
      <c r="GP34" s="502"/>
      <c r="GQ34" s="502"/>
      <c r="GR34" s="502"/>
      <c r="GS34" s="502"/>
      <c r="GT34" s="502"/>
      <c r="GU34" s="502"/>
      <c r="GV34" s="502"/>
      <c r="GW34" s="502"/>
      <c r="GX34" s="502"/>
      <c r="GY34" s="502"/>
      <c r="GZ34" s="502"/>
      <c r="HA34" s="502"/>
      <c r="HB34" s="502"/>
      <c r="HC34" s="502"/>
      <c r="HD34" s="502"/>
      <c r="HE34" s="502"/>
      <c r="HF34" s="502"/>
      <c r="HG34" s="502"/>
      <c r="HH34" s="502"/>
      <c r="HI34" s="502"/>
      <c r="HJ34" s="502"/>
      <c r="HK34" s="502"/>
      <c r="HL34" s="502"/>
      <c r="HM34" s="502"/>
      <c r="HN34" s="502"/>
      <c r="HO34" s="502"/>
      <c r="HP34" s="502"/>
      <c r="HQ34" s="502"/>
      <c r="HR34" s="502"/>
      <c r="HS34" s="610"/>
      <c r="HT34" s="610"/>
      <c r="HU34" s="610"/>
      <c r="HV34" s="610"/>
      <c r="HW34" s="610"/>
      <c r="HX34" s="610"/>
      <c r="HY34" s="610"/>
      <c r="HZ34" s="610"/>
      <c r="IA34" s="610"/>
      <c r="IB34" s="610"/>
      <c r="IC34" s="610"/>
      <c r="ID34" s="610"/>
      <c r="IE34" s="610"/>
      <c r="IF34" s="610"/>
      <c r="IG34" s="610"/>
      <c r="IH34" s="610"/>
      <c r="II34" s="610"/>
      <c r="IJ34" s="610"/>
      <c r="IK34" s="610"/>
      <c r="IL34" s="610"/>
    </row>
    <row r="35" spans="1:246" ht="21.9" customHeight="1">
      <c r="A35" s="507" t="s">
        <v>82</v>
      </c>
      <c r="B35" s="505" t="s">
        <v>83</v>
      </c>
      <c r="C35" s="507" t="s">
        <v>84</v>
      </c>
      <c r="D35" s="507">
        <f>'01CH'!D36</f>
        <v>0</v>
      </c>
      <c r="E35" s="51">
        <v>0</v>
      </c>
      <c r="F35" s="19">
        <v>0</v>
      </c>
      <c r="G35" s="18">
        <f>'03CH'!D36</f>
        <v>0</v>
      </c>
      <c r="H35" s="19">
        <f t="shared" si="0"/>
        <v>0</v>
      </c>
      <c r="I35" s="686"/>
      <c r="J35" s="681">
        <f t="shared" si="2"/>
        <v>0</v>
      </c>
      <c r="K35" s="843"/>
      <c r="L35" s="681">
        <f t="shared" si="3"/>
        <v>0</v>
      </c>
      <c r="M35" s="843">
        <f t="shared" si="7"/>
        <v>0</v>
      </c>
      <c r="N35" s="681">
        <f t="shared" si="5"/>
        <v>0</v>
      </c>
      <c r="O35" s="681">
        <f t="shared" si="1"/>
        <v>0</v>
      </c>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502"/>
      <c r="BC35" s="502"/>
      <c r="BD35" s="502"/>
      <c r="BE35" s="502"/>
      <c r="BF35" s="502"/>
      <c r="BG35" s="502"/>
      <c r="BH35" s="502"/>
      <c r="BI35" s="502"/>
      <c r="BJ35" s="502"/>
      <c r="BK35" s="502"/>
      <c r="BL35" s="502"/>
      <c r="BM35" s="502"/>
      <c r="BN35" s="502"/>
      <c r="BO35" s="502"/>
      <c r="BP35" s="502"/>
      <c r="BQ35" s="502"/>
      <c r="BR35" s="502"/>
      <c r="BS35" s="502"/>
      <c r="BT35" s="502"/>
      <c r="BU35" s="502"/>
      <c r="BV35" s="502"/>
      <c r="BW35" s="502"/>
      <c r="BX35" s="502"/>
      <c r="BY35" s="502"/>
      <c r="BZ35" s="502"/>
      <c r="CA35" s="502"/>
      <c r="CB35" s="502"/>
      <c r="CC35" s="502"/>
      <c r="CD35" s="502"/>
      <c r="CE35" s="502"/>
      <c r="CF35" s="502"/>
      <c r="CG35" s="502"/>
      <c r="CH35" s="502"/>
      <c r="CI35" s="502"/>
      <c r="CJ35" s="502"/>
      <c r="CK35" s="502"/>
      <c r="CL35" s="502"/>
      <c r="CM35" s="502"/>
      <c r="CN35" s="502"/>
      <c r="CO35" s="502"/>
      <c r="CP35" s="502"/>
      <c r="CQ35" s="502"/>
      <c r="CR35" s="502"/>
      <c r="CS35" s="502"/>
      <c r="CT35" s="502"/>
      <c r="CU35" s="502"/>
      <c r="CV35" s="502"/>
      <c r="CW35" s="502"/>
      <c r="CX35" s="502"/>
      <c r="CY35" s="502"/>
      <c r="CZ35" s="502"/>
      <c r="DA35" s="502"/>
      <c r="DB35" s="502"/>
      <c r="DC35" s="502"/>
      <c r="DD35" s="502"/>
      <c r="DE35" s="502"/>
      <c r="DF35" s="502"/>
      <c r="DG35" s="502"/>
      <c r="DH35" s="502"/>
      <c r="DI35" s="502"/>
      <c r="DJ35" s="502"/>
      <c r="DK35" s="502"/>
      <c r="DL35" s="502"/>
      <c r="DM35" s="502"/>
      <c r="DN35" s="502"/>
      <c r="DO35" s="502"/>
      <c r="DP35" s="502"/>
      <c r="DQ35" s="502"/>
      <c r="DR35" s="502"/>
      <c r="DS35" s="502"/>
      <c r="DT35" s="502"/>
      <c r="DU35" s="502"/>
      <c r="DV35" s="502"/>
      <c r="DW35" s="502"/>
      <c r="DX35" s="502"/>
      <c r="DY35" s="502"/>
      <c r="DZ35" s="502"/>
      <c r="EA35" s="502"/>
      <c r="EB35" s="502"/>
      <c r="EC35" s="502"/>
      <c r="ED35" s="502"/>
      <c r="EE35" s="502"/>
      <c r="EF35" s="502"/>
      <c r="EG35" s="502"/>
      <c r="EH35" s="502"/>
      <c r="EI35" s="502"/>
      <c r="EJ35" s="502"/>
      <c r="EK35" s="502"/>
      <c r="EL35" s="502"/>
      <c r="EM35" s="502"/>
      <c r="EN35" s="502"/>
      <c r="EO35" s="502"/>
      <c r="EP35" s="502"/>
      <c r="EQ35" s="502"/>
      <c r="ER35" s="502"/>
      <c r="ES35" s="502"/>
      <c r="ET35" s="502"/>
      <c r="EU35" s="502"/>
      <c r="EV35" s="502"/>
      <c r="EW35" s="502"/>
      <c r="EX35" s="502"/>
      <c r="EY35" s="502"/>
      <c r="EZ35" s="502"/>
      <c r="FA35" s="502"/>
      <c r="FB35" s="502"/>
      <c r="FC35" s="502"/>
      <c r="FD35" s="502"/>
      <c r="FE35" s="502"/>
      <c r="FF35" s="502"/>
      <c r="FG35" s="502"/>
      <c r="FH35" s="502"/>
      <c r="FI35" s="502"/>
      <c r="FJ35" s="502"/>
      <c r="FK35" s="502"/>
      <c r="FL35" s="502"/>
      <c r="FM35" s="502"/>
      <c r="FN35" s="502"/>
      <c r="FO35" s="502"/>
      <c r="FP35" s="502"/>
      <c r="FQ35" s="502"/>
      <c r="FR35" s="502"/>
      <c r="FS35" s="502"/>
      <c r="FT35" s="502"/>
      <c r="FU35" s="502"/>
      <c r="FV35" s="502"/>
      <c r="FW35" s="502"/>
      <c r="FX35" s="502"/>
      <c r="FY35" s="502"/>
      <c r="FZ35" s="502"/>
      <c r="GA35" s="502"/>
      <c r="GB35" s="502"/>
      <c r="GC35" s="502"/>
      <c r="GD35" s="502"/>
      <c r="GE35" s="502"/>
      <c r="GF35" s="502"/>
      <c r="GG35" s="502"/>
      <c r="GH35" s="502"/>
      <c r="GI35" s="502"/>
      <c r="GJ35" s="502"/>
      <c r="GK35" s="502"/>
      <c r="GL35" s="502"/>
      <c r="GM35" s="502"/>
      <c r="GN35" s="502"/>
      <c r="GO35" s="502"/>
      <c r="GP35" s="502"/>
      <c r="GQ35" s="502"/>
      <c r="GR35" s="502"/>
      <c r="GS35" s="502"/>
      <c r="GT35" s="502"/>
      <c r="GU35" s="502"/>
      <c r="GV35" s="502"/>
      <c r="GW35" s="502"/>
      <c r="GX35" s="502"/>
      <c r="GY35" s="502"/>
      <c r="GZ35" s="502"/>
      <c r="HA35" s="502"/>
      <c r="HB35" s="502"/>
      <c r="HC35" s="502"/>
      <c r="HD35" s="502"/>
      <c r="HE35" s="502"/>
      <c r="HF35" s="502"/>
      <c r="HG35" s="502"/>
      <c r="HH35" s="502"/>
      <c r="HI35" s="502"/>
      <c r="HJ35" s="502"/>
      <c r="HK35" s="502"/>
      <c r="HL35" s="502"/>
      <c r="HM35" s="502"/>
      <c r="HN35" s="502"/>
      <c r="HO35" s="502"/>
      <c r="HP35" s="502"/>
      <c r="HQ35" s="502"/>
      <c r="HR35" s="502"/>
      <c r="HS35" s="610"/>
      <c r="HT35" s="610"/>
      <c r="HU35" s="610"/>
      <c r="HV35" s="610"/>
      <c r="HW35" s="610"/>
      <c r="HX35" s="610"/>
      <c r="HY35" s="610"/>
      <c r="HZ35" s="610"/>
      <c r="IA35" s="610"/>
      <c r="IB35" s="610"/>
      <c r="IC35" s="610"/>
      <c r="ID35" s="610"/>
      <c r="IE35" s="610"/>
      <c r="IF35" s="610"/>
      <c r="IG35" s="610"/>
      <c r="IH35" s="610"/>
      <c r="II35" s="610"/>
      <c r="IJ35" s="610"/>
      <c r="IK35" s="610"/>
      <c r="IL35" s="610"/>
    </row>
    <row r="36" spans="1:246" ht="21.9" hidden="1" customHeight="1">
      <c r="A36" s="507"/>
      <c r="B36" s="508" t="s">
        <v>86</v>
      </c>
      <c r="C36" s="507" t="s">
        <v>87</v>
      </c>
      <c r="D36" s="507">
        <f>'01CH'!D37</f>
        <v>0</v>
      </c>
      <c r="E36" s="51">
        <v>0</v>
      </c>
      <c r="F36" s="19">
        <v>0</v>
      </c>
      <c r="G36" s="18">
        <f>'03CH'!D37</f>
        <v>0</v>
      </c>
      <c r="H36" s="19">
        <f t="shared" si="0"/>
        <v>0</v>
      </c>
      <c r="I36" s="686"/>
      <c r="J36" s="681">
        <f t="shared" si="2"/>
        <v>0</v>
      </c>
      <c r="K36" s="843"/>
      <c r="L36" s="681">
        <f t="shared" si="3"/>
        <v>0</v>
      </c>
      <c r="M36" s="843">
        <f t="shared" si="7"/>
        <v>0</v>
      </c>
      <c r="N36" s="681">
        <f t="shared" si="5"/>
        <v>0</v>
      </c>
      <c r="O36" s="685">
        <f t="shared" si="1"/>
        <v>0</v>
      </c>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502"/>
      <c r="BC36" s="502"/>
      <c r="BD36" s="502"/>
      <c r="BE36" s="502"/>
      <c r="BF36" s="502"/>
      <c r="BG36" s="502"/>
      <c r="BH36" s="502"/>
      <c r="BI36" s="502"/>
      <c r="BJ36" s="502"/>
      <c r="BK36" s="502"/>
      <c r="BL36" s="502"/>
      <c r="BM36" s="502"/>
      <c r="BN36" s="502"/>
      <c r="BO36" s="502"/>
      <c r="BP36" s="502"/>
      <c r="BQ36" s="502"/>
      <c r="BR36" s="502"/>
      <c r="BS36" s="502"/>
      <c r="BT36" s="502"/>
      <c r="BU36" s="502"/>
      <c r="BV36" s="502"/>
      <c r="BW36" s="502"/>
      <c r="BX36" s="502"/>
      <c r="BY36" s="502"/>
      <c r="BZ36" s="502"/>
      <c r="CA36" s="502"/>
      <c r="CB36" s="502"/>
      <c r="CC36" s="502"/>
      <c r="CD36" s="502"/>
      <c r="CE36" s="502"/>
      <c r="CF36" s="502"/>
      <c r="CG36" s="502"/>
      <c r="CH36" s="502"/>
      <c r="CI36" s="502"/>
      <c r="CJ36" s="502"/>
      <c r="CK36" s="502"/>
      <c r="CL36" s="502"/>
      <c r="CM36" s="502"/>
      <c r="CN36" s="502"/>
      <c r="CO36" s="502"/>
      <c r="CP36" s="502"/>
      <c r="CQ36" s="502"/>
      <c r="CR36" s="502"/>
      <c r="CS36" s="502"/>
      <c r="CT36" s="502"/>
      <c r="CU36" s="502"/>
      <c r="CV36" s="502"/>
      <c r="CW36" s="502"/>
      <c r="CX36" s="502"/>
      <c r="CY36" s="502"/>
      <c r="CZ36" s="502"/>
      <c r="DA36" s="502"/>
      <c r="DB36" s="502"/>
      <c r="DC36" s="502"/>
      <c r="DD36" s="502"/>
      <c r="DE36" s="502"/>
      <c r="DF36" s="502"/>
      <c r="DG36" s="502"/>
      <c r="DH36" s="502"/>
      <c r="DI36" s="502"/>
      <c r="DJ36" s="502"/>
      <c r="DK36" s="502"/>
      <c r="DL36" s="502"/>
      <c r="DM36" s="502"/>
      <c r="DN36" s="502"/>
      <c r="DO36" s="502"/>
      <c r="DP36" s="502"/>
      <c r="DQ36" s="502"/>
      <c r="DR36" s="502"/>
      <c r="DS36" s="502"/>
      <c r="DT36" s="502"/>
      <c r="DU36" s="502"/>
      <c r="DV36" s="502"/>
      <c r="DW36" s="502"/>
      <c r="DX36" s="502"/>
      <c r="DY36" s="502"/>
      <c r="DZ36" s="502"/>
      <c r="EA36" s="502"/>
      <c r="EB36" s="502"/>
      <c r="EC36" s="502"/>
      <c r="ED36" s="502"/>
      <c r="EE36" s="502"/>
      <c r="EF36" s="502"/>
      <c r="EG36" s="502"/>
      <c r="EH36" s="502"/>
      <c r="EI36" s="502"/>
      <c r="EJ36" s="502"/>
      <c r="EK36" s="502"/>
      <c r="EL36" s="502"/>
      <c r="EM36" s="502"/>
      <c r="EN36" s="502"/>
      <c r="EO36" s="502"/>
      <c r="EP36" s="502"/>
      <c r="EQ36" s="502"/>
      <c r="ER36" s="502"/>
      <c r="ES36" s="502"/>
      <c r="ET36" s="502"/>
      <c r="EU36" s="502"/>
      <c r="EV36" s="502"/>
      <c r="EW36" s="502"/>
      <c r="EX36" s="502"/>
      <c r="EY36" s="502"/>
      <c r="EZ36" s="502"/>
      <c r="FA36" s="502"/>
      <c r="FB36" s="502"/>
      <c r="FC36" s="502"/>
      <c r="FD36" s="502"/>
      <c r="FE36" s="502"/>
      <c r="FF36" s="502"/>
      <c r="FG36" s="502"/>
      <c r="FH36" s="502"/>
      <c r="FI36" s="502"/>
      <c r="FJ36" s="502"/>
      <c r="FK36" s="502"/>
      <c r="FL36" s="502"/>
      <c r="FM36" s="502"/>
      <c r="FN36" s="502"/>
      <c r="FO36" s="502"/>
      <c r="FP36" s="502"/>
      <c r="FQ36" s="502"/>
      <c r="FR36" s="502"/>
      <c r="FS36" s="502"/>
      <c r="FT36" s="502"/>
      <c r="FU36" s="502"/>
      <c r="FV36" s="502"/>
      <c r="FW36" s="502"/>
      <c r="FX36" s="502"/>
      <c r="FY36" s="502"/>
      <c r="FZ36" s="502"/>
      <c r="GA36" s="502"/>
      <c r="GB36" s="502"/>
      <c r="GC36" s="502"/>
      <c r="GD36" s="502"/>
      <c r="GE36" s="502"/>
      <c r="GF36" s="502"/>
      <c r="GG36" s="502"/>
      <c r="GH36" s="502"/>
      <c r="GI36" s="502"/>
      <c r="GJ36" s="502"/>
      <c r="GK36" s="502"/>
      <c r="GL36" s="502"/>
      <c r="GM36" s="502"/>
      <c r="GN36" s="502"/>
      <c r="GO36" s="502"/>
      <c r="GP36" s="502"/>
      <c r="GQ36" s="502"/>
      <c r="GR36" s="502"/>
      <c r="GS36" s="502"/>
      <c r="GT36" s="502"/>
      <c r="GU36" s="502"/>
      <c r="GV36" s="502"/>
      <c r="GW36" s="502"/>
      <c r="GX36" s="502"/>
      <c r="GY36" s="502"/>
      <c r="GZ36" s="502"/>
      <c r="HA36" s="502"/>
      <c r="HB36" s="502"/>
      <c r="HC36" s="502"/>
      <c r="HD36" s="502"/>
      <c r="HE36" s="502"/>
      <c r="HF36" s="502"/>
      <c r="HG36" s="502"/>
      <c r="HH36" s="502"/>
      <c r="HI36" s="502"/>
      <c r="HJ36" s="502"/>
      <c r="HK36" s="502"/>
      <c r="HL36" s="502"/>
      <c r="HM36" s="502"/>
      <c r="HN36" s="502"/>
      <c r="HO36" s="502"/>
      <c r="HP36" s="502"/>
      <c r="HQ36" s="502"/>
      <c r="HR36" s="502"/>
      <c r="HS36" s="610"/>
      <c r="HT36" s="610"/>
      <c r="HU36" s="610"/>
      <c r="HV36" s="610"/>
      <c r="HW36" s="610"/>
      <c r="HX36" s="610"/>
      <c r="HY36" s="610"/>
      <c r="HZ36" s="610"/>
      <c r="IA36" s="610"/>
      <c r="IB36" s="610"/>
      <c r="IC36" s="610"/>
      <c r="ID36" s="610"/>
      <c r="IE36" s="610"/>
      <c r="IF36" s="610"/>
      <c r="IG36" s="610"/>
      <c r="IH36" s="610"/>
      <c r="II36" s="610"/>
      <c r="IJ36" s="610"/>
      <c r="IK36" s="610"/>
      <c r="IL36" s="610"/>
    </row>
    <row r="37" spans="1:246" ht="21.9" customHeight="1">
      <c r="A37" s="593" t="s">
        <v>85</v>
      </c>
      <c r="B37" s="604" t="s">
        <v>88</v>
      </c>
      <c r="C37" s="593" t="s">
        <v>89</v>
      </c>
      <c r="D37" s="593">
        <f>'01CH'!D38</f>
        <v>0</v>
      </c>
      <c r="E37" s="595">
        <v>305</v>
      </c>
      <c r="F37" s="548">
        <v>305</v>
      </c>
      <c r="G37" s="523">
        <f>'03CH'!D38</f>
        <v>60</v>
      </c>
      <c r="H37" s="548">
        <f t="shared" si="0"/>
        <v>60</v>
      </c>
      <c r="I37" s="684">
        <v>50</v>
      </c>
      <c r="J37" s="685">
        <f t="shared" si="2"/>
        <v>50</v>
      </c>
      <c r="K37" s="842">
        <f>'06_CH2023'!D38</f>
        <v>50</v>
      </c>
      <c r="L37" s="685">
        <f t="shared" si="3"/>
        <v>50</v>
      </c>
      <c r="M37" s="842">
        <f t="shared" si="7"/>
        <v>0</v>
      </c>
      <c r="N37" s="685">
        <f t="shared" si="5"/>
        <v>-255</v>
      </c>
      <c r="O37" s="685">
        <f t="shared" si="1"/>
        <v>-10</v>
      </c>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502"/>
      <c r="BC37" s="502"/>
      <c r="BD37" s="502"/>
      <c r="BE37" s="502"/>
      <c r="BF37" s="502"/>
      <c r="BG37" s="502"/>
      <c r="BH37" s="502"/>
      <c r="BI37" s="502"/>
      <c r="BJ37" s="502"/>
      <c r="BK37" s="502"/>
      <c r="BL37" s="502"/>
      <c r="BM37" s="502"/>
      <c r="BN37" s="502"/>
      <c r="BO37" s="502"/>
      <c r="BP37" s="502"/>
      <c r="BQ37" s="502"/>
      <c r="BR37" s="502"/>
      <c r="BS37" s="502"/>
      <c r="BT37" s="502"/>
      <c r="BU37" s="502"/>
      <c r="BV37" s="502"/>
      <c r="BW37" s="502"/>
      <c r="BX37" s="502"/>
      <c r="BY37" s="502"/>
      <c r="BZ37" s="502"/>
      <c r="CA37" s="502"/>
      <c r="CB37" s="502"/>
      <c r="CC37" s="502"/>
      <c r="CD37" s="502"/>
      <c r="CE37" s="502"/>
      <c r="CF37" s="502"/>
      <c r="CG37" s="502"/>
      <c r="CH37" s="502"/>
      <c r="CI37" s="502"/>
      <c r="CJ37" s="502"/>
      <c r="CK37" s="502"/>
      <c r="CL37" s="502"/>
      <c r="CM37" s="502"/>
      <c r="CN37" s="502"/>
      <c r="CO37" s="502"/>
      <c r="CP37" s="502"/>
      <c r="CQ37" s="502"/>
      <c r="CR37" s="502"/>
      <c r="CS37" s="502"/>
      <c r="CT37" s="502"/>
      <c r="CU37" s="502"/>
      <c r="CV37" s="502"/>
      <c r="CW37" s="502"/>
      <c r="CX37" s="502"/>
      <c r="CY37" s="502"/>
      <c r="CZ37" s="502"/>
      <c r="DA37" s="502"/>
      <c r="DB37" s="502"/>
      <c r="DC37" s="502"/>
      <c r="DD37" s="502"/>
      <c r="DE37" s="502"/>
      <c r="DF37" s="502"/>
      <c r="DG37" s="502"/>
      <c r="DH37" s="502"/>
      <c r="DI37" s="502"/>
      <c r="DJ37" s="502"/>
      <c r="DK37" s="502"/>
      <c r="DL37" s="502"/>
      <c r="DM37" s="502"/>
      <c r="DN37" s="502"/>
      <c r="DO37" s="502"/>
      <c r="DP37" s="502"/>
      <c r="DQ37" s="502"/>
      <c r="DR37" s="502"/>
      <c r="DS37" s="502"/>
      <c r="DT37" s="502"/>
      <c r="DU37" s="502"/>
      <c r="DV37" s="502"/>
      <c r="DW37" s="502"/>
      <c r="DX37" s="502"/>
      <c r="DY37" s="502"/>
      <c r="DZ37" s="502"/>
      <c r="EA37" s="502"/>
      <c r="EB37" s="502"/>
      <c r="EC37" s="502"/>
      <c r="ED37" s="502"/>
      <c r="EE37" s="502"/>
      <c r="EF37" s="502"/>
      <c r="EG37" s="502"/>
      <c r="EH37" s="502"/>
      <c r="EI37" s="502"/>
      <c r="EJ37" s="502"/>
      <c r="EK37" s="502"/>
      <c r="EL37" s="502"/>
      <c r="EM37" s="502"/>
      <c r="EN37" s="502"/>
      <c r="EO37" s="502"/>
      <c r="EP37" s="502"/>
      <c r="EQ37" s="502"/>
      <c r="ER37" s="502"/>
      <c r="ES37" s="502"/>
      <c r="ET37" s="502"/>
      <c r="EU37" s="502"/>
      <c r="EV37" s="502"/>
      <c r="EW37" s="502"/>
      <c r="EX37" s="502"/>
      <c r="EY37" s="502"/>
      <c r="EZ37" s="502"/>
      <c r="FA37" s="502"/>
      <c r="FB37" s="502"/>
      <c r="FC37" s="502"/>
      <c r="FD37" s="502"/>
      <c r="FE37" s="502"/>
      <c r="FF37" s="502"/>
      <c r="FG37" s="502"/>
      <c r="FH37" s="502"/>
      <c r="FI37" s="502"/>
      <c r="FJ37" s="502"/>
      <c r="FK37" s="502"/>
      <c r="FL37" s="502"/>
      <c r="FM37" s="502"/>
      <c r="FN37" s="502"/>
      <c r="FO37" s="502"/>
      <c r="FP37" s="502"/>
      <c r="FQ37" s="502"/>
      <c r="FR37" s="502"/>
      <c r="FS37" s="502"/>
      <c r="FT37" s="502"/>
      <c r="FU37" s="502"/>
      <c r="FV37" s="502"/>
      <c r="FW37" s="502"/>
      <c r="FX37" s="502"/>
      <c r="FY37" s="502"/>
      <c r="FZ37" s="502"/>
      <c r="GA37" s="502"/>
      <c r="GB37" s="502"/>
      <c r="GC37" s="502"/>
      <c r="GD37" s="502"/>
      <c r="GE37" s="502"/>
      <c r="GF37" s="502"/>
      <c r="GG37" s="502"/>
      <c r="GH37" s="502"/>
      <c r="GI37" s="502"/>
      <c r="GJ37" s="502"/>
      <c r="GK37" s="502"/>
      <c r="GL37" s="502"/>
      <c r="GM37" s="502"/>
      <c r="GN37" s="502"/>
      <c r="GO37" s="502"/>
      <c r="GP37" s="502"/>
      <c r="GQ37" s="502"/>
      <c r="GR37" s="502"/>
      <c r="GS37" s="502"/>
      <c r="GT37" s="502"/>
      <c r="GU37" s="502"/>
      <c r="GV37" s="502"/>
      <c r="GW37" s="502"/>
      <c r="GX37" s="502"/>
      <c r="GY37" s="502"/>
      <c r="GZ37" s="502"/>
      <c r="HA37" s="502"/>
      <c r="HB37" s="502"/>
      <c r="HC37" s="502"/>
      <c r="HD37" s="502"/>
      <c r="HE37" s="502"/>
      <c r="HF37" s="502"/>
      <c r="HG37" s="502"/>
      <c r="HH37" s="502"/>
      <c r="HI37" s="502"/>
      <c r="HJ37" s="502"/>
      <c r="HK37" s="502"/>
      <c r="HL37" s="502"/>
      <c r="HM37" s="502"/>
      <c r="HN37" s="502"/>
      <c r="HO37" s="502"/>
      <c r="HP37" s="502"/>
      <c r="HQ37" s="502"/>
      <c r="HR37" s="502"/>
      <c r="HS37" s="610"/>
      <c r="HT37" s="610"/>
      <c r="HU37" s="610"/>
      <c r="HV37" s="610"/>
      <c r="HW37" s="610"/>
      <c r="HX37" s="610"/>
      <c r="HY37" s="610"/>
      <c r="HZ37" s="610"/>
      <c r="IA37" s="610"/>
      <c r="IB37" s="610"/>
      <c r="IC37" s="610"/>
      <c r="ID37" s="610"/>
      <c r="IE37" s="610"/>
      <c r="IF37" s="610"/>
      <c r="IG37" s="610"/>
      <c r="IH37" s="610"/>
      <c r="II37" s="610"/>
      <c r="IJ37" s="610"/>
      <c r="IK37" s="610"/>
      <c r="IL37" s="610"/>
    </row>
    <row r="38" spans="1:246" ht="21.9" customHeight="1">
      <c r="A38" s="593" t="s">
        <v>90</v>
      </c>
      <c r="B38" s="604" t="s">
        <v>91</v>
      </c>
      <c r="C38" s="593" t="s">
        <v>92</v>
      </c>
      <c r="D38" s="593">
        <f>'01CH'!D39</f>
        <v>19.175999999999995</v>
      </c>
      <c r="E38" s="595">
        <v>451.55783899999994</v>
      </c>
      <c r="F38" s="548">
        <v>432.39159399999994</v>
      </c>
      <c r="G38" s="523">
        <f>'03CH'!D39</f>
        <v>50.640000000000008</v>
      </c>
      <c r="H38" s="548">
        <f t="shared" si="0"/>
        <v>31.464000000000013</v>
      </c>
      <c r="I38" s="684">
        <v>30.64</v>
      </c>
      <c r="J38" s="685">
        <f t="shared" si="2"/>
        <v>11.464000000000006</v>
      </c>
      <c r="K38" s="842">
        <f>'06_CH2023'!D39</f>
        <v>19.071799999999996</v>
      </c>
      <c r="L38" s="685">
        <f t="shared" si="3"/>
        <v>-0.10419999999999874</v>
      </c>
      <c r="M38" s="842">
        <f t="shared" si="7"/>
        <v>-11.568200000000004</v>
      </c>
      <c r="N38" s="685">
        <f t="shared" si="5"/>
        <v>-432.48603899999995</v>
      </c>
      <c r="O38" s="685">
        <f t="shared" si="1"/>
        <v>-31.568200000000012</v>
      </c>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502"/>
      <c r="BC38" s="502"/>
      <c r="BD38" s="502"/>
      <c r="BE38" s="502"/>
      <c r="BF38" s="502"/>
      <c r="BG38" s="502"/>
      <c r="BH38" s="502"/>
      <c r="BI38" s="502"/>
      <c r="BJ38" s="502"/>
      <c r="BK38" s="502"/>
      <c r="BL38" s="502"/>
      <c r="BM38" s="502"/>
      <c r="BN38" s="502"/>
      <c r="BO38" s="502"/>
      <c r="BP38" s="502"/>
      <c r="BQ38" s="502"/>
      <c r="BR38" s="502"/>
      <c r="BS38" s="502"/>
      <c r="BT38" s="502"/>
      <c r="BU38" s="502"/>
      <c r="BV38" s="502"/>
      <c r="BW38" s="502"/>
      <c r="BX38" s="502"/>
      <c r="BY38" s="502"/>
      <c r="BZ38" s="502"/>
      <c r="CA38" s="502"/>
      <c r="CB38" s="502"/>
      <c r="CC38" s="502"/>
      <c r="CD38" s="502"/>
      <c r="CE38" s="502"/>
      <c r="CF38" s="502"/>
      <c r="CG38" s="502"/>
      <c r="CH38" s="502"/>
      <c r="CI38" s="502"/>
      <c r="CJ38" s="502"/>
      <c r="CK38" s="502"/>
      <c r="CL38" s="502"/>
      <c r="CM38" s="502"/>
      <c r="CN38" s="502"/>
      <c r="CO38" s="502"/>
      <c r="CP38" s="502"/>
      <c r="CQ38" s="502"/>
      <c r="CR38" s="502"/>
      <c r="CS38" s="502"/>
      <c r="CT38" s="502"/>
      <c r="CU38" s="502"/>
      <c r="CV38" s="502"/>
      <c r="CW38" s="502"/>
      <c r="CX38" s="502"/>
      <c r="CY38" s="502"/>
      <c r="CZ38" s="502"/>
      <c r="DA38" s="502"/>
      <c r="DB38" s="502"/>
      <c r="DC38" s="502"/>
      <c r="DD38" s="502"/>
      <c r="DE38" s="502"/>
      <c r="DF38" s="502"/>
      <c r="DG38" s="502"/>
      <c r="DH38" s="502"/>
      <c r="DI38" s="502"/>
      <c r="DJ38" s="502"/>
      <c r="DK38" s="502"/>
      <c r="DL38" s="502"/>
      <c r="DM38" s="502"/>
      <c r="DN38" s="502"/>
      <c r="DO38" s="502"/>
      <c r="DP38" s="502"/>
      <c r="DQ38" s="502"/>
      <c r="DR38" s="502"/>
      <c r="DS38" s="502"/>
      <c r="DT38" s="502"/>
      <c r="DU38" s="502"/>
      <c r="DV38" s="502"/>
      <c r="DW38" s="502"/>
      <c r="DX38" s="502"/>
      <c r="DY38" s="502"/>
      <c r="DZ38" s="502"/>
      <c r="EA38" s="502"/>
      <c r="EB38" s="502"/>
      <c r="EC38" s="502"/>
      <c r="ED38" s="502"/>
      <c r="EE38" s="502"/>
      <c r="EF38" s="502"/>
      <c r="EG38" s="502"/>
      <c r="EH38" s="502"/>
      <c r="EI38" s="502"/>
      <c r="EJ38" s="502"/>
      <c r="EK38" s="502"/>
      <c r="EL38" s="502"/>
      <c r="EM38" s="502"/>
      <c r="EN38" s="502"/>
      <c r="EO38" s="502"/>
      <c r="EP38" s="502"/>
      <c r="EQ38" s="502"/>
      <c r="ER38" s="502"/>
      <c r="ES38" s="502"/>
      <c r="ET38" s="502"/>
      <c r="EU38" s="502"/>
      <c r="EV38" s="502"/>
      <c r="EW38" s="502"/>
      <c r="EX38" s="502"/>
      <c r="EY38" s="502"/>
      <c r="EZ38" s="502"/>
      <c r="FA38" s="502"/>
      <c r="FB38" s="502"/>
      <c r="FC38" s="502"/>
      <c r="FD38" s="502"/>
      <c r="FE38" s="502"/>
      <c r="FF38" s="502"/>
      <c r="FG38" s="502"/>
      <c r="FH38" s="502"/>
      <c r="FI38" s="502"/>
      <c r="FJ38" s="502"/>
      <c r="FK38" s="502"/>
      <c r="FL38" s="502"/>
      <c r="FM38" s="502"/>
      <c r="FN38" s="502"/>
      <c r="FO38" s="502"/>
      <c r="FP38" s="502"/>
      <c r="FQ38" s="502"/>
      <c r="FR38" s="502"/>
      <c r="FS38" s="502"/>
      <c r="FT38" s="502"/>
      <c r="FU38" s="502"/>
      <c r="FV38" s="502"/>
      <c r="FW38" s="502"/>
      <c r="FX38" s="502"/>
      <c r="FY38" s="502"/>
      <c r="FZ38" s="502"/>
      <c r="GA38" s="502"/>
      <c r="GB38" s="502"/>
      <c r="GC38" s="502"/>
      <c r="GD38" s="502"/>
      <c r="GE38" s="502"/>
      <c r="GF38" s="502"/>
      <c r="GG38" s="502"/>
      <c r="GH38" s="502"/>
      <c r="GI38" s="502"/>
      <c r="GJ38" s="502"/>
      <c r="GK38" s="502"/>
      <c r="GL38" s="502"/>
      <c r="GM38" s="502"/>
      <c r="GN38" s="502"/>
      <c r="GO38" s="502"/>
      <c r="GP38" s="502"/>
      <c r="GQ38" s="502"/>
      <c r="GR38" s="502"/>
      <c r="GS38" s="502"/>
      <c r="GT38" s="502"/>
      <c r="GU38" s="502"/>
      <c r="GV38" s="502"/>
      <c r="GW38" s="502"/>
      <c r="GX38" s="502"/>
      <c r="GY38" s="502"/>
      <c r="GZ38" s="502"/>
      <c r="HA38" s="502"/>
      <c r="HB38" s="502"/>
      <c r="HC38" s="502"/>
      <c r="HD38" s="502"/>
      <c r="HE38" s="502"/>
      <c r="HF38" s="502"/>
      <c r="HG38" s="502"/>
      <c r="HH38" s="502"/>
      <c r="HI38" s="502"/>
      <c r="HJ38" s="502"/>
      <c r="HK38" s="502"/>
      <c r="HL38" s="502"/>
      <c r="HM38" s="502"/>
      <c r="HN38" s="502"/>
      <c r="HO38" s="502"/>
      <c r="HP38" s="502"/>
      <c r="HQ38" s="502"/>
      <c r="HR38" s="502"/>
      <c r="HS38" s="610"/>
      <c r="HT38" s="610"/>
      <c r="HU38" s="610"/>
      <c r="HV38" s="610"/>
      <c r="HW38" s="610"/>
      <c r="HX38" s="610"/>
      <c r="HY38" s="610"/>
      <c r="HZ38" s="610"/>
      <c r="IA38" s="610"/>
      <c r="IB38" s="610"/>
      <c r="IC38" s="610"/>
      <c r="ID38" s="610"/>
      <c r="IE38" s="610"/>
      <c r="IF38" s="610"/>
      <c r="IG38" s="610"/>
      <c r="IH38" s="610"/>
      <c r="II38" s="610"/>
      <c r="IJ38" s="610"/>
      <c r="IK38" s="610"/>
      <c r="IL38" s="610"/>
    </row>
    <row r="39" spans="1:246" ht="27.6">
      <c r="A39" s="593" t="s">
        <v>93</v>
      </c>
      <c r="B39" s="604" t="s">
        <v>94</v>
      </c>
      <c r="C39" s="593" t="s">
        <v>95</v>
      </c>
      <c r="D39" s="593">
        <f>'01CH'!D40</f>
        <v>16.620699999999999</v>
      </c>
      <c r="E39" s="595">
        <v>181.17215899999999</v>
      </c>
      <c r="F39" s="548">
        <v>165.11149999999998</v>
      </c>
      <c r="G39" s="523">
        <f>'03CH'!D40</f>
        <v>46.97</v>
      </c>
      <c r="H39" s="548">
        <f t="shared" si="0"/>
        <v>30.349299999999999</v>
      </c>
      <c r="I39" s="684">
        <v>33.429999999999993</v>
      </c>
      <c r="J39" s="685">
        <f t="shared" si="2"/>
        <v>16.809299999999993</v>
      </c>
      <c r="K39" s="842">
        <f>'06_CH2023'!D40</f>
        <v>26.602609999999995</v>
      </c>
      <c r="L39" s="685">
        <f t="shared" si="3"/>
        <v>9.9819099999999956</v>
      </c>
      <c r="M39" s="842">
        <f t="shared" si="7"/>
        <v>-6.8273899999999976</v>
      </c>
      <c r="N39" s="685">
        <f t="shared" si="5"/>
        <v>-154.56954899999999</v>
      </c>
      <c r="O39" s="685">
        <f t="shared" si="1"/>
        <v>-20.367390000000004</v>
      </c>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502"/>
      <c r="BC39" s="502"/>
      <c r="BD39" s="502"/>
      <c r="BE39" s="502"/>
      <c r="BF39" s="502"/>
      <c r="BG39" s="502"/>
      <c r="BH39" s="502"/>
      <c r="BI39" s="502"/>
      <c r="BJ39" s="502"/>
      <c r="BK39" s="502"/>
      <c r="BL39" s="502"/>
      <c r="BM39" s="502"/>
      <c r="BN39" s="502"/>
      <c r="BO39" s="502"/>
      <c r="BP39" s="502"/>
      <c r="BQ39" s="502"/>
      <c r="BR39" s="502"/>
      <c r="BS39" s="502"/>
      <c r="BT39" s="502"/>
      <c r="BU39" s="502"/>
      <c r="BV39" s="502"/>
      <c r="BW39" s="502"/>
      <c r="BX39" s="502"/>
      <c r="BY39" s="502"/>
      <c r="BZ39" s="502"/>
      <c r="CA39" s="502"/>
      <c r="CB39" s="502"/>
      <c r="CC39" s="502"/>
      <c r="CD39" s="502"/>
      <c r="CE39" s="502"/>
      <c r="CF39" s="502"/>
      <c r="CG39" s="502"/>
      <c r="CH39" s="502"/>
      <c r="CI39" s="502"/>
      <c r="CJ39" s="502"/>
      <c r="CK39" s="502"/>
      <c r="CL39" s="502"/>
      <c r="CM39" s="502"/>
      <c r="CN39" s="502"/>
      <c r="CO39" s="502"/>
      <c r="CP39" s="502"/>
      <c r="CQ39" s="502"/>
      <c r="CR39" s="502"/>
      <c r="CS39" s="502"/>
      <c r="CT39" s="502"/>
      <c r="CU39" s="502"/>
      <c r="CV39" s="502"/>
      <c r="CW39" s="502"/>
      <c r="CX39" s="502"/>
      <c r="CY39" s="502"/>
      <c r="CZ39" s="502"/>
      <c r="DA39" s="502"/>
      <c r="DB39" s="502"/>
      <c r="DC39" s="502"/>
      <c r="DD39" s="502"/>
      <c r="DE39" s="502"/>
      <c r="DF39" s="502"/>
      <c r="DG39" s="502"/>
      <c r="DH39" s="502"/>
      <c r="DI39" s="502"/>
      <c r="DJ39" s="502"/>
      <c r="DK39" s="502"/>
      <c r="DL39" s="502"/>
      <c r="DM39" s="502"/>
      <c r="DN39" s="502"/>
      <c r="DO39" s="502"/>
      <c r="DP39" s="502"/>
      <c r="DQ39" s="502"/>
      <c r="DR39" s="502"/>
      <c r="DS39" s="502"/>
      <c r="DT39" s="502"/>
      <c r="DU39" s="502"/>
      <c r="DV39" s="502"/>
      <c r="DW39" s="502"/>
      <c r="DX39" s="502"/>
      <c r="DY39" s="502"/>
      <c r="DZ39" s="502"/>
      <c r="EA39" s="502"/>
      <c r="EB39" s="502"/>
      <c r="EC39" s="502"/>
      <c r="ED39" s="502"/>
      <c r="EE39" s="502"/>
      <c r="EF39" s="502"/>
      <c r="EG39" s="502"/>
      <c r="EH39" s="502"/>
      <c r="EI39" s="502"/>
      <c r="EJ39" s="502"/>
      <c r="EK39" s="502"/>
      <c r="EL39" s="502"/>
      <c r="EM39" s="502"/>
      <c r="EN39" s="502"/>
      <c r="EO39" s="502"/>
      <c r="EP39" s="502"/>
      <c r="EQ39" s="502"/>
      <c r="ER39" s="502"/>
      <c r="ES39" s="502"/>
      <c r="ET39" s="502"/>
      <c r="EU39" s="502"/>
      <c r="EV39" s="502"/>
      <c r="EW39" s="502"/>
      <c r="EX39" s="502"/>
      <c r="EY39" s="502"/>
      <c r="EZ39" s="502"/>
      <c r="FA39" s="502"/>
      <c r="FB39" s="502"/>
      <c r="FC39" s="502"/>
      <c r="FD39" s="502"/>
      <c r="FE39" s="502"/>
      <c r="FF39" s="502"/>
      <c r="FG39" s="502"/>
      <c r="FH39" s="502"/>
      <c r="FI39" s="502"/>
      <c r="FJ39" s="502"/>
      <c r="FK39" s="502"/>
      <c r="FL39" s="502"/>
      <c r="FM39" s="502"/>
      <c r="FN39" s="502"/>
      <c r="FO39" s="502"/>
      <c r="FP39" s="502"/>
      <c r="FQ39" s="502"/>
      <c r="FR39" s="502"/>
      <c r="FS39" s="502"/>
      <c r="FT39" s="502"/>
      <c r="FU39" s="502"/>
      <c r="FV39" s="502"/>
      <c r="FW39" s="502"/>
      <c r="FX39" s="502"/>
      <c r="FY39" s="502"/>
      <c r="FZ39" s="502"/>
      <c r="GA39" s="502"/>
      <c r="GB39" s="502"/>
      <c r="GC39" s="502"/>
      <c r="GD39" s="502"/>
      <c r="GE39" s="502"/>
      <c r="GF39" s="502"/>
      <c r="GG39" s="502"/>
      <c r="GH39" s="502"/>
      <c r="GI39" s="502"/>
      <c r="GJ39" s="502"/>
      <c r="GK39" s="502"/>
      <c r="GL39" s="502"/>
      <c r="GM39" s="502"/>
      <c r="GN39" s="502"/>
      <c r="GO39" s="502"/>
      <c r="GP39" s="502"/>
      <c r="GQ39" s="502"/>
      <c r="GR39" s="502"/>
      <c r="GS39" s="502"/>
      <c r="GT39" s="502"/>
      <c r="GU39" s="502"/>
      <c r="GV39" s="502"/>
      <c r="GW39" s="502"/>
      <c r="GX39" s="502"/>
      <c r="GY39" s="502"/>
      <c r="GZ39" s="502"/>
      <c r="HA39" s="502"/>
      <c r="HB39" s="502"/>
      <c r="HC39" s="502"/>
      <c r="HD39" s="502"/>
      <c r="HE39" s="502"/>
      <c r="HF39" s="502"/>
      <c r="HG39" s="502"/>
      <c r="HH39" s="502"/>
      <c r="HI39" s="502"/>
      <c r="HJ39" s="502"/>
      <c r="HK39" s="502"/>
      <c r="HL39" s="502"/>
      <c r="HM39" s="502"/>
      <c r="HN39" s="502"/>
      <c r="HO39" s="502"/>
      <c r="HP39" s="502"/>
      <c r="HQ39" s="502"/>
      <c r="HR39" s="502"/>
      <c r="HS39" s="610"/>
      <c r="HT39" s="610"/>
      <c r="HU39" s="610"/>
      <c r="HV39" s="610"/>
      <c r="HW39" s="610"/>
      <c r="HX39" s="610"/>
      <c r="HY39" s="610"/>
      <c r="HZ39" s="610"/>
      <c r="IA39" s="610"/>
      <c r="IB39" s="610"/>
      <c r="IC39" s="610"/>
      <c r="ID39" s="610"/>
      <c r="IE39" s="610"/>
      <c r="IF39" s="610"/>
      <c r="IG39" s="610"/>
      <c r="IH39" s="610"/>
      <c r="II39" s="610"/>
      <c r="IJ39" s="610"/>
      <c r="IK39" s="610"/>
      <c r="IL39" s="610"/>
    </row>
    <row r="40" spans="1:246" ht="27.6">
      <c r="A40" s="593" t="s">
        <v>96</v>
      </c>
      <c r="B40" s="604" t="s">
        <v>97</v>
      </c>
      <c r="C40" s="593" t="s">
        <v>98</v>
      </c>
      <c r="D40" s="593">
        <f>'01CH'!D41</f>
        <v>0.03</v>
      </c>
      <c r="E40" s="595">
        <v>3.2216000000000002E-2</v>
      </c>
      <c r="F40" s="548">
        <v>0</v>
      </c>
      <c r="G40" s="523">
        <f>'03CH'!D41</f>
        <v>0.03</v>
      </c>
      <c r="H40" s="548">
        <f t="shared" si="0"/>
        <v>0</v>
      </c>
      <c r="I40" s="684">
        <v>0.03</v>
      </c>
      <c r="J40" s="685">
        <f t="shared" si="2"/>
        <v>0</v>
      </c>
      <c r="K40" s="842">
        <f>'06_CH2023'!D41</f>
        <v>0.03</v>
      </c>
      <c r="L40" s="685">
        <f t="shared" si="3"/>
        <v>0</v>
      </c>
      <c r="M40" s="842">
        <f t="shared" si="7"/>
        <v>0</v>
      </c>
      <c r="N40" s="685">
        <f t="shared" si="5"/>
        <v>-2.2160000000000027E-3</v>
      </c>
      <c r="O40" s="685">
        <f t="shared" si="1"/>
        <v>0</v>
      </c>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502"/>
      <c r="BC40" s="502"/>
      <c r="BD40" s="502"/>
      <c r="BE40" s="502"/>
      <c r="BF40" s="502"/>
      <c r="BG40" s="502"/>
      <c r="BH40" s="502"/>
      <c r="BI40" s="502"/>
      <c r="BJ40" s="502"/>
      <c r="BK40" s="502"/>
      <c r="BL40" s="502"/>
      <c r="BM40" s="502"/>
      <c r="BN40" s="502"/>
      <c r="BO40" s="502"/>
      <c r="BP40" s="502"/>
      <c r="BQ40" s="502"/>
      <c r="BR40" s="502"/>
      <c r="BS40" s="502"/>
      <c r="BT40" s="502"/>
      <c r="BU40" s="502"/>
      <c r="BV40" s="502"/>
      <c r="BW40" s="502"/>
      <c r="BX40" s="502"/>
      <c r="BY40" s="502"/>
      <c r="BZ40" s="502"/>
      <c r="CA40" s="502"/>
      <c r="CB40" s="502"/>
      <c r="CC40" s="502"/>
      <c r="CD40" s="502"/>
      <c r="CE40" s="502"/>
      <c r="CF40" s="502"/>
      <c r="CG40" s="502"/>
      <c r="CH40" s="502"/>
      <c r="CI40" s="502"/>
      <c r="CJ40" s="502"/>
      <c r="CK40" s="502"/>
      <c r="CL40" s="502"/>
      <c r="CM40" s="502"/>
      <c r="CN40" s="502"/>
      <c r="CO40" s="502"/>
      <c r="CP40" s="502"/>
      <c r="CQ40" s="502"/>
      <c r="CR40" s="502"/>
      <c r="CS40" s="502"/>
      <c r="CT40" s="502"/>
      <c r="CU40" s="502"/>
      <c r="CV40" s="502"/>
      <c r="CW40" s="502"/>
      <c r="CX40" s="502"/>
      <c r="CY40" s="502"/>
      <c r="CZ40" s="502"/>
      <c r="DA40" s="502"/>
      <c r="DB40" s="502"/>
      <c r="DC40" s="502"/>
      <c r="DD40" s="502"/>
      <c r="DE40" s="502"/>
      <c r="DF40" s="502"/>
      <c r="DG40" s="502"/>
      <c r="DH40" s="502"/>
      <c r="DI40" s="502"/>
      <c r="DJ40" s="502"/>
      <c r="DK40" s="502"/>
      <c r="DL40" s="502"/>
      <c r="DM40" s="502"/>
      <c r="DN40" s="502"/>
      <c r="DO40" s="502"/>
      <c r="DP40" s="502"/>
      <c r="DQ40" s="502"/>
      <c r="DR40" s="502"/>
      <c r="DS40" s="502"/>
      <c r="DT40" s="502"/>
      <c r="DU40" s="502"/>
      <c r="DV40" s="502"/>
      <c r="DW40" s="502"/>
      <c r="DX40" s="502"/>
      <c r="DY40" s="502"/>
      <c r="DZ40" s="502"/>
      <c r="EA40" s="502"/>
      <c r="EB40" s="502"/>
      <c r="EC40" s="502"/>
      <c r="ED40" s="502"/>
      <c r="EE40" s="502"/>
      <c r="EF40" s="502"/>
      <c r="EG40" s="502"/>
      <c r="EH40" s="502"/>
      <c r="EI40" s="502"/>
      <c r="EJ40" s="502"/>
      <c r="EK40" s="502"/>
      <c r="EL40" s="502"/>
      <c r="EM40" s="502"/>
      <c r="EN40" s="502"/>
      <c r="EO40" s="502"/>
      <c r="EP40" s="502"/>
      <c r="EQ40" s="502"/>
      <c r="ER40" s="502"/>
      <c r="ES40" s="502"/>
      <c r="ET40" s="502"/>
      <c r="EU40" s="502"/>
      <c r="EV40" s="502"/>
      <c r="EW40" s="502"/>
      <c r="EX40" s="502"/>
      <c r="EY40" s="502"/>
      <c r="EZ40" s="502"/>
      <c r="FA40" s="502"/>
      <c r="FB40" s="502"/>
      <c r="FC40" s="502"/>
      <c r="FD40" s="502"/>
      <c r="FE40" s="502"/>
      <c r="FF40" s="502"/>
      <c r="FG40" s="502"/>
      <c r="FH40" s="502"/>
      <c r="FI40" s="502"/>
      <c r="FJ40" s="502"/>
      <c r="FK40" s="502"/>
      <c r="FL40" s="502"/>
      <c r="FM40" s="502"/>
      <c r="FN40" s="502"/>
      <c r="FO40" s="502"/>
      <c r="FP40" s="502"/>
      <c r="FQ40" s="502"/>
      <c r="FR40" s="502"/>
      <c r="FS40" s="502"/>
      <c r="FT40" s="502"/>
      <c r="FU40" s="502"/>
      <c r="FV40" s="502"/>
      <c r="FW40" s="502"/>
      <c r="FX40" s="502"/>
      <c r="FY40" s="502"/>
      <c r="FZ40" s="502"/>
      <c r="GA40" s="502"/>
      <c r="GB40" s="502"/>
      <c r="GC40" s="502"/>
      <c r="GD40" s="502"/>
      <c r="GE40" s="502"/>
      <c r="GF40" s="502"/>
      <c r="GG40" s="502"/>
      <c r="GH40" s="502"/>
      <c r="GI40" s="502"/>
      <c r="GJ40" s="502"/>
      <c r="GK40" s="502"/>
      <c r="GL40" s="502"/>
      <c r="GM40" s="502"/>
      <c r="GN40" s="502"/>
      <c r="GO40" s="502"/>
      <c r="GP40" s="502"/>
      <c r="GQ40" s="502"/>
      <c r="GR40" s="502"/>
      <c r="GS40" s="502"/>
      <c r="GT40" s="502"/>
      <c r="GU40" s="502"/>
      <c r="GV40" s="502"/>
      <c r="GW40" s="502"/>
      <c r="GX40" s="502"/>
      <c r="GY40" s="502"/>
      <c r="GZ40" s="502"/>
      <c r="HA40" s="502"/>
      <c r="HB40" s="502"/>
      <c r="HC40" s="502"/>
      <c r="HD40" s="502"/>
      <c r="HE40" s="502"/>
      <c r="HF40" s="502"/>
      <c r="HG40" s="502"/>
      <c r="HH40" s="502"/>
      <c r="HI40" s="502"/>
      <c r="HJ40" s="502"/>
      <c r="HK40" s="502"/>
      <c r="HL40" s="502"/>
      <c r="HM40" s="502"/>
      <c r="HN40" s="502"/>
      <c r="HO40" s="502"/>
      <c r="HP40" s="502"/>
      <c r="HQ40" s="502"/>
      <c r="HR40" s="502"/>
      <c r="HS40" s="610"/>
      <c r="HT40" s="610"/>
      <c r="HU40" s="610"/>
      <c r="HV40" s="610"/>
      <c r="HW40" s="610"/>
      <c r="HX40" s="610"/>
      <c r="HY40" s="610"/>
      <c r="HZ40" s="610"/>
      <c r="IA40" s="610"/>
      <c r="IB40" s="610"/>
      <c r="IC40" s="610"/>
      <c r="ID40" s="610"/>
      <c r="IE40" s="610"/>
      <c r="IF40" s="610"/>
      <c r="IG40" s="610"/>
      <c r="IH40" s="610"/>
      <c r="II40" s="610"/>
      <c r="IJ40" s="610"/>
      <c r="IK40" s="610"/>
      <c r="IL40" s="610"/>
    </row>
    <row r="41" spans="1:246" ht="27.6">
      <c r="A41" s="507" t="s">
        <v>99</v>
      </c>
      <c r="B41" s="506" t="s">
        <v>100</v>
      </c>
      <c r="C41" s="507" t="s">
        <v>101</v>
      </c>
      <c r="D41" s="507">
        <f>'01CH'!D42</f>
        <v>11.955999999999573</v>
      </c>
      <c r="E41" s="51">
        <v>231.45057200000002</v>
      </c>
      <c r="F41" s="19">
        <v>229.88500000000002</v>
      </c>
      <c r="G41" s="18">
        <f>'03CH'!D42</f>
        <v>0</v>
      </c>
      <c r="H41" s="19">
        <f t="shared" si="0"/>
        <v>-11.955999999999573</v>
      </c>
      <c r="I41" s="686"/>
      <c r="J41" s="681">
        <f t="shared" si="2"/>
        <v>-11.955999999999573</v>
      </c>
      <c r="K41" s="843">
        <f>'06_CH2023'!D42</f>
        <v>52.965558000000193</v>
      </c>
      <c r="L41" s="681">
        <f t="shared" si="3"/>
        <v>41.009558000000624</v>
      </c>
      <c r="M41" s="843"/>
      <c r="N41" s="681">
        <f t="shared" si="5"/>
        <v>-178.48501399999984</v>
      </c>
      <c r="O41" s="681"/>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2"/>
      <c r="CE41" s="502"/>
      <c r="CF41" s="502"/>
      <c r="CG41" s="502"/>
      <c r="CH41" s="502"/>
      <c r="CI41" s="502"/>
      <c r="CJ41" s="502"/>
      <c r="CK41" s="502"/>
      <c r="CL41" s="502"/>
      <c r="CM41" s="502"/>
      <c r="CN41" s="502"/>
      <c r="CO41" s="502"/>
      <c r="CP41" s="502"/>
      <c r="CQ41" s="502"/>
      <c r="CR41" s="502"/>
      <c r="CS41" s="502"/>
      <c r="CT41" s="502"/>
      <c r="CU41" s="502"/>
      <c r="CV41" s="502"/>
      <c r="CW41" s="502"/>
      <c r="CX41" s="502"/>
      <c r="CY41" s="502"/>
      <c r="CZ41" s="502"/>
      <c r="DA41" s="502"/>
      <c r="DB41" s="502"/>
      <c r="DC41" s="502"/>
      <c r="DD41" s="502"/>
      <c r="DE41" s="502"/>
      <c r="DF41" s="502"/>
      <c r="DG41" s="502"/>
      <c r="DH41" s="502"/>
      <c r="DI41" s="502"/>
      <c r="DJ41" s="502"/>
      <c r="DK41" s="502"/>
      <c r="DL41" s="502"/>
      <c r="DM41" s="502"/>
      <c r="DN41" s="502"/>
      <c r="DO41" s="502"/>
      <c r="DP41" s="502"/>
      <c r="DQ41" s="502"/>
      <c r="DR41" s="502"/>
      <c r="DS41" s="502"/>
      <c r="DT41" s="502"/>
      <c r="DU41" s="502"/>
      <c r="DV41" s="502"/>
      <c r="DW41" s="502"/>
      <c r="DX41" s="502"/>
      <c r="DY41" s="502"/>
      <c r="DZ41" s="502"/>
      <c r="EA41" s="502"/>
      <c r="EB41" s="502"/>
      <c r="EC41" s="502"/>
      <c r="ED41" s="502"/>
      <c r="EE41" s="502"/>
      <c r="EF41" s="502"/>
      <c r="EG41" s="502"/>
      <c r="EH41" s="502"/>
      <c r="EI41" s="502"/>
      <c r="EJ41" s="502"/>
      <c r="EK41" s="502"/>
      <c r="EL41" s="502"/>
      <c r="EM41" s="502"/>
      <c r="EN41" s="502"/>
      <c r="EO41" s="502"/>
      <c r="EP41" s="502"/>
      <c r="EQ41" s="502"/>
      <c r="ER41" s="502"/>
      <c r="ES41" s="502"/>
      <c r="ET41" s="502"/>
      <c r="EU41" s="502"/>
      <c r="EV41" s="502"/>
      <c r="EW41" s="502"/>
      <c r="EX41" s="502"/>
      <c r="EY41" s="502"/>
      <c r="EZ41" s="502"/>
      <c r="FA41" s="502"/>
      <c r="FB41" s="502"/>
      <c r="FC41" s="502"/>
      <c r="FD41" s="502"/>
      <c r="FE41" s="502"/>
      <c r="FF41" s="502"/>
      <c r="FG41" s="502"/>
      <c r="FH41" s="502"/>
      <c r="FI41" s="502"/>
      <c r="FJ41" s="502"/>
      <c r="FK41" s="502"/>
      <c r="FL41" s="502"/>
      <c r="FM41" s="502"/>
      <c r="FN41" s="502"/>
      <c r="FO41" s="502"/>
      <c r="FP41" s="502"/>
      <c r="FQ41" s="502"/>
      <c r="FR41" s="502"/>
      <c r="FS41" s="502"/>
      <c r="FT41" s="502"/>
      <c r="FU41" s="502"/>
      <c r="FV41" s="502"/>
      <c r="FW41" s="502"/>
      <c r="FX41" s="502"/>
      <c r="FY41" s="502"/>
      <c r="FZ41" s="502"/>
      <c r="GA41" s="502"/>
      <c r="GB41" s="502"/>
      <c r="GC41" s="502"/>
      <c r="GD41" s="502"/>
      <c r="GE41" s="502"/>
      <c r="GF41" s="502"/>
      <c r="GG41" s="502"/>
      <c r="GH41" s="502"/>
      <c r="GI41" s="502"/>
      <c r="GJ41" s="502"/>
      <c r="GK41" s="502"/>
      <c r="GL41" s="502"/>
      <c r="GM41" s="502"/>
      <c r="GN41" s="502"/>
      <c r="GO41" s="502"/>
      <c r="GP41" s="502"/>
      <c r="GQ41" s="502"/>
      <c r="GR41" s="502"/>
      <c r="GS41" s="502"/>
      <c r="GT41" s="502"/>
      <c r="GU41" s="502"/>
      <c r="GV41" s="502"/>
      <c r="GW41" s="502"/>
      <c r="GX41" s="502"/>
      <c r="GY41" s="502"/>
      <c r="GZ41" s="502"/>
      <c r="HA41" s="502"/>
      <c r="HB41" s="502"/>
      <c r="HC41" s="502"/>
      <c r="HD41" s="502"/>
      <c r="HE41" s="502"/>
      <c r="HF41" s="502"/>
      <c r="HG41" s="502"/>
      <c r="HH41" s="502"/>
      <c r="HI41" s="502"/>
      <c r="HJ41" s="502"/>
      <c r="HK41" s="502"/>
      <c r="HL41" s="502"/>
      <c r="HM41" s="502"/>
      <c r="HN41" s="502"/>
      <c r="HO41" s="502"/>
      <c r="HP41" s="502"/>
      <c r="HQ41" s="502"/>
      <c r="HR41" s="502"/>
      <c r="HS41" s="610"/>
      <c r="HT41" s="610"/>
      <c r="HU41" s="610"/>
      <c r="HV41" s="610"/>
      <c r="HW41" s="610"/>
      <c r="HX41" s="610"/>
      <c r="HY41" s="610"/>
      <c r="HZ41" s="610"/>
      <c r="IA41" s="610"/>
      <c r="IB41" s="610"/>
      <c r="IC41" s="610"/>
      <c r="ID41" s="610"/>
      <c r="IE41" s="610"/>
      <c r="IF41" s="610"/>
      <c r="IG41" s="610"/>
      <c r="IH41" s="610"/>
      <c r="II41" s="610"/>
      <c r="IJ41" s="610"/>
      <c r="IK41" s="610"/>
      <c r="IL41" s="610"/>
    </row>
    <row r="42" spans="1:246" ht="27.6">
      <c r="A42" s="593" t="s">
        <v>102</v>
      </c>
      <c r="B42" s="604" t="s">
        <v>103</v>
      </c>
      <c r="C42" s="593" t="s">
        <v>104</v>
      </c>
      <c r="D42" s="593">
        <f>'01CH'!D43</f>
        <v>1747.5630000000003</v>
      </c>
      <c r="E42" s="595">
        <v>2932.3189810000013</v>
      </c>
      <c r="F42" s="548">
        <v>1217.1028060000012</v>
      </c>
      <c r="G42" s="523">
        <f>'03CH'!D43</f>
        <v>2300.5306889999988</v>
      </c>
      <c r="H42" s="548">
        <f t="shared" si="0"/>
        <v>552.96768899999847</v>
      </c>
      <c r="I42" s="684">
        <v>1969.61</v>
      </c>
      <c r="J42" s="685">
        <f t="shared" si="2"/>
        <v>222.04699999999957</v>
      </c>
      <c r="K42" s="842">
        <f>'06_CH2023'!D43</f>
        <v>1890.4855670000002</v>
      </c>
      <c r="L42" s="685">
        <f t="shared" si="3"/>
        <v>142.92256699999984</v>
      </c>
      <c r="M42" s="842">
        <f t="shared" ref="M42:M57" si="8">K42-I42</f>
        <v>-79.124432999999726</v>
      </c>
      <c r="N42" s="685">
        <f t="shared" si="5"/>
        <v>-1041.8334140000011</v>
      </c>
      <c r="O42" s="685">
        <f t="shared" si="1"/>
        <v>-410.04512199999863</v>
      </c>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502"/>
      <c r="BC42" s="502"/>
      <c r="BD42" s="502"/>
      <c r="BE42" s="502"/>
      <c r="BF42" s="502"/>
      <c r="BG42" s="502"/>
      <c r="BH42" s="502"/>
      <c r="BI42" s="502"/>
      <c r="BJ42" s="502"/>
      <c r="BK42" s="502"/>
      <c r="BL42" s="502"/>
      <c r="BM42" s="502"/>
      <c r="BN42" s="502"/>
      <c r="BO42" s="502"/>
      <c r="BP42" s="502"/>
      <c r="BQ42" s="502"/>
      <c r="BR42" s="502"/>
      <c r="BS42" s="502"/>
      <c r="BT42" s="502"/>
      <c r="BU42" s="502"/>
      <c r="BV42" s="502"/>
      <c r="BW42" s="502"/>
      <c r="BX42" s="502"/>
      <c r="BY42" s="502"/>
      <c r="BZ42" s="502"/>
      <c r="CA42" s="502"/>
      <c r="CB42" s="502"/>
      <c r="CC42" s="502"/>
      <c r="CD42" s="502"/>
      <c r="CE42" s="502"/>
      <c r="CF42" s="502"/>
      <c r="CG42" s="502"/>
      <c r="CH42" s="502"/>
      <c r="CI42" s="502"/>
      <c r="CJ42" s="502"/>
      <c r="CK42" s="502"/>
      <c r="CL42" s="502"/>
      <c r="CM42" s="502"/>
      <c r="CN42" s="502"/>
      <c r="CO42" s="502"/>
      <c r="CP42" s="502"/>
      <c r="CQ42" s="502"/>
      <c r="CR42" s="502"/>
      <c r="CS42" s="502"/>
      <c r="CT42" s="502"/>
      <c r="CU42" s="502"/>
      <c r="CV42" s="502"/>
      <c r="CW42" s="502"/>
      <c r="CX42" s="502"/>
      <c r="CY42" s="502"/>
      <c r="CZ42" s="502"/>
      <c r="DA42" s="502"/>
      <c r="DB42" s="502"/>
      <c r="DC42" s="502"/>
      <c r="DD42" s="502"/>
      <c r="DE42" s="502"/>
      <c r="DF42" s="502"/>
      <c r="DG42" s="502"/>
      <c r="DH42" s="502"/>
      <c r="DI42" s="502"/>
      <c r="DJ42" s="502"/>
      <c r="DK42" s="502"/>
      <c r="DL42" s="502"/>
      <c r="DM42" s="502"/>
      <c r="DN42" s="502"/>
      <c r="DO42" s="502"/>
      <c r="DP42" s="502"/>
      <c r="DQ42" s="502"/>
      <c r="DR42" s="502"/>
      <c r="DS42" s="502"/>
      <c r="DT42" s="502"/>
      <c r="DU42" s="502"/>
      <c r="DV42" s="502"/>
      <c r="DW42" s="502"/>
      <c r="DX42" s="502"/>
      <c r="DY42" s="502"/>
      <c r="DZ42" s="502"/>
      <c r="EA42" s="502"/>
      <c r="EB42" s="502"/>
      <c r="EC42" s="502"/>
      <c r="ED42" s="502"/>
      <c r="EE42" s="502"/>
      <c r="EF42" s="502"/>
      <c r="EG42" s="502"/>
      <c r="EH42" s="502"/>
      <c r="EI42" s="502"/>
      <c r="EJ42" s="502"/>
      <c r="EK42" s="502"/>
      <c r="EL42" s="502"/>
      <c r="EM42" s="502"/>
      <c r="EN42" s="502"/>
      <c r="EO42" s="502"/>
      <c r="EP42" s="502"/>
      <c r="EQ42" s="502"/>
      <c r="ER42" s="502"/>
      <c r="ES42" s="502"/>
      <c r="ET42" s="502"/>
      <c r="EU42" s="502"/>
      <c r="EV42" s="502"/>
      <c r="EW42" s="502"/>
      <c r="EX42" s="502"/>
      <c r="EY42" s="502"/>
      <c r="EZ42" s="502"/>
      <c r="FA42" s="502"/>
      <c r="FB42" s="502"/>
      <c r="FC42" s="502"/>
      <c r="FD42" s="502"/>
      <c r="FE42" s="502"/>
      <c r="FF42" s="502"/>
      <c r="FG42" s="502"/>
      <c r="FH42" s="502"/>
      <c r="FI42" s="502"/>
      <c r="FJ42" s="502"/>
      <c r="FK42" s="502"/>
      <c r="FL42" s="502"/>
      <c r="FM42" s="502"/>
      <c r="FN42" s="502"/>
      <c r="FO42" s="502"/>
      <c r="FP42" s="502"/>
      <c r="FQ42" s="502"/>
      <c r="FR42" s="502"/>
      <c r="FS42" s="502"/>
      <c r="FT42" s="502"/>
      <c r="FU42" s="502"/>
      <c r="FV42" s="502"/>
      <c r="FW42" s="502"/>
      <c r="FX42" s="502"/>
      <c r="FY42" s="502"/>
      <c r="FZ42" s="502"/>
      <c r="GA42" s="502"/>
      <c r="GB42" s="502"/>
      <c r="GC42" s="502"/>
      <c r="GD42" s="502"/>
      <c r="GE42" s="502"/>
      <c r="GF42" s="502"/>
      <c r="GG42" s="502"/>
      <c r="GH42" s="502"/>
      <c r="GI42" s="502"/>
      <c r="GJ42" s="502"/>
      <c r="GK42" s="502"/>
      <c r="GL42" s="502"/>
      <c r="GM42" s="502"/>
      <c r="GN42" s="502"/>
      <c r="GO42" s="502"/>
      <c r="GP42" s="502"/>
      <c r="GQ42" s="502"/>
      <c r="GR42" s="502"/>
      <c r="GS42" s="502"/>
      <c r="GT42" s="502"/>
      <c r="GU42" s="502"/>
      <c r="GV42" s="502"/>
      <c r="GW42" s="502"/>
      <c r="GX42" s="502"/>
      <c r="GY42" s="502"/>
      <c r="GZ42" s="502"/>
      <c r="HA42" s="502"/>
      <c r="HB42" s="502"/>
      <c r="HC42" s="502"/>
      <c r="HD42" s="502"/>
      <c r="HE42" s="502"/>
      <c r="HF42" s="502"/>
      <c r="HG42" s="502"/>
      <c r="HH42" s="502"/>
      <c r="HI42" s="502"/>
      <c r="HJ42" s="502"/>
      <c r="HK42" s="502"/>
      <c r="HL42" s="502"/>
      <c r="HM42" s="502"/>
      <c r="HN42" s="502"/>
      <c r="HO42" s="502"/>
      <c r="HP42" s="502"/>
      <c r="HQ42" s="502"/>
      <c r="HR42" s="502"/>
      <c r="HS42" s="610"/>
      <c r="HT42" s="610"/>
      <c r="HU42" s="610"/>
      <c r="HV42" s="610"/>
      <c r="HW42" s="610"/>
      <c r="HX42" s="610"/>
      <c r="HY42" s="610"/>
      <c r="HZ42" s="610"/>
      <c r="IA42" s="610"/>
      <c r="IB42" s="610"/>
      <c r="IC42" s="610"/>
      <c r="ID42" s="610"/>
      <c r="IE42" s="610"/>
      <c r="IF42" s="610"/>
      <c r="IG42" s="610"/>
      <c r="IH42" s="610"/>
      <c r="II42" s="610"/>
      <c r="IJ42" s="610"/>
      <c r="IK42" s="610"/>
      <c r="IL42" s="610"/>
    </row>
    <row r="43" spans="1:246" ht="21.9" customHeight="1">
      <c r="A43" s="589"/>
      <c r="B43" s="500" t="s">
        <v>75</v>
      </c>
      <c r="C43" s="589"/>
      <c r="D43" s="507">
        <f>'01CH'!D44</f>
        <v>0</v>
      </c>
      <c r="E43" s="54"/>
      <c r="F43" s="19">
        <v>0</v>
      </c>
      <c r="G43" s="18">
        <f>'03CH'!D44</f>
        <v>0</v>
      </c>
      <c r="H43" s="19">
        <f t="shared" si="0"/>
        <v>0</v>
      </c>
      <c r="I43" s="686"/>
      <c r="J43" s="681">
        <f t="shared" si="2"/>
        <v>0</v>
      </c>
      <c r="K43" s="843"/>
      <c r="L43" s="681">
        <f t="shared" si="3"/>
        <v>0</v>
      </c>
      <c r="M43" s="843">
        <f t="shared" si="8"/>
        <v>0</v>
      </c>
      <c r="N43" s="681">
        <f t="shared" si="5"/>
        <v>0</v>
      </c>
      <c r="O43" s="681">
        <f t="shared" si="1"/>
        <v>0</v>
      </c>
      <c r="P43" s="501"/>
      <c r="Q43" s="501"/>
      <c r="R43" s="501"/>
      <c r="S43" s="501"/>
      <c r="T43" s="501"/>
      <c r="U43" s="501"/>
      <c r="V43" s="501"/>
      <c r="W43" s="501"/>
      <c r="X43" s="501"/>
      <c r="Y43" s="501"/>
      <c r="Z43" s="501"/>
      <c r="AA43" s="501"/>
      <c r="AB43" s="501"/>
      <c r="AC43" s="501"/>
      <c r="AD43" s="501"/>
      <c r="AE43" s="501"/>
      <c r="AF43" s="501"/>
      <c r="AG43" s="501"/>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610"/>
      <c r="HT43" s="610"/>
      <c r="HU43" s="610"/>
      <c r="HV43" s="610"/>
      <c r="HW43" s="610"/>
      <c r="HX43" s="610"/>
      <c r="HY43" s="610"/>
      <c r="HZ43" s="610"/>
      <c r="IA43" s="610"/>
      <c r="IB43" s="610"/>
      <c r="IC43" s="610"/>
      <c r="ID43" s="610"/>
      <c r="IE43" s="610"/>
      <c r="IF43" s="610"/>
      <c r="IG43" s="610"/>
      <c r="IH43" s="610"/>
      <c r="II43" s="610"/>
      <c r="IJ43" s="610"/>
      <c r="IK43" s="610"/>
      <c r="IL43" s="610"/>
    </row>
    <row r="44" spans="1:246" ht="21.9" customHeight="1">
      <c r="A44" s="593" t="s">
        <v>105</v>
      </c>
      <c r="B44" s="604" t="s">
        <v>106</v>
      </c>
      <c r="C44" s="593" t="s">
        <v>107</v>
      </c>
      <c r="D44" s="593">
        <f>'01CH'!D45</f>
        <v>1376.9730000000002</v>
      </c>
      <c r="E44" s="595">
        <v>2008.1704280000017</v>
      </c>
      <c r="F44" s="548">
        <v>661.8557360000018</v>
      </c>
      <c r="G44" s="523">
        <f>'03CH'!D45</f>
        <v>1767.06</v>
      </c>
      <c r="H44" s="548">
        <f t="shared" si="0"/>
        <v>390.08699999999976</v>
      </c>
      <c r="I44" s="684">
        <v>1474.77</v>
      </c>
      <c r="J44" s="685">
        <f t="shared" si="2"/>
        <v>97.796999999999798</v>
      </c>
      <c r="K44" s="842">
        <f>'06_CH2023'!D45</f>
        <v>1459.7480200000002</v>
      </c>
      <c r="L44" s="685">
        <f t="shared" si="3"/>
        <v>82.77502000000004</v>
      </c>
      <c r="M44" s="842">
        <f t="shared" si="8"/>
        <v>-15.021979999999758</v>
      </c>
      <c r="N44" s="685">
        <f t="shared" si="5"/>
        <v>-548.4224080000015</v>
      </c>
      <c r="O44" s="685">
        <f t="shared" si="1"/>
        <v>-307.31197999999972</v>
      </c>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502"/>
      <c r="BC44" s="502"/>
      <c r="BD44" s="502"/>
      <c r="BE44" s="502"/>
      <c r="BF44" s="502"/>
      <c r="BG44" s="502"/>
      <c r="BH44" s="502"/>
      <c r="BI44" s="502"/>
      <c r="BJ44" s="502"/>
      <c r="BK44" s="502"/>
      <c r="BL44" s="502"/>
      <c r="BM44" s="502"/>
      <c r="BN44" s="502"/>
      <c r="BO44" s="502"/>
      <c r="BP44" s="502"/>
      <c r="BQ44" s="502"/>
      <c r="BR44" s="502"/>
      <c r="BS44" s="502"/>
      <c r="BT44" s="502"/>
      <c r="BU44" s="502"/>
      <c r="BV44" s="502"/>
      <c r="BW44" s="502"/>
      <c r="BX44" s="502"/>
      <c r="BY44" s="502"/>
      <c r="BZ44" s="502"/>
      <c r="CA44" s="502"/>
      <c r="CB44" s="502"/>
      <c r="CC44" s="502"/>
      <c r="CD44" s="502"/>
      <c r="CE44" s="502"/>
      <c r="CF44" s="502"/>
      <c r="CG44" s="502"/>
      <c r="CH44" s="502"/>
      <c r="CI44" s="502"/>
      <c r="CJ44" s="502"/>
      <c r="CK44" s="502"/>
      <c r="CL44" s="502"/>
      <c r="CM44" s="502"/>
      <c r="CN44" s="502"/>
      <c r="CO44" s="502"/>
      <c r="CP44" s="502"/>
      <c r="CQ44" s="502"/>
      <c r="CR44" s="502"/>
      <c r="CS44" s="502"/>
      <c r="CT44" s="502"/>
      <c r="CU44" s="502"/>
      <c r="CV44" s="502"/>
      <c r="CW44" s="502"/>
      <c r="CX44" s="502"/>
      <c r="CY44" s="502"/>
      <c r="CZ44" s="502"/>
      <c r="DA44" s="502"/>
      <c r="DB44" s="502"/>
      <c r="DC44" s="502"/>
      <c r="DD44" s="502"/>
      <c r="DE44" s="502"/>
      <c r="DF44" s="502"/>
      <c r="DG44" s="502"/>
      <c r="DH44" s="502"/>
      <c r="DI44" s="502"/>
      <c r="DJ44" s="502"/>
      <c r="DK44" s="502"/>
      <c r="DL44" s="502"/>
      <c r="DM44" s="502"/>
      <c r="DN44" s="502"/>
      <c r="DO44" s="502"/>
      <c r="DP44" s="502"/>
      <c r="DQ44" s="502"/>
      <c r="DR44" s="502"/>
      <c r="DS44" s="502"/>
      <c r="DT44" s="502"/>
      <c r="DU44" s="502"/>
      <c r="DV44" s="502"/>
      <c r="DW44" s="502"/>
      <c r="DX44" s="502"/>
      <c r="DY44" s="502"/>
      <c r="DZ44" s="502"/>
      <c r="EA44" s="502"/>
      <c r="EB44" s="502"/>
      <c r="EC44" s="502"/>
      <c r="ED44" s="502"/>
      <c r="EE44" s="502"/>
      <c r="EF44" s="502"/>
      <c r="EG44" s="502"/>
      <c r="EH44" s="502"/>
      <c r="EI44" s="502"/>
      <c r="EJ44" s="502"/>
      <c r="EK44" s="502"/>
      <c r="EL44" s="502"/>
      <c r="EM44" s="502"/>
      <c r="EN44" s="502"/>
      <c r="EO44" s="502"/>
      <c r="EP44" s="502"/>
      <c r="EQ44" s="502"/>
      <c r="ER44" s="502"/>
      <c r="ES44" s="502"/>
      <c r="ET44" s="502"/>
      <c r="EU44" s="502"/>
      <c r="EV44" s="502"/>
      <c r="EW44" s="502"/>
      <c r="EX44" s="502"/>
      <c r="EY44" s="502"/>
      <c r="EZ44" s="502"/>
      <c r="FA44" s="502"/>
      <c r="FB44" s="502"/>
      <c r="FC44" s="502"/>
      <c r="FD44" s="502"/>
      <c r="FE44" s="502"/>
      <c r="FF44" s="502"/>
      <c r="FG44" s="502"/>
      <c r="FH44" s="502"/>
      <c r="FI44" s="502"/>
      <c r="FJ44" s="502"/>
      <c r="FK44" s="502"/>
      <c r="FL44" s="502"/>
      <c r="FM44" s="502"/>
      <c r="FN44" s="502"/>
      <c r="FO44" s="502"/>
      <c r="FP44" s="502"/>
      <c r="FQ44" s="502"/>
      <c r="FR44" s="502"/>
      <c r="FS44" s="502"/>
      <c r="FT44" s="502"/>
      <c r="FU44" s="502"/>
      <c r="FV44" s="502"/>
      <c r="FW44" s="502"/>
      <c r="FX44" s="502"/>
      <c r="FY44" s="502"/>
      <c r="FZ44" s="502"/>
      <c r="GA44" s="502"/>
      <c r="GB44" s="502"/>
      <c r="GC44" s="502"/>
      <c r="GD44" s="502"/>
      <c r="GE44" s="502"/>
      <c r="GF44" s="502"/>
      <c r="GG44" s="502"/>
      <c r="GH44" s="502"/>
      <c r="GI44" s="502"/>
      <c r="GJ44" s="502"/>
      <c r="GK44" s="502"/>
      <c r="GL44" s="502"/>
      <c r="GM44" s="502"/>
      <c r="GN44" s="502"/>
      <c r="GO44" s="502"/>
      <c r="GP44" s="502"/>
      <c r="GQ44" s="502"/>
      <c r="GR44" s="502"/>
      <c r="GS44" s="502"/>
      <c r="GT44" s="502"/>
      <c r="GU44" s="502"/>
      <c r="GV44" s="502"/>
      <c r="GW44" s="502"/>
      <c r="GX44" s="502"/>
      <c r="GY44" s="502"/>
      <c r="GZ44" s="502"/>
      <c r="HA44" s="502"/>
      <c r="HB44" s="502"/>
      <c r="HC44" s="502"/>
      <c r="HD44" s="502"/>
      <c r="HE44" s="502"/>
      <c r="HF44" s="502"/>
      <c r="HG44" s="502"/>
      <c r="HH44" s="502"/>
      <c r="HI44" s="502"/>
      <c r="HJ44" s="502"/>
      <c r="HK44" s="502"/>
      <c r="HL44" s="502"/>
      <c r="HM44" s="502"/>
      <c r="HN44" s="502"/>
      <c r="HO44" s="502"/>
      <c r="HP44" s="502"/>
      <c r="HQ44" s="502"/>
      <c r="HR44" s="502"/>
      <c r="HS44" s="610"/>
      <c r="HT44" s="610"/>
      <c r="HU44" s="610"/>
      <c r="HV44" s="610"/>
      <c r="HW44" s="610"/>
      <c r="HX44" s="610"/>
      <c r="HY44" s="610"/>
      <c r="HZ44" s="610"/>
      <c r="IA44" s="610"/>
      <c r="IB44" s="610"/>
      <c r="IC44" s="610"/>
      <c r="ID44" s="610"/>
      <c r="IE44" s="610"/>
      <c r="IF44" s="610"/>
      <c r="IG44" s="610"/>
      <c r="IH44" s="610"/>
      <c r="II44" s="610"/>
      <c r="IJ44" s="610"/>
      <c r="IK44" s="610"/>
      <c r="IL44" s="610"/>
    </row>
    <row r="45" spans="1:246" ht="21.9" customHeight="1">
      <c r="A45" s="593" t="s">
        <v>105</v>
      </c>
      <c r="B45" s="604" t="s">
        <v>108</v>
      </c>
      <c r="C45" s="593" t="s">
        <v>109</v>
      </c>
      <c r="D45" s="593">
        <f>'01CH'!D46</f>
        <v>79.580000000000013</v>
      </c>
      <c r="E45" s="595">
        <v>188.04468700000004</v>
      </c>
      <c r="F45" s="548">
        <v>109.03423700000006</v>
      </c>
      <c r="G45" s="523">
        <f>'03CH'!D46</f>
        <v>99.330000000000013</v>
      </c>
      <c r="H45" s="548">
        <f t="shared" si="0"/>
        <v>19.75</v>
      </c>
      <c r="I45" s="684">
        <v>83.560000000000016</v>
      </c>
      <c r="J45" s="685">
        <f t="shared" si="2"/>
        <v>3.980000000000004</v>
      </c>
      <c r="K45" s="842">
        <f>'06_CH2023'!D46</f>
        <v>78.121480000000005</v>
      </c>
      <c r="L45" s="685">
        <f t="shared" si="3"/>
        <v>-1.4585200000000071</v>
      </c>
      <c r="M45" s="842">
        <f t="shared" si="8"/>
        <v>-5.4385200000000111</v>
      </c>
      <c r="N45" s="685">
        <f t="shared" si="5"/>
        <v>-109.92320700000003</v>
      </c>
      <c r="O45" s="685">
        <f t="shared" si="1"/>
        <v>-21.208520000000007</v>
      </c>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502"/>
      <c r="BC45" s="502"/>
      <c r="BD45" s="502"/>
      <c r="BE45" s="502"/>
      <c r="BF45" s="502"/>
      <c r="BG45" s="502"/>
      <c r="BH45" s="502"/>
      <c r="BI45" s="502"/>
      <c r="BJ45" s="502"/>
      <c r="BK45" s="502"/>
      <c r="BL45" s="502"/>
      <c r="BM45" s="502"/>
      <c r="BN45" s="502"/>
      <c r="BO45" s="502"/>
      <c r="BP45" s="502"/>
      <c r="BQ45" s="502"/>
      <c r="BR45" s="502"/>
      <c r="BS45" s="502"/>
      <c r="BT45" s="502"/>
      <c r="BU45" s="502"/>
      <c r="BV45" s="502"/>
      <c r="BW45" s="502"/>
      <c r="BX45" s="502"/>
      <c r="BY45" s="502"/>
      <c r="BZ45" s="502"/>
      <c r="CA45" s="502"/>
      <c r="CB45" s="502"/>
      <c r="CC45" s="502"/>
      <c r="CD45" s="502"/>
      <c r="CE45" s="502"/>
      <c r="CF45" s="502"/>
      <c r="CG45" s="502"/>
      <c r="CH45" s="502"/>
      <c r="CI45" s="502"/>
      <c r="CJ45" s="502"/>
      <c r="CK45" s="502"/>
      <c r="CL45" s="502"/>
      <c r="CM45" s="502"/>
      <c r="CN45" s="502"/>
      <c r="CO45" s="502"/>
      <c r="CP45" s="502"/>
      <c r="CQ45" s="502"/>
      <c r="CR45" s="502"/>
      <c r="CS45" s="502"/>
      <c r="CT45" s="502"/>
      <c r="CU45" s="502"/>
      <c r="CV45" s="502"/>
      <c r="CW45" s="502"/>
      <c r="CX45" s="502"/>
      <c r="CY45" s="502"/>
      <c r="CZ45" s="502"/>
      <c r="DA45" s="502"/>
      <c r="DB45" s="502"/>
      <c r="DC45" s="502"/>
      <c r="DD45" s="502"/>
      <c r="DE45" s="502"/>
      <c r="DF45" s="502"/>
      <c r="DG45" s="502"/>
      <c r="DH45" s="502"/>
      <c r="DI45" s="502"/>
      <c r="DJ45" s="502"/>
      <c r="DK45" s="502"/>
      <c r="DL45" s="502"/>
      <c r="DM45" s="502"/>
      <c r="DN45" s="502"/>
      <c r="DO45" s="502"/>
      <c r="DP45" s="502"/>
      <c r="DQ45" s="502"/>
      <c r="DR45" s="502"/>
      <c r="DS45" s="502"/>
      <c r="DT45" s="502"/>
      <c r="DU45" s="502"/>
      <c r="DV45" s="502"/>
      <c r="DW45" s="502"/>
      <c r="DX45" s="502"/>
      <c r="DY45" s="502"/>
      <c r="DZ45" s="502"/>
      <c r="EA45" s="502"/>
      <c r="EB45" s="502"/>
      <c r="EC45" s="502"/>
      <c r="ED45" s="502"/>
      <c r="EE45" s="502"/>
      <c r="EF45" s="502"/>
      <c r="EG45" s="502"/>
      <c r="EH45" s="502"/>
      <c r="EI45" s="502"/>
      <c r="EJ45" s="502"/>
      <c r="EK45" s="502"/>
      <c r="EL45" s="502"/>
      <c r="EM45" s="502"/>
      <c r="EN45" s="502"/>
      <c r="EO45" s="502"/>
      <c r="EP45" s="502"/>
      <c r="EQ45" s="502"/>
      <c r="ER45" s="502"/>
      <c r="ES45" s="502"/>
      <c r="ET45" s="502"/>
      <c r="EU45" s="502"/>
      <c r="EV45" s="502"/>
      <c r="EW45" s="502"/>
      <c r="EX45" s="502"/>
      <c r="EY45" s="502"/>
      <c r="EZ45" s="502"/>
      <c r="FA45" s="502"/>
      <c r="FB45" s="502"/>
      <c r="FC45" s="502"/>
      <c r="FD45" s="502"/>
      <c r="FE45" s="502"/>
      <c r="FF45" s="502"/>
      <c r="FG45" s="502"/>
      <c r="FH45" s="502"/>
      <c r="FI45" s="502"/>
      <c r="FJ45" s="502"/>
      <c r="FK45" s="502"/>
      <c r="FL45" s="502"/>
      <c r="FM45" s="502"/>
      <c r="FN45" s="502"/>
      <c r="FO45" s="502"/>
      <c r="FP45" s="502"/>
      <c r="FQ45" s="502"/>
      <c r="FR45" s="502"/>
      <c r="FS45" s="502"/>
      <c r="FT45" s="502"/>
      <c r="FU45" s="502"/>
      <c r="FV45" s="502"/>
      <c r="FW45" s="502"/>
      <c r="FX45" s="502"/>
      <c r="FY45" s="502"/>
      <c r="FZ45" s="502"/>
      <c r="GA45" s="502"/>
      <c r="GB45" s="502"/>
      <c r="GC45" s="502"/>
      <c r="GD45" s="502"/>
      <c r="GE45" s="502"/>
      <c r="GF45" s="502"/>
      <c r="GG45" s="502"/>
      <c r="GH45" s="502"/>
      <c r="GI45" s="502"/>
      <c r="GJ45" s="502"/>
      <c r="GK45" s="502"/>
      <c r="GL45" s="502"/>
      <c r="GM45" s="502"/>
      <c r="GN45" s="502"/>
      <c r="GO45" s="502"/>
      <c r="GP45" s="502"/>
      <c r="GQ45" s="502"/>
      <c r="GR45" s="502"/>
      <c r="GS45" s="502"/>
      <c r="GT45" s="502"/>
      <c r="GU45" s="502"/>
      <c r="GV45" s="502"/>
      <c r="GW45" s="502"/>
      <c r="GX45" s="502"/>
      <c r="GY45" s="502"/>
      <c r="GZ45" s="502"/>
      <c r="HA45" s="502"/>
      <c r="HB45" s="502"/>
      <c r="HC45" s="502"/>
      <c r="HD45" s="502"/>
      <c r="HE45" s="502"/>
      <c r="HF45" s="502"/>
      <c r="HG45" s="502"/>
      <c r="HH45" s="502"/>
      <c r="HI45" s="502"/>
      <c r="HJ45" s="502"/>
      <c r="HK45" s="502"/>
      <c r="HL45" s="502"/>
      <c r="HM45" s="502"/>
      <c r="HN45" s="502"/>
      <c r="HO45" s="502"/>
      <c r="HP45" s="502"/>
      <c r="HQ45" s="502"/>
      <c r="HR45" s="502"/>
      <c r="HS45" s="610"/>
      <c r="HT45" s="610"/>
      <c r="HU45" s="610"/>
      <c r="HV45" s="610"/>
      <c r="HW45" s="610"/>
      <c r="HX45" s="610"/>
      <c r="HY45" s="610"/>
      <c r="HZ45" s="610"/>
      <c r="IA45" s="610"/>
      <c r="IB45" s="610"/>
      <c r="IC45" s="610"/>
      <c r="ID45" s="610"/>
      <c r="IE45" s="610"/>
      <c r="IF45" s="610"/>
      <c r="IG45" s="610"/>
      <c r="IH45" s="610"/>
      <c r="II45" s="610"/>
      <c r="IJ45" s="610"/>
      <c r="IK45" s="610"/>
      <c r="IL45" s="610"/>
    </row>
    <row r="46" spans="1:246" ht="21.9" customHeight="1">
      <c r="A46" s="593" t="s">
        <v>105</v>
      </c>
      <c r="B46" s="604" t="s">
        <v>110</v>
      </c>
      <c r="C46" s="593" t="s">
        <v>111</v>
      </c>
      <c r="D46" s="593">
        <f>'01CH'!D47</f>
        <v>0.9710000000000002</v>
      </c>
      <c r="E46" s="595">
        <v>10.941335999999998</v>
      </c>
      <c r="F46" s="548">
        <v>9.9874999999999972</v>
      </c>
      <c r="G46" s="523">
        <f>'03CH'!D47</f>
        <v>6.31</v>
      </c>
      <c r="H46" s="548">
        <f t="shared" si="0"/>
        <v>5.3389999999999995</v>
      </c>
      <c r="I46" s="684">
        <v>5.22</v>
      </c>
      <c r="J46" s="685">
        <f t="shared" si="2"/>
        <v>4.2489999999999997</v>
      </c>
      <c r="K46" s="842">
        <f>'06_CH2023'!D47</f>
        <v>1.7247999999999999</v>
      </c>
      <c r="L46" s="685">
        <f t="shared" si="3"/>
        <v>0.75379999999999969</v>
      </c>
      <c r="M46" s="842">
        <f t="shared" si="8"/>
        <v>-3.4951999999999996</v>
      </c>
      <c r="N46" s="685">
        <f t="shared" si="5"/>
        <v>-9.2165359999999978</v>
      </c>
      <c r="O46" s="685">
        <f t="shared" si="1"/>
        <v>-4.5851999999999995</v>
      </c>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02"/>
      <c r="BS46" s="502"/>
      <c r="BT46" s="502"/>
      <c r="BU46" s="502"/>
      <c r="BV46" s="502"/>
      <c r="BW46" s="502"/>
      <c r="BX46" s="502"/>
      <c r="BY46" s="502"/>
      <c r="BZ46" s="502"/>
      <c r="CA46" s="502"/>
      <c r="CB46" s="502"/>
      <c r="CC46" s="502"/>
      <c r="CD46" s="502"/>
      <c r="CE46" s="502"/>
      <c r="CF46" s="502"/>
      <c r="CG46" s="502"/>
      <c r="CH46" s="502"/>
      <c r="CI46" s="502"/>
      <c r="CJ46" s="502"/>
      <c r="CK46" s="502"/>
      <c r="CL46" s="502"/>
      <c r="CM46" s="502"/>
      <c r="CN46" s="502"/>
      <c r="CO46" s="502"/>
      <c r="CP46" s="502"/>
      <c r="CQ46" s="502"/>
      <c r="CR46" s="502"/>
      <c r="CS46" s="502"/>
      <c r="CT46" s="502"/>
      <c r="CU46" s="502"/>
      <c r="CV46" s="502"/>
      <c r="CW46" s="502"/>
      <c r="CX46" s="502"/>
      <c r="CY46" s="502"/>
      <c r="CZ46" s="502"/>
      <c r="DA46" s="502"/>
      <c r="DB46" s="502"/>
      <c r="DC46" s="502"/>
      <c r="DD46" s="502"/>
      <c r="DE46" s="502"/>
      <c r="DF46" s="502"/>
      <c r="DG46" s="502"/>
      <c r="DH46" s="502"/>
      <c r="DI46" s="502"/>
      <c r="DJ46" s="502"/>
      <c r="DK46" s="502"/>
      <c r="DL46" s="502"/>
      <c r="DM46" s="502"/>
      <c r="DN46" s="502"/>
      <c r="DO46" s="502"/>
      <c r="DP46" s="502"/>
      <c r="DQ46" s="502"/>
      <c r="DR46" s="502"/>
      <c r="DS46" s="502"/>
      <c r="DT46" s="502"/>
      <c r="DU46" s="502"/>
      <c r="DV46" s="502"/>
      <c r="DW46" s="502"/>
      <c r="DX46" s="502"/>
      <c r="DY46" s="502"/>
      <c r="DZ46" s="502"/>
      <c r="EA46" s="502"/>
      <c r="EB46" s="502"/>
      <c r="EC46" s="502"/>
      <c r="ED46" s="502"/>
      <c r="EE46" s="502"/>
      <c r="EF46" s="502"/>
      <c r="EG46" s="502"/>
      <c r="EH46" s="502"/>
      <c r="EI46" s="502"/>
      <c r="EJ46" s="502"/>
      <c r="EK46" s="502"/>
      <c r="EL46" s="502"/>
      <c r="EM46" s="502"/>
      <c r="EN46" s="502"/>
      <c r="EO46" s="502"/>
      <c r="EP46" s="502"/>
      <c r="EQ46" s="502"/>
      <c r="ER46" s="502"/>
      <c r="ES46" s="502"/>
      <c r="ET46" s="502"/>
      <c r="EU46" s="502"/>
      <c r="EV46" s="502"/>
      <c r="EW46" s="502"/>
      <c r="EX46" s="502"/>
      <c r="EY46" s="502"/>
      <c r="EZ46" s="502"/>
      <c r="FA46" s="502"/>
      <c r="FB46" s="502"/>
      <c r="FC46" s="502"/>
      <c r="FD46" s="502"/>
      <c r="FE46" s="502"/>
      <c r="FF46" s="502"/>
      <c r="FG46" s="502"/>
      <c r="FH46" s="502"/>
      <c r="FI46" s="502"/>
      <c r="FJ46" s="502"/>
      <c r="FK46" s="502"/>
      <c r="FL46" s="502"/>
      <c r="FM46" s="502"/>
      <c r="FN46" s="502"/>
      <c r="FO46" s="502"/>
      <c r="FP46" s="502"/>
      <c r="FQ46" s="502"/>
      <c r="FR46" s="502"/>
      <c r="FS46" s="502"/>
      <c r="FT46" s="502"/>
      <c r="FU46" s="502"/>
      <c r="FV46" s="502"/>
      <c r="FW46" s="502"/>
      <c r="FX46" s="502"/>
      <c r="FY46" s="502"/>
      <c r="FZ46" s="502"/>
      <c r="GA46" s="502"/>
      <c r="GB46" s="502"/>
      <c r="GC46" s="502"/>
      <c r="GD46" s="502"/>
      <c r="GE46" s="502"/>
      <c r="GF46" s="502"/>
      <c r="GG46" s="502"/>
      <c r="GH46" s="502"/>
      <c r="GI46" s="502"/>
      <c r="GJ46" s="502"/>
      <c r="GK46" s="502"/>
      <c r="GL46" s="502"/>
      <c r="GM46" s="502"/>
      <c r="GN46" s="502"/>
      <c r="GO46" s="502"/>
      <c r="GP46" s="502"/>
      <c r="GQ46" s="502"/>
      <c r="GR46" s="502"/>
      <c r="GS46" s="502"/>
      <c r="GT46" s="502"/>
      <c r="GU46" s="502"/>
      <c r="GV46" s="502"/>
      <c r="GW46" s="502"/>
      <c r="GX46" s="502"/>
      <c r="GY46" s="502"/>
      <c r="GZ46" s="502"/>
      <c r="HA46" s="502"/>
      <c r="HB46" s="502"/>
      <c r="HC46" s="502"/>
      <c r="HD46" s="502"/>
      <c r="HE46" s="502"/>
      <c r="HF46" s="502"/>
      <c r="HG46" s="502"/>
      <c r="HH46" s="502"/>
      <c r="HI46" s="502"/>
      <c r="HJ46" s="502"/>
      <c r="HK46" s="502"/>
      <c r="HL46" s="502"/>
      <c r="HM46" s="502"/>
      <c r="HN46" s="502"/>
      <c r="HO46" s="502"/>
      <c r="HP46" s="502"/>
      <c r="HQ46" s="502"/>
      <c r="HR46" s="502"/>
      <c r="HS46" s="610"/>
      <c r="HT46" s="610"/>
      <c r="HU46" s="610"/>
      <c r="HV46" s="610"/>
      <c r="HW46" s="610"/>
      <c r="HX46" s="610"/>
      <c r="HY46" s="610"/>
      <c r="HZ46" s="610"/>
      <c r="IA46" s="610"/>
      <c r="IB46" s="610"/>
      <c r="IC46" s="610"/>
      <c r="ID46" s="610"/>
      <c r="IE46" s="610"/>
      <c r="IF46" s="610"/>
      <c r="IG46" s="610"/>
      <c r="IH46" s="610"/>
      <c r="II46" s="610"/>
      <c r="IJ46" s="610"/>
      <c r="IK46" s="610"/>
      <c r="IL46" s="610"/>
    </row>
    <row r="47" spans="1:246" ht="21.9" customHeight="1">
      <c r="A47" s="593" t="s">
        <v>105</v>
      </c>
      <c r="B47" s="604" t="s">
        <v>112</v>
      </c>
      <c r="C47" s="593" t="s">
        <v>113</v>
      </c>
      <c r="D47" s="593">
        <f>'01CH'!D48</f>
        <v>3.5000000000000009</v>
      </c>
      <c r="E47" s="595">
        <v>24.203895000000006</v>
      </c>
      <c r="F47" s="548">
        <v>20.702713000000006</v>
      </c>
      <c r="G47" s="523">
        <f>'03CH'!D48</f>
        <v>7.83</v>
      </c>
      <c r="H47" s="548">
        <f t="shared" si="0"/>
        <v>4.3299999999999992</v>
      </c>
      <c r="I47" s="684">
        <v>7.75</v>
      </c>
      <c r="J47" s="685">
        <f t="shared" si="2"/>
        <v>4.2499999999999991</v>
      </c>
      <c r="K47" s="842">
        <f>'06_CH2023'!D48</f>
        <v>4.1435450000000005</v>
      </c>
      <c r="L47" s="685">
        <f t="shared" si="3"/>
        <v>0.64354499999999959</v>
      </c>
      <c r="M47" s="842">
        <f t="shared" si="8"/>
        <v>-3.6064549999999995</v>
      </c>
      <c r="N47" s="685">
        <f t="shared" si="5"/>
        <v>-20.060350000000007</v>
      </c>
      <c r="O47" s="685">
        <f t="shared" si="1"/>
        <v>-3.6864549999999996</v>
      </c>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c r="CT47" s="502"/>
      <c r="CU47" s="502"/>
      <c r="CV47" s="502"/>
      <c r="CW47" s="502"/>
      <c r="CX47" s="502"/>
      <c r="CY47" s="502"/>
      <c r="CZ47" s="502"/>
      <c r="DA47" s="502"/>
      <c r="DB47" s="502"/>
      <c r="DC47" s="502"/>
      <c r="DD47" s="502"/>
      <c r="DE47" s="502"/>
      <c r="DF47" s="502"/>
      <c r="DG47" s="502"/>
      <c r="DH47" s="502"/>
      <c r="DI47" s="502"/>
      <c r="DJ47" s="502"/>
      <c r="DK47" s="502"/>
      <c r="DL47" s="502"/>
      <c r="DM47" s="502"/>
      <c r="DN47" s="502"/>
      <c r="DO47" s="502"/>
      <c r="DP47" s="502"/>
      <c r="DQ47" s="502"/>
      <c r="DR47" s="502"/>
      <c r="DS47" s="502"/>
      <c r="DT47" s="502"/>
      <c r="DU47" s="502"/>
      <c r="DV47" s="502"/>
      <c r="DW47" s="502"/>
      <c r="DX47" s="502"/>
      <c r="DY47" s="502"/>
      <c r="DZ47" s="502"/>
      <c r="EA47" s="502"/>
      <c r="EB47" s="502"/>
      <c r="EC47" s="502"/>
      <c r="ED47" s="502"/>
      <c r="EE47" s="502"/>
      <c r="EF47" s="502"/>
      <c r="EG47" s="502"/>
      <c r="EH47" s="502"/>
      <c r="EI47" s="502"/>
      <c r="EJ47" s="502"/>
      <c r="EK47" s="502"/>
      <c r="EL47" s="502"/>
      <c r="EM47" s="502"/>
      <c r="EN47" s="502"/>
      <c r="EO47" s="502"/>
      <c r="EP47" s="502"/>
      <c r="EQ47" s="502"/>
      <c r="ER47" s="502"/>
      <c r="ES47" s="502"/>
      <c r="ET47" s="502"/>
      <c r="EU47" s="502"/>
      <c r="EV47" s="502"/>
      <c r="EW47" s="502"/>
      <c r="EX47" s="502"/>
      <c r="EY47" s="502"/>
      <c r="EZ47" s="502"/>
      <c r="FA47" s="502"/>
      <c r="FB47" s="502"/>
      <c r="FC47" s="502"/>
      <c r="FD47" s="502"/>
      <c r="FE47" s="502"/>
      <c r="FF47" s="502"/>
      <c r="FG47" s="502"/>
      <c r="FH47" s="502"/>
      <c r="FI47" s="502"/>
      <c r="FJ47" s="502"/>
      <c r="FK47" s="502"/>
      <c r="FL47" s="502"/>
      <c r="FM47" s="502"/>
      <c r="FN47" s="502"/>
      <c r="FO47" s="502"/>
      <c r="FP47" s="502"/>
      <c r="FQ47" s="502"/>
      <c r="FR47" s="502"/>
      <c r="FS47" s="502"/>
      <c r="FT47" s="502"/>
      <c r="FU47" s="502"/>
      <c r="FV47" s="502"/>
      <c r="FW47" s="502"/>
      <c r="FX47" s="502"/>
      <c r="FY47" s="502"/>
      <c r="FZ47" s="502"/>
      <c r="GA47" s="502"/>
      <c r="GB47" s="502"/>
      <c r="GC47" s="502"/>
      <c r="GD47" s="502"/>
      <c r="GE47" s="502"/>
      <c r="GF47" s="502"/>
      <c r="GG47" s="502"/>
      <c r="GH47" s="502"/>
      <c r="GI47" s="502"/>
      <c r="GJ47" s="502"/>
      <c r="GK47" s="502"/>
      <c r="GL47" s="502"/>
      <c r="GM47" s="502"/>
      <c r="GN47" s="502"/>
      <c r="GO47" s="502"/>
      <c r="GP47" s="502"/>
      <c r="GQ47" s="502"/>
      <c r="GR47" s="502"/>
      <c r="GS47" s="502"/>
      <c r="GT47" s="502"/>
      <c r="GU47" s="502"/>
      <c r="GV47" s="502"/>
      <c r="GW47" s="502"/>
      <c r="GX47" s="502"/>
      <c r="GY47" s="502"/>
      <c r="GZ47" s="502"/>
      <c r="HA47" s="502"/>
      <c r="HB47" s="502"/>
      <c r="HC47" s="502"/>
      <c r="HD47" s="502"/>
      <c r="HE47" s="502"/>
      <c r="HF47" s="502"/>
      <c r="HG47" s="502"/>
      <c r="HH47" s="502"/>
      <c r="HI47" s="502"/>
      <c r="HJ47" s="502"/>
      <c r="HK47" s="502"/>
      <c r="HL47" s="502"/>
      <c r="HM47" s="502"/>
      <c r="HN47" s="502"/>
      <c r="HO47" s="502"/>
      <c r="HP47" s="502"/>
      <c r="HQ47" s="502"/>
      <c r="HR47" s="502"/>
      <c r="HS47" s="610"/>
      <c r="HT47" s="610"/>
      <c r="HU47" s="610"/>
      <c r="HV47" s="610"/>
      <c r="HW47" s="610"/>
      <c r="HX47" s="610"/>
      <c r="HY47" s="610"/>
      <c r="HZ47" s="610"/>
      <c r="IA47" s="610"/>
      <c r="IB47" s="610"/>
      <c r="IC47" s="610"/>
      <c r="ID47" s="610"/>
      <c r="IE47" s="610"/>
      <c r="IF47" s="610"/>
      <c r="IG47" s="610"/>
      <c r="IH47" s="610"/>
      <c r="II47" s="610"/>
      <c r="IJ47" s="610"/>
      <c r="IK47" s="610"/>
      <c r="IL47" s="610"/>
    </row>
    <row r="48" spans="1:246" ht="27.6">
      <c r="A48" s="593" t="s">
        <v>105</v>
      </c>
      <c r="B48" s="604" t="s">
        <v>114</v>
      </c>
      <c r="C48" s="593" t="s">
        <v>115</v>
      </c>
      <c r="D48" s="593">
        <f>'01CH'!D49</f>
        <v>34.896000000000001</v>
      </c>
      <c r="E48" s="595">
        <v>61.421563999999989</v>
      </c>
      <c r="F48" s="548">
        <v>26.51321999999999</v>
      </c>
      <c r="G48" s="523">
        <f>'03CH'!D49</f>
        <v>54.03</v>
      </c>
      <c r="H48" s="548">
        <f t="shared" si="0"/>
        <v>19.134</v>
      </c>
      <c r="I48" s="684">
        <v>48.099999999999994</v>
      </c>
      <c r="J48" s="685">
        <f t="shared" si="2"/>
        <v>13.203999999999994</v>
      </c>
      <c r="K48" s="842">
        <f>'06_CH2023'!D49</f>
        <v>39.535470000000004</v>
      </c>
      <c r="L48" s="685">
        <f t="shared" si="3"/>
        <v>4.6394700000000029</v>
      </c>
      <c r="M48" s="842">
        <f t="shared" si="8"/>
        <v>-8.5645299999999907</v>
      </c>
      <c r="N48" s="685">
        <f t="shared" si="5"/>
        <v>-21.886093999999986</v>
      </c>
      <c r="O48" s="685">
        <f t="shared" si="1"/>
        <v>-14.494529999999997</v>
      </c>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502"/>
      <c r="BR48" s="502"/>
      <c r="BS48" s="502"/>
      <c r="BT48" s="502"/>
      <c r="BU48" s="502"/>
      <c r="BV48" s="502"/>
      <c r="BW48" s="502"/>
      <c r="BX48" s="502"/>
      <c r="BY48" s="502"/>
      <c r="BZ48" s="502"/>
      <c r="CA48" s="502"/>
      <c r="CB48" s="502"/>
      <c r="CC48" s="502"/>
      <c r="CD48" s="502"/>
      <c r="CE48" s="502"/>
      <c r="CF48" s="502"/>
      <c r="CG48" s="502"/>
      <c r="CH48" s="502"/>
      <c r="CI48" s="502"/>
      <c r="CJ48" s="502"/>
      <c r="CK48" s="502"/>
      <c r="CL48" s="502"/>
      <c r="CM48" s="502"/>
      <c r="CN48" s="502"/>
      <c r="CO48" s="502"/>
      <c r="CP48" s="502"/>
      <c r="CQ48" s="502"/>
      <c r="CR48" s="502"/>
      <c r="CS48" s="502"/>
      <c r="CT48" s="502"/>
      <c r="CU48" s="502"/>
      <c r="CV48" s="502"/>
      <c r="CW48" s="502"/>
      <c r="CX48" s="502"/>
      <c r="CY48" s="502"/>
      <c r="CZ48" s="502"/>
      <c r="DA48" s="502"/>
      <c r="DB48" s="502"/>
      <c r="DC48" s="502"/>
      <c r="DD48" s="502"/>
      <c r="DE48" s="502"/>
      <c r="DF48" s="502"/>
      <c r="DG48" s="502"/>
      <c r="DH48" s="502"/>
      <c r="DI48" s="502"/>
      <c r="DJ48" s="502"/>
      <c r="DK48" s="502"/>
      <c r="DL48" s="502"/>
      <c r="DM48" s="502"/>
      <c r="DN48" s="502"/>
      <c r="DO48" s="502"/>
      <c r="DP48" s="502"/>
      <c r="DQ48" s="502"/>
      <c r="DR48" s="502"/>
      <c r="DS48" s="502"/>
      <c r="DT48" s="502"/>
      <c r="DU48" s="502"/>
      <c r="DV48" s="502"/>
      <c r="DW48" s="502"/>
      <c r="DX48" s="502"/>
      <c r="DY48" s="502"/>
      <c r="DZ48" s="502"/>
      <c r="EA48" s="502"/>
      <c r="EB48" s="502"/>
      <c r="EC48" s="502"/>
      <c r="ED48" s="502"/>
      <c r="EE48" s="502"/>
      <c r="EF48" s="502"/>
      <c r="EG48" s="502"/>
      <c r="EH48" s="502"/>
      <c r="EI48" s="502"/>
      <c r="EJ48" s="502"/>
      <c r="EK48" s="502"/>
      <c r="EL48" s="502"/>
      <c r="EM48" s="502"/>
      <c r="EN48" s="502"/>
      <c r="EO48" s="502"/>
      <c r="EP48" s="502"/>
      <c r="EQ48" s="502"/>
      <c r="ER48" s="502"/>
      <c r="ES48" s="502"/>
      <c r="ET48" s="502"/>
      <c r="EU48" s="502"/>
      <c r="EV48" s="502"/>
      <c r="EW48" s="502"/>
      <c r="EX48" s="502"/>
      <c r="EY48" s="502"/>
      <c r="EZ48" s="502"/>
      <c r="FA48" s="502"/>
      <c r="FB48" s="502"/>
      <c r="FC48" s="502"/>
      <c r="FD48" s="502"/>
      <c r="FE48" s="502"/>
      <c r="FF48" s="502"/>
      <c r="FG48" s="502"/>
      <c r="FH48" s="502"/>
      <c r="FI48" s="502"/>
      <c r="FJ48" s="502"/>
      <c r="FK48" s="502"/>
      <c r="FL48" s="502"/>
      <c r="FM48" s="502"/>
      <c r="FN48" s="502"/>
      <c r="FO48" s="502"/>
      <c r="FP48" s="502"/>
      <c r="FQ48" s="502"/>
      <c r="FR48" s="502"/>
      <c r="FS48" s="502"/>
      <c r="FT48" s="502"/>
      <c r="FU48" s="502"/>
      <c r="FV48" s="502"/>
      <c r="FW48" s="502"/>
      <c r="FX48" s="502"/>
      <c r="FY48" s="502"/>
      <c r="FZ48" s="502"/>
      <c r="GA48" s="502"/>
      <c r="GB48" s="502"/>
      <c r="GC48" s="502"/>
      <c r="GD48" s="502"/>
      <c r="GE48" s="502"/>
      <c r="GF48" s="502"/>
      <c r="GG48" s="502"/>
      <c r="GH48" s="502"/>
      <c r="GI48" s="502"/>
      <c r="GJ48" s="502"/>
      <c r="GK48" s="502"/>
      <c r="GL48" s="502"/>
      <c r="GM48" s="502"/>
      <c r="GN48" s="502"/>
      <c r="GO48" s="502"/>
      <c r="GP48" s="502"/>
      <c r="GQ48" s="502"/>
      <c r="GR48" s="502"/>
      <c r="GS48" s="502"/>
      <c r="GT48" s="502"/>
      <c r="GU48" s="502"/>
      <c r="GV48" s="502"/>
      <c r="GW48" s="502"/>
      <c r="GX48" s="502"/>
      <c r="GY48" s="502"/>
      <c r="GZ48" s="502"/>
      <c r="HA48" s="502"/>
      <c r="HB48" s="502"/>
      <c r="HC48" s="502"/>
      <c r="HD48" s="502"/>
      <c r="HE48" s="502"/>
      <c r="HF48" s="502"/>
      <c r="HG48" s="502"/>
      <c r="HH48" s="502"/>
      <c r="HI48" s="502"/>
      <c r="HJ48" s="502"/>
      <c r="HK48" s="502"/>
      <c r="HL48" s="502"/>
      <c r="HM48" s="502"/>
      <c r="HN48" s="502"/>
      <c r="HO48" s="502"/>
      <c r="HP48" s="502"/>
      <c r="HQ48" s="502"/>
      <c r="HR48" s="502"/>
      <c r="HS48" s="610"/>
      <c r="HT48" s="610"/>
      <c r="HU48" s="610"/>
      <c r="HV48" s="610"/>
      <c r="HW48" s="610"/>
      <c r="HX48" s="610"/>
      <c r="HY48" s="610"/>
      <c r="HZ48" s="610"/>
      <c r="IA48" s="610"/>
      <c r="IB48" s="610"/>
      <c r="IC48" s="610"/>
      <c r="ID48" s="610"/>
      <c r="IE48" s="610"/>
      <c r="IF48" s="610"/>
      <c r="IG48" s="610"/>
      <c r="IH48" s="610"/>
      <c r="II48" s="610"/>
      <c r="IJ48" s="610"/>
      <c r="IK48" s="610"/>
      <c r="IL48" s="610"/>
    </row>
    <row r="49" spans="1:246" ht="27.6">
      <c r="A49" s="593" t="s">
        <v>105</v>
      </c>
      <c r="B49" s="604" t="s">
        <v>116</v>
      </c>
      <c r="C49" s="593" t="s">
        <v>117</v>
      </c>
      <c r="D49" s="593">
        <f>'01CH'!D50</f>
        <v>7.1870000000000003</v>
      </c>
      <c r="E49" s="595">
        <v>35.939056999999998</v>
      </c>
      <c r="F49" s="548">
        <v>28.7502</v>
      </c>
      <c r="G49" s="523">
        <f>'03CH'!D50</f>
        <v>18</v>
      </c>
      <c r="H49" s="548">
        <f t="shared" si="0"/>
        <v>10.812999999999999</v>
      </c>
      <c r="I49" s="684">
        <v>15.5</v>
      </c>
      <c r="J49" s="685">
        <f t="shared" si="2"/>
        <v>8.3129999999999988</v>
      </c>
      <c r="K49" s="842">
        <f>'06_CH2023'!D50</f>
        <v>8.3795000000000019</v>
      </c>
      <c r="L49" s="685">
        <f t="shared" si="3"/>
        <v>1.1925000000000017</v>
      </c>
      <c r="M49" s="842">
        <f t="shared" si="8"/>
        <v>-7.1204999999999981</v>
      </c>
      <c r="N49" s="685">
        <f t="shared" si="5"/>
        <v>-27.559556999999998</v>
      </c>
      <c r="O49" s="685">
        <f t="shared" si="1"/>
        <v>-9.6204999999999981</v>
      </c>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502"/>
      <c r="BC49" s="502"/>
      <c r="BD49" s="502"/>
      <c r="BE49" s="502"/>
      <c r="BF49" s="502"/>
      <c r="BG49" s="502"/>
      <c r="BH49" s="502"/>
      <c r="BI49" s="502"/>
      <c r="BJ49" s="502"/>
      <c r="BK49" s="502"/>
      <c r="BL49" s="502"/>
      <c r="BM49" s="502"/>
      <c r="BN49" s="502"/>
      <c r="BO49" s="502"/>
      <c r="BP49" s="502"/>
      <c r="BQ49" s="502"/>
      <c r="BR49" s="502"/>
      <c r="BS49" s="502"/>
      <c r="BT49" s="502"/>
      <c r="BU49" s="502"/>
      <c r="BV49" s="502"/>
      <c r="BW49" s="502"/>
      <c r="BX49" s="502"/>
      <c r="BY49" s="502"/>
      <c r="BZ49" s="502"/>
      <c r="CA49" s="502"/>
      <c r="CB49" s="502"/>
      <c r="CC49" s="502"/>
      <c r="CD49" s="502"/>
      <c r="CE49" s="502"/>
      <c r="CF49" s="502"/>
      <c r="CG49" s="502"/>
      <c r="CH49" s="502"/>
      <c r="CI49" s="502"/>
      <c r="CJ49" s="502"/>
      <c r="CK49" s="502"/>
      <c r="CL49" s="502"/>
      <c r="CM49" s="502"/>
      <c r="CN49" s="502"/>
      <c r="CO49" s="502"/>
      <c r="CP49" s="502"/>
      <c r="CQ49" s="502"/>
      <c r="CR49" s="502"/>
      <c r="CS49" s="502"/>
      <c r="CT49" s="502"/>
      <c r="CU49" s="502"/>
      <c r="CV49" s="502"/>
      <c r="CW49" s="502"/>
      <c r="CX49" s="502"/>
      <c r="CY49" s="502"/>
      <c r="CZ49" s="502"/>
      <c r="DA49" s="502"/>
      <c r="DB49" s="502"/>
      <c r="DC49" s="502"/>
      <c r="DD49" s="502"/>
      <c r="DE49" s="502"/>
      <c r="DF49" s="502"/>
      <c r="DG49" s="502"/>
      <c r="DH49" s="502"/>
      <c r="DI49" s="502"/>
      <c r="DJ49" s="502"/>
      <c r="DK49" s="502"/>
      <c r="DL49" s="502"/>
      <c r="DM49" s="502"/>
      <c r="DN49" s="502"/>
      <c r="DO49" s="502"/>
      <c r="DP49" s="502"/>
      <c r="DQ49" s="502"/>
      <c r="DR49" s="502"/>
      <c r="DS49" s="502"/>
      <c r="DT49" s="502"/>
      <c r="DU49" s="502"/>
      <c r="DV49" s="502"/>
      <c r="DW49" s="502"/>
      <c r="DX49" s="502"/>
      <c r="DY49" s="502"/>
      <c r="DZ49" s="502"/>
      <c r="EA49" s="502"/>
      <c r="EB49" s="502"/>
      <c r="EC49" s="502"/>
      <c r="ED49" s="502"/>
      <c r="EE49" s="502"/>
      <c r="EF49" s="502"/>
      <c r="EG49" s="502"/>
      <c r="EH49" s="502"/>
      <c r="EI49" s="502"/>
      <c r="EJ49" s="502"/>
      <c r="EK49" s="502"/>
      <c r="EL49" s="502"/>
      <c r="EM49" s="502"/>
      <c r="EN49" s="502"/>
      <c r="EO49" s="502"/>
      <c r="EP49" s="502"/>
      <c r="EQ49" s="502"/>
      <c r="ER49" s="502"/>
      <c r="ES49" s="502"/>
      <c r="ET49" s="502"/>
      <c r="EU49" s="502"/>
      <c r="EV49" s="502"/>
      <c r="EW49" s="502"/>
      <c r="EX49" s="502"/>
      <c r="EY49" s="502"/>
      <c r="EZ49" s="502"/>
      <c r="FA49" s="502"/>
      <c r="FB49" s="502"/>
      <c r="FC49" s="502"/>
      <c r="FD49" s="502"/>
      <c r="FE49" s="502"/>
      <c r="FF49" s="502"/>
      <c r="FG49" s="502"/>
      <c r="FH49" s="502"/>
      <c r="FI49" s="502"/>
      <c r="FJ49" s="502"/>
      <c r="FK49" s="502"/>
      <c r="FL49" s="502"/>
      <c r="FM49" s="502"/>
      <c r="FN49" s="502"/>
      <c r="FO49" s="502"/>
      <c r="FP49" s="502"/>
      <c r="FQ49" s="502"/>
      <c r="FR49" s="502"/>
      <c r="FS49" s="502"/>
      <c r="FT49" s="502"/>
      <c r="FU49" s="502"/>
      <c r="FV49" s="502"/>
      <c r="FW49" s="502"/>
      <c r="FX49" s="502"/>
      <c r="FY49" s="502"/>
      <c r="FZ49" s="502"/>
      <c r="GA49" s="502"/>
      <c r="GB49" s="502"/>
      <c r="GC49" s="502"/>
      <c r="GD49" s="502"/>
      <c r="GE49" s="502"/>
      <c r="GF49" s="502"/>
      <c r="GG49" s="502"/>
      <c r="GH49" s="502"/>
      <c r="GI49" s="502"/>
      <c r="GJ49" s="502"/>
      <c r="GK49" s="502"/>
      <c r="GL49" s="502"/>
      <c r="GM49" s="502"/>
      <c r="GN49" s="502"/>
      <c r="GO49" s="502"/>
      <c r="GP49" s="502"/>
      <c r="GQ49" s="502"/>
      <c r="GR49" s="502"/>
      <c r="GS49" s="502"/>
      <c r="GT49" s="502"/>
      <c r="GU49" s="502"/>
      <c r="GV49" s="502"/>
      <c r="GW49" s="502"/>
      <c r="GX49" s="502"/>
      <c r="GY49" s="502"/>
      <c r="GZ49" s="502"/>
      <c r="HA49" s="502"/>
      <c r="HB49" s="502"/>
      <c r="HC49" s="502"/>
      <c r="HD49" s="502"/>
      <c r="HE49" s="502"/>
      <c r="HF49" s="502"/>
      <c r="HG49" s="502"/>
      <c r="HH49" s="502"/>
      <c r="HI49" s="502"/>
      <c r="HJ49" s="502"/>
      <c r="HK49" s="502"/>
      <c r="HL49" s="502"/>
      <c r="HM49" s="502"/>
      <c r="HN49" s="502"/>
      <c r="HO49" s="502"/>
      <c r="HP49" s="502"/>
      <c r="HQ49" s="502"/>
      <c r="HR49" s="502"/>
      <c r="HS49" s="610"/>
      <c r="HT49" s="610"/>
      <c r="HU49" s="610"/>
      <c r="HV49" s="610"/>
      <c r="HW49" s="610"/>
      <c r="HX49" s="610"/>
      <c r="HY49" s="610"/>
      <c r="HZ49" s="610"/>
      <c r="IA49" s="610"/>
      <c r="IB49" s="610"/>
      <c r="IC49" s="610"/>
      <c r="ID49" s="610"/>
      <c r="IE49" s="610"/>
      <c r="IF49" s="610"/>
      <c r="IG49" s="610"/>
      <c r="IH49" s="610"/>
      <c r="II49" s="610"/>
      <c r="IJ49" s="610"/>
      <c r="IK49" s="610"/>
      <c r="IL49" s="610"/>
    </row>
    <row r="50" spans="1:246" ht="21.9" customHeight="1">
      <c r="A50" s="593" t="s">
        <v>105</v>
      </c>
      <c r="B50" s="604" t="s">
        <v>118</v>
      </c>
      <c r="C50" s="593" t="s">
        <v>119</v>
      </c>
      <c r="D50" s="593">
        <f>'01CH'!D51</f>
        <v>114.333</v>
      </c>
      <c r="E50" s="595">
        <v>362.22855799999996</v>
      </c>
      <c r="F50" s="548">
        <v>249.01609999999997</v>
      </c>
      <c r="G50" s="523">
        <f>'03CH'!D51</f>
        <v>175.64</v>
      </c>
      <c r="H50" s="548">
        <f t="shared" si="0"/>
        <v>61.306999999999988</v>
      </c>
      <c r="I50" s="684">
        <v>170.56</v>
      </c>
      <c r="J50" s="685">
        <f t="shared" si="2"/>
        <v>56.227000000000004</v>
      </c>
      <c r="K50" s="842">
        <f>'06_CH2023'!D51</f>
        <v>165.67500000000001</v>
      </c>
      <c r="L50" s="685">
        <f t="shared" si="3"/>
        <v>51.342000000000013</v>
      </c>
      <c r="M50" s="842">
        <f>K50-I50</f>
        <v>-4.8849999999999909</v>
      </c>
      <c r="N50" s="685">
        <f t="shared" si="5"/>
        <v>-196.55355799999995</v>
      </c>
      <c r="O50" s="685">
        <f t="shared" si="1"/>
        <v>-9.964999999999975</v>
      </c>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502"/>
      <c r="BC50" s="502"/>
      <c r="BD50" s="502"/>
      <c r="BE50" s="502"/>
      <c r="BF50" s="502"/>
      <c r="BG50" s="502"/>
      <c r="BH50" s="502"/>
      <c r="BI50" s="502"/>
      <c r="BJ50" s="502"/>
      <c r="BK50" s="502"/>
      <c r="BL50" s="502"/>
      <c r="BM50" s="502"/>
      <c r="BN50" s="502"/>
      <c r="BO50" s="502"/>
      <c r="BP50" s="502"/>
      <c r="BQ50" s="502"/>
      <c r="BR50" s="502"/>
      <c r="BS50" s="502"/>
      <c r="BT50" s="502"/>
      <c r="BU50" s="502"/>
      <c r="BV50" s="502"/>
      <c r="BW50" s="502"/>
      <c r="BX50" s="502"/>
      <c r="BY50" s="502"/>
      <c r="BZ50" s="502"/>
      <c r="CA50" s="502"/>
      <c r="CB50" s="502"/>
      <c r="CC50" s="502"/>
      <c r="CD50" s="502"/>
      <c r="CE50" s="502"/>
      <c r="CF50" s="502"/>
      <c r="CG50" s="502"/>
      <c r="CH50" s="502"/>
      <c r="CI50" s="502"/>
      <c r="CJ50" s="502"/>
      <c r="CK50" s="502"/>
      <c r="CL50" s="502"/>
      <c r="CM50" s="502"/>
      <c r="CN50" s="502"/>
      <c r="CO50" s="502"/>
      <c r="CP50" s="502"/>
      <c r="CQ50" s="502"/>
      <c r="CR50" s="502"/>
      <c r="CS50" s="502"/>
      <c r="CT50" s="502"/>
      <c r="CU50" s="502"/>
      <c r="CV50" s="502"/>
      <c r="CW50" s="502"/>
      <c r="CX50" s="502"/>
      <c r="CY50" s="502"/>
      <c r="CZ50" s="502"/>
      <c r="DA50" s="502"/>
      <c r="DB50" s="502"/>
      <c r="DC50" s="502"/>
      <c r="DD50" s="502"/>
      <c r="DE50" s="502"/>
      <c r="DF50" s="502"/>
      <c r="DG50" s="502"/>
      <c r="DH50" s="502"/>
      <c r="DI50" s="502"/>
      <c r="DJ50" s="502"/>
      <c r="DK50" s="502"/>
      <c r="DL50" s="502"/>
      <c r="DM50" s="502"/>
      <c r="DN50" s="502"/>
      <c r="DO50" s="502"/>
      <c r="DP50" s="502"/>
      <c r="DQ50" s="502"/>
      <c r="DR50" s="502"/>
      <c r="DS50" s="502"/>
      <c r="DT50" s="502"/>
      <c r="DU50" s="502"/>
      <c r="DV50" s="502"/>
      <c r="DW50" s="502"/>
      <c r="DX50" s="502"/>
      <c r="DY50" s="502"/>
      <c r="DZ50" s="502"/>
      <c r="EA50" s="502"/>
      <c r="EB50" s="502"/>
      <c r="EC50" s="502"/>
      <c r="ED50" s="502"/>
      <c r="EE50" s="502"/>
      <c r="EF50" s="502"/>
      <c r="EG50" s="502"/>
      <c r="EH50" s="502"/>
      <c r="EI50" s="502"/>
      <c r="EJ50" s="502"/>
      <c r="EK50" s="502"/>
      <c r="EL50" s="502"/>
      <c r="EM50" s="502"/>
      <c r="EN50" s="502"/>
      <c r="EO50" s="502"/>
      <c r="EP50" s="502"/>
      <c r="EQ50" s="502"/>
      <c r="ER50" s="502"/>
      <c r="ES50" s="502"/>
      <c r="ET50" s="502"/>
      <c r="EU50" s="502"/>
      <c r="EV50" s="502"/>
      <c r="EW50" s="502"/>
      <c r="EX50" s="502"/>
      <c r="EY50" s="502"/>
      <c r="EZ50" s="502"/>
      <c r="FA50" s="502"/>
      <c r="FB50" s="502"/>
      <c r="FC50" s="502"/>
      <c r="FD50" s="502"/>
      <c r="FE50" s="502"/>
      <c r="FF50" s="502"/>
      <c r="FG50" s="502"/>
      <c r="FH50" s="502"/>
      <c r="FI50" s="502"/>
      <c r="FJ50" s="502"/>
      <c r="FK50" s="502"/>
      <c r="FL50" s="502"/>
      <c r="FM50" s="502"/>
      <c r="FN50" s="502"/>
      <c r="FO50" s="502"/>
      <c r="FP50" s="502"/>
      <c r="FQ50" s="502"/>
      <c r="FR50" s="502"/>
      <c r="FS50" s="502"/>
      <c r="FT50" s="502"/>
      <c r="FU50" s="502"/>
      <c r="FV50" s="502"/>
      <c r="FW50" s="502"/>
      <c r="FX50" s="502"/>
      <c r="FY50" s="502"/>
      <c r="FZ50" s="502"/>
      <c r="GA50" s="502"/>
      <c r="GB50" s="502"/>
      <c r="GC50" s="502"/>
      <c r="GD50" s="502"/>
      <c r="GE50" s="502"/>
      <c r="GF50" s="502"/>
      <c r="GG50" s="502"/>
      <c r="GH50" s="502"/>
      <c r="GI50" s="502"/>
      <c r="GJ50" s="502"/>
      <c r="GK50" s="502"/>
      <c r="GL50" s="502"/>
      <c r="GM50" s="502"/>
      <c r="GN50" s="502"/>
      <c r="GO50" s="502"/>
      <c r="GP50" s="502"/>
      <c r="GQ50" s="502"/>
      <c r="GR50" s="502"/>
      <c r="GS50" s="502"/>
      <c r="GT50" s="502"/>
      <c r="GU50" s="502"/>
      <c r="GV50" s="502"/>
      <c r="GW50" s="502"/>
      <c r="GX50" s="502"/>
      <c r="GY50" s="502"/>
      <c r="GZ50" s="502"/>
      <c r="HA50" s="502"/>
      <c r="HB50" s="502"/>
      <c r="HC50" s="502"/>
      <c r="HD50" s="502"/>
      <c r="HE50" s="502"/>
      <c r="HF50" s="502"/>
      <c r="HG50" s="502"/>
      <c r="HH50" s="502"/>
      <c r="HI50" s="502"/>
      <c r="HJ50" s="502"/>
      <c r="HK50" s="502"/>
      <c r="HL50" s="502"/>
      <c r="HM50" s="502"/>
      <c r="HN50" s="502"/>
      <c r="HO50" s="502"/>
      <c r="HP50" s="502"/>
      <c r="HQ50" s="502"/>
      <c r="HR50" s="502"/>
      <c r="HS50" s="610"/>
      <c r="HT50" s="610"/>
      <c r="HU50" s="610"/>
      <c r="HV50" s="610"/>
      <c r="HW50" s="610"/>
      <c r="HX50" s="610"/>
      <c r="HY50" s="610"/>
      <c r="HZ50" s="610"/>
      <c r="IA50" s="610"/>
      <c r="IB50" s="610"/>
      <c r="IC50" s="610"/>
      <c r="ID50" s="610"/>
      <c r="IE50" s="610"/>
      <c r="IF50" s="610"/>
      <c r="IG50" s="610"/>
      <c r="IH50" s="610"/>
      <c r="II50" s="610"/>
      <c r="IJ50" s="610"/>
      <c r="IK50" s="610"/>
      <c r="IL50" s="610"/>
    </row>
    <row r="51" spans="1:246" ht="27.6">
      <c r="A51" s="593" t="s">
        <v>105</v>
      </c>
      <c r="B51" s="604" t="s">
        <v>120</v>
      </c>
      <c r="C51" s="593" t="s">
        <v>121</v>
      </c>
      <c r="D51" s="593">
        <f>'01CH'!D52</f>
        <v>0.35399999999999998</v>
      </c>
      <c r="E51" s="595">
        <v>2.4777220000000004</v>
      </c>
      <c r="F51" s="548">
        <v>2.1363000000000003</v>
      </c>
      <c r="G51" s="523">
        <f>'03CH'!D52</f>
        <v>1.4499999999999997</v>
      </c>
      <c r="H51" s="548">
        <f t="shared" si="0"/>
        <v>1.0959999999999996</v>
      </c>
      <c r="I51" s="684">
        <v>0.59</v>
      </c>
      <c r="J51" s="685">
        <f t="shared" si="2"/>
        <v>0.23599999999999999</v>
      </c>
      <c r="K51" s="842">
        <f>'06_CH2023'!D52</f>
        <v>0.43257799999999974</v>
      </c>
      <c r="L51" s="685">
        <f t="shared" si="3"/>
        <v>7.8577999999999759E-2</v>
      </c>
      <c r="M51" s="842">
        <f t="shared" si="8"/>
        <v>-0.15742200000000023</v>
      </c>
      <c r="N51" s="685">
        <f t="shared" si="5"/>
        <v>-2.0451440000000005</v>
      </c>
      <c r="O51" s="685">
        <f t="shared" si="1"/>
        <v>-1.017422</v>
      </c>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502"/>
      <c r="BC51" s="502"/>
      <c r="BD51" s="502"/>
      <c r="BE51" s="502"/>
      <c r="BF51" s="502"/>
      <c r="BG51" s="502"/>
      <c r="BH51" s="502"/>
      <c r="BI51" s="502"/>
      <c r="BJ51" s="502"/>
      <c r="BK51" s="502"/>
      <c r="BL51" s="502"/>
      <c r="BM51" s="502"/>
      <c r="BN51" s="502"/>
      <c r="BO51" s="502"/>
      <c r="BP51" s="502"/>
      <c r="BQ51" s="502"/>
      <c r="BR51" s="502"/>
      <c r="BS51" s="502"/>
      <c r="BT51" s="502"/>
      <c r="BU51" s="502"/>
      <c r="BV51" s="502"/>
      <c r="BW51" s="502"/>
      <c r="BX51" s="502"/>
      <c r="BY51" s="502"/>
      <c r="BZ51" s="502"/>
      <c r="CA51" s="502"/>
      <c r="CB51" s="502"/>
      <c r="CC51" s="502"/>
      <c r="CD51" s="502"/>
      <c r="CE51" s="502"/>
      <c r="CF51" s="502"/>
      <c r="CG51" s="502"/>
      <c r="CH51" s="502"/>
      <c r="CI51" s="502"/>
      <c r="CJ51" s="502"/>
      <c r="CK51" s="502"/>
      <c r="CL51" s="502"/>
      <c r="CM51" s="502"/>
      <c r="CN51" s="502"/>
      <c r="CO51" s="502"/>
      <c r="CP51" s="502"/>
      <c r="CQ51" s="502"/>
      <c r="CR51" s="502"/>
      <c r="CS51" s="502"/>
      <c r="CT51" s="502"/>
      <c r="CU51" s="502"/>
      <c r="CV51" s="502"/>
      <c r="CW51" s="502"/>
      <c r="CX51" s="502"/>
      <c r="CY51" s="502"/>
      <c r="CZ51" s="502"/>
      <c r="DA51" s="502"/>
      <c r="DB51" s="502"/>
      <c r="DC51" s="502"/>
      <c r="DD51" s="502"/>
      <c r="DE51" s="502"/>
      <c r="DF51" s="502"/>
      <c r="DG51" s="502"/>
      <c r="DH51" s="502"/>
      <c r="DI51" s="502"/>
      <c r="DJ51" s="502"/>
      <c r="DK51" s="502"/>
      <c r="DL51" s="502"/>
      <c r="DM51" s="502"/>
      <c r="DN51" s="502"/>
      <c r="DO51" s="502"/>
      <c r="DP51" s="502"/>
      <c r="DQ51" s="502"/>
      <c r="DR51" s="502"/>
      <c r="DS51" s="502"/>
      <c r="DT51" s="502"/>
      <c r="DU51" s="502"/>
      <c r="DV51" s="502"/>
      <c r="DW51" s="502"/>
      <c r="DX51" s="502"/>
      <c r="DY51" s="502"/>
      <c r="DZ51" s="502"/>
      <c r="EA51" s="502"/>
      <c r="EB51" s="502"/>
      <c r="EC51" s="502"/>
      <c r="ED51" s="502"/>
      <c r="EE51" s="502"/>
      <c r="EF51" s="502"/>
      <c r="EG51" s="502"/>
      <c r="EH51" s="502"/>
      <c r="EI51" s="502"/>
      <c r="EJ51" s="502"/>
      <c r="EK51" s="502"/>
      <c r="EL51" s="502"/>
      <c r="EM51" s="502"/>
      <c r="EN51" s="502"/>
      <c r="EO51" s="502"/>
      <c r="EP51" s="502"/>
      <c r="EQ51" s="502"/>
      <c r="ER51" s="502"/>
      <c r="ES51" s="502"/>
      <c r="ET51" s="502"/>
      <c r="EU51" s="502"/>
      <c r="EV51" s="502"/>
      <c r="EW51" s="502"/>
      <c r="EX51" s="502"/>
      <c r="EY51" s="502"/>
      <c r="EZ51" s="502"/>
      <c r="FA51" s="502"/>
      <c r="FB51" s="502"/>
      <c r="FC51" s="502"/>
      <c r="FD51" s="502"/>
      <c r="FE51" s="502"/>
      <c r="FF51" s="502"/>
      <c r="FG51" s="502"/>
      <c r="FH51" s="502"/>
      <c r="FI51" s="502"/>
      <c r="FJ51" s="502"/>
      <c r="FK51" s="502"/>
      <c r="FL51" s="502"/>
      <c r="FM51" s="502"/>
      <c r="FN51" s="502"/>
      <c r="FO51" s="502"/>
      <c r="FP51" s="502"/>
      <c r="FQ51" s="502"/>
      <c r="FR51" s="502"/>
      <c r="FS51" s="502"/>
      <c r="FT51" s="502"/>
      <c r="FU51" s="502"/>
      <c r="FV51" s="502"/>
      <c r="FW51" s="502"/>
      <c r="FX51" s="502"/>
      <c r="FY51" s="502"/>
      <c r="FZ51" s="502"/>
      <c r="GA51" s="502"/>
      <c r="GB51" s="502"/>
      <c r="GC51" s="502"/>
      <c r="GD51" s="502"/>
      <c r="GE51" s="502"/>
      <c r="GF51" s="502"/>
      <c r="GG51" s="502"/>
      <c r="GH51" s="502"/>
      <c r="GI51" s="502"/>
      <c r="GJ51" s="502"/>
      <c r="GK51" s="502"/>
      <c r="GL51" s="502"/>
      <c r="GM51" s="502"/>
      <c r="GN51" s="502"/>
      <c r="GO51" s="502"/>
      <c r="GP51" s="502"/>
      <c r="GQ51" s="502"/>
      <c r="GR51" s="502"/>
      <c r="GS51" s="502"/>
      <c r="GT51" s="502"/>
      <c r="GU51" s="502"/>
      <c r="GV51" s="502"/>
      <c r="GW51" s="502"/>
      <c r="GX51" s="502"/>
      <c r="GY51" s="502"/>
      <c r="GZ51" s="502"/>
      <c r="HA51" s="502"/>
      <c r="HB51" s="502"/>
      <c r="HC51" s="502"/>
      <c r="HD51" s="502"/>
      <c r="HE51" s="502"/>
      <c r="HF51" s="502"/>
      <c r="HG51" s="502"/>
      <c r="HH51" s="502"/>
      <c r="HI51" s="502"/>
      <c r="HJ51" s="502"/>
      <c r="HK51" s="502"/>
      <c r="HL51" s="502"/>
      <c r="HM51" s="502"/>
      <c r="HN51" s="502"/>
      <c r="HO51" s="502"/>
      <c r="HP51" s="502"/>
      <c r="HQ51" s="502"/>
      <c r="HR51" s="502"/>
      <c r="HS51" s="610"/>
      <c r="HT51" s="610"/>
      <c r="HU51" s="610"/>
      <c r="HV51" s="610"/>
      <c r="HW51" s="610"/>
      <c r="HX51" s="610"/>
      <c r="HY51" s="610"/>
      <c r="HZ51" s="610"/>
      <c r="IA51" s="610"/>
      <c r="IB51" s="610"/>
      <c r="IC51" s="610"/>
      <c r="ID51" s="610"/>
      <c r="IE51" s="610"/>
      <c r="IF51" s="610"/>
      <c r="IG51" s="610"/>
      <c r="IH51" s="610"/>
      <c r="II51" s="610"/>
      <c r="IJ51" s="610"/>
      <c r="IK51" s="610"/>
      <c r="IL51" s="610"/>
    </row>
    <row r="52" spans="1:246" ht="27.6">
      <c r="A52" s="507" t="s">
        <v>105</v>
      </c>
      <c r="B52" s="505" t="s">
        <v>122</v>
      </c>
      <c r="C52" s="507" t="s">
        <v>123</v>
      </c>
      <c r="D52" s="507">
        <f>'01CH'!D53</f>
        <v>0</v>
      </c>
      <c r="E52" s="51"/>
      <c r="F52" s="19">
        <v>0</v>
      </c>
      <c r="G52" s="18">
        <f>'03CH'!D53</f>
        <v>0</v>
      </c>
      <c r="H52" s="19">
        <f t="shared" si="0"/>
        <v>0</v>
      </c>
      <c r="I52" s="686">
        <f>'03CH'!D53</f>
        <v>0</v>
      </c>
      <c r="J52" s="681">
        <f t="shared" si="2"/>
        <v>0</v>
      </c>
      <c r="K52" s="843">
        <f>'03CH'!F53</f>
        <v>0</v>
      </c>
      <c r="L52" s="681">
        <f t="shared" si="3"/>
        <v>0</v>
      </c>
      <c r="M52" s="843">
        <f t="shared" si="8"/>
        <v>0</v>
      </c>
      <c r="N52" s="681">
        <f t="shared" si="5"/>
        <v>0</v>
      </c>
      <c r="O52" s="681">
        <f t="shared" si="1"/>
        <v>0</v>
      </c>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502"/>
      <c r="BC52" s="502"/>
      <c r="BD52" s="502"/>
      <c r="BE52" s="502"/>
      <c r="BF52" s="502"/>
      <c r="BG52" s="502"/>
      <c r="BH52" s="502"/>
      <c r="BI52" s="502"/>
      <c r="BJ52" s="502"/>
      <c r="BK52" s="502"/>
      <c r="BL52" s="502"/>
      <c r="BM52" s="502"/>
      <c r="BN52" s="502"/>
      <c r="BO52" s="502"/>
      <c r="BP52" s="502"/>
      <c r="BQ52" s="502"/>
      <c r="BR52" s="502"/>
      <c r="BS52" s="502"/>
      <c r="BT52" s="502"/>
      <c r="BU52" s="502"/>
      <c r="BV52" s="502"/>
      <c r="BW52" s="502"/>
      <c r="BX52" s="502"/>
      <c r="BY52" s="502"/>
      <c r="BZ52" s="502"/>
      <c r="CA52" s="502"/>
      <c r="CB52" s="502"/>
      <c r="CC52" s="502"/>
      <c r="CD52" s="502"/>
      <c r="CE52" s="502"/>
      <c r="CF52" s="502"/>
      <c r="CG52" s="502"/>
      <c r="CH52" s="502"/>
      <c r="CI52" s="502"/>
      <c r="CJ52" s="502"/>
      <c r="CK52" s="502"/>
      <c r="CL52" s="502"/>
      <c r="CM52" s="502"/>
      <c r="CN52" s="502"/>
      <c r="CO52" s="502"/>
      <c r="CP52" s="502"/>
      <c r="CQ52" s="502"/>
      <c r="CR52" s="502"/>
      <c r="CS52" s="502"/>
      <c r="CT52" s="502"/>
      <c r="CU52" s="502"/>
      <c r="CV52" s="502"/>
      <c r="CW52" s="502"/>
      <c r="CX52" s="502"/>
      <c r="CY52" s="502"/>
      <c r="CZ52" s="502"/>
      <c r="DA52" s="502"/>
      <c r="DB52" s="502"/>
      <c r="DC52" s="502"/>
      <c r="DD52" s="502"/>
      <c r="DE52" s="502"/>
      <c r="DF52" s="502"/>
      <c r="DG52" s="502"/>
      <c r="DH52" s="502"/>
      <c r="DI52" s="502"/>
      <c r="DJ52" s="502"/>
      <c r="DK52" s="502"/>
      <c r="DL52" s="502"/>
      <c r="DM52" s="502"/>
      <c r="DN52" s="502"/>
      <c r="DO52" s="502"/>
      <c r="DP52" s="502"/>
      <c r="DQ52" s="502"/>
      <c r="DR52" s="502"/>
      <c r="DS52" s="502"/>
      <c r="DT52" s="502"/>
      <c r="DU52" s="502"/>
      <c r="DV52" s="502"/>
      <c r="DW52" s="502"/>
      <c r="DX52" s="502"/>
      <c r="DY52" s="502"/>
      <c r="DZ52" s="502"/>
      <c r="EA52" s="502"/>
      <c r="EB52" s="502"/>
      <c r="EC52" s="502"/>
      <c r="ED52" s="502"/>
      <c r="EE52" s="502"/>
      <c r="EF52" s="502"/>
      <c r="EG52" s="502"/>
      <c r="EH52" s="502"/>
      <c r="EI52" s="502"/>
      <c r="EJ52" s="502"/>
      <c r="EK52" s="502"/>
      <c r="EL52" s="502"/>
      <c r="EM52" s="502"/>
      <c r="EN52" s="502"/>
      <c r="EO52" s="502"/>
      <c r="EP52" s="502"/>
      <c r="EQ52" s="502"/>
      <c r="ER52" s="502"/>
      <c r="ES52" s="502"/>
      <c r="ET52" s="502"/>
      <c r="EU52" s="502"/>
      <c r="EV52" s="502"/>
      <c r="EW52" s="502"/>
      <c r="EX52" s="502"/>
      <c r="EY52" s="502"/>
      <c r="EZ52" s="502"/>
      <c r="FA52" s="502"/>
      <c r="FB52" s="502"/>
      <c r="FC52" s="502"/>
      <c r="FD52" s="502"/>
      <c r="FE52" s="502"/>
      <c r="FF52" s="502"/>
      <c r="FG52" s="502"/>
      <c r="FH52" s="502"/>
      <c r="FI52" s="502"/>
      <c r="FJ52" s="502"/>
      <c r="FK52" s="502"/>
      <c r="FL52" s="502"/>
      <c r="FM52" s="502"/>
      <c r="FN52" s="502"/>
      <c r="FO52" s="502"/>
      <c r="FP52" s="502"/>
      <c r="FQ52" s="502"/>
      <c r="FR52" s="502"/>
      <c r="FS52" s="502"/>
      <c r="FT52" s="502"/>
      <c r="FU52" s="502"/>
      <c r="FV52" s="502"/>
      <c r="FW52" s="502"/>
      <c r="FX52" s="502"/>
      <c r="FY52" s="502"/>
      <c r="FZ52" s="502"/>
      <c r="GA52" s="502"/>
      <c r="GB52" s="502"/>
      <c r="GC52" s="502"/>
      <c r="GD52" s="502"/>
      <c r="GE52" s="502"/>
      <c r="GF52" s="502"/>
      <c r="GG52" s="502"/>
      <c r="GH52" s="502"/>
      <c r="GI52" s="502"/>
      <c r="GJ52" s="502"/>
      <c r="GK52" s="502"/>
      <c r="GL52" s="502"/>
      <c r="GM52" s="502"/>
      <c r="GN52" s="502"/>
      <c r="GO52" s="502"/>
      <c r="GP52" s="502"/>
      <c r="GQ52" s="502"/>
      <c r="GR52" s="502"/>
      <c r="GS52" s="502"/>
      <c r="GT52" s="502"/>
      <c r="GU52" s="502"/>
      <c r="GV52" s="502"/>
      <c r="GW52" s="502"/>
      <c r="GX52" s="502"/>
      <c r="GY52" s="502"/>
      <c r="GZ52" s="502"/>
      <c r="HA52" s="502"/>
      <c r="HB52" s="502"/>
      <c r="HC52" s="502"/>
      <c r="HD52" s="502"/>
      <c r="HE52" s="502"/>
      <c r="HF52" s="502"/>
      <c r="HG52" s="502"/>
      <c r="HH52" s="502"/>
      <c r="HI52" s="502"/>
      <c r="HJ52" s="502"/>
      <c r="HK52" s="502"/>
      <c r="HL52" s="502"/>
      <c r="HM52" s="502"/>
      <c r="HN52" s="502"/>
      <c r="HO52" s="502"/>
      <c r="HP52" s="502"/>
      <c r="HQ52" s="502"/>
      <c r="HR52" s="502"/>
      <c r="HS52" s="610"/>
      <c r="HT52" s="610"/>
      <c r="HU52" s="610"/>
      <c r="HV52" s="610"/>
      <c r="HW52" s="610"/>
      <c r="HX52" s="610"/>
      <c r="HY52" s="610"/>
      <c r="HZ52" s="610"/>
      <c r="IA52" s="610"/>
      <c r="IB52" s="610"/>
      <c r="IC52" s="610"/>
      <c r="ID52" s="610"/>
      <c r="IE52" s="610"/>
      <c r="IF52" s="610"/>
      <c r="IG52" s="610"/>
      <c r="IH52" s="610"/>
      <c r="II52" s="610"/>
      <c r="IJ52" s="610"/>
      <c r="IK52" s="610"/>
      <c r="IL52" s="610"/>
    </row>
    <row r="53" spans="1:246" ht="21.9" customHeight="1">
      <c r="A53" s="593" t="s">
        <v>105</v>
      </c>
      <c r="B53" s="604" t="s">
        <v>124</v>
      </c>
      <c r="C53" s="593" t="s">
        <v>125</v>
      </c>
      <c r="D53" s="593">
        <f>'01CH'!D54</f>
        <v>0.28600000000000003</v>
      </c>
      <c r="E53" s="595">
        <v>11.618525999999999</v>
      </c>
      <c r="F53" s="548">
        <v>11.33</v>
      </c>
      <c r="G53" s="523">
        <f>'03CH'!D54</f>
        <v>2.19</v>
      </c>
      <c r="H53" s="548">
        <f t="shared" si="0"/>
        <v>1.9039999999999999</v>
      </c>
      <c r="I53" s="684">
        <v>2.19</v>
      </c>
      <c r="J53" s="685">
        <f t="shared" si="2"/>
        <v>1.9039999999999999</v>
      </c>
      <c r="K53" s="842">
        <f>'06_CH2023'!D54</f>
        <v>0.31747399999999981</v>
      </c>
      <c r="L53" s="685">
        <f t="shared" si="3"/>
        <v>3.147399999999978E-2</v>
      </c>
      <c r="M53" s="842">
        <f t="shared" si="8"/>
        <v>-1.8725260000000001</v>
      </c>
      <c r="N53" s="685">
        <f t="shared" si="5"/>
        <v>-11.301051999999999</v>
      </c>
      <c r="O53" s="685">
        <f t="shared" si="1"/>
        <v>-1.8725260000000001</v>
      </c>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502"/>
      <c r="BC53" s="502"/>
      <c r="BD53" s="502"/>
      <c r="BE53" s="502"/>
      <c r="BF53" s="502"/>
      <c r="BG53" s="502"/>
      <c r="BH53" s="502"/>
      <c r="BI53" s="502"/>
      <c r="BJ53" s="502"/>
      <c r="BK53" s="502"/>
      <c r="BL53" s="502"/>
      <c r="BM53" s="502"/>
      <c r="BN53" s="502"/>
      <c r="BO53" s="502"/>
      <c r="BP53" s="502"/>
      <c r="BQ53" s="502"/>
      <c r="BR53" s="502"/>
      <c r="BS53" s="502"/>
      <c r="BT53" s="502"/>
      <c r="BU53" s="502"/>
      <c r="BV53" s="502"/>
      <c r="BW53" s="502"/>
      <c r="BX53" s="502"/>
      <c r="BY53" s="502"/>
      <c r="BZ53" s="502"/>
      <c r="CA53" s="502"/>
      <c r="CB53" s="502"/>
      <c r="CC53" s="502"/>
      <c r="CD53" s="502"/>
      <c r="CE53" s="502"/>
      <c r="CF53" s="502"/>
      <c r="CG53" s="502"/>
      <c r="CH53" s="502"/>
      <c r="CI53" s="502"/>
      <c r="CJ53" s="502"/>
      <c r="CK53" s="502"/>
      <c r="CL53" s="502"/>
      <c r="CM53" s="502"/>
      <c r="CN53" s="502"/>
      <c r="CO53" s="502"/>
      <c r="CP53" s="502"/>
      <c r="CQ53" s="502"/>
      <c r="CR53" s="502"/>
      <c r="CS53" s="502"/>
      <c r="CT53" s="502"/>
      <c r="CU53" s="502"/>
      <c r="CV53" s="502"/>
      <c r="CW53" s="502"/>
      <c r="CX53" s="502"/>
      <c r="CY53" s="502"/>
      <c r="CZ53" s="502"/>
      <c r="DA53" s="502"/>
      <c r="DB53" s="502"/>
      <c r="DC53" s="502"/>
      <c r="DD53" s="502"/>
      <c r="DE53" s="502"/>
      <c r="DF53" s="502"/>
      <c r="DG53" s="502"/>
      <c r="DH53" s="502"/>
      <c r="DI53" s="502"/>
      <c r="DJ53" s="502"/>
      <c r="DK53" s="502"/>
      <c r="DL53" s="502"/>
      <c r="DM53" s="502"/>
      <c r="DN53" s="502"/>
      <c r="DO53" s="502"/>
      <c r="DP53" s="502"/>
      <c r="DQ53" s="502"/>
      <c r="DR53" s="502"/>
      <c r="DS53" s="502"/>
      <c r="DT53" s="502"/>
      <c r="DU53" s="502"/>
      <c r="DV53" s="502"/>
      <c r="DW53" s="502"/>
      <c r="DX53" s="502"/>
      <c r="DY53" s="502"/>
      <c r="DZ53" s="502"/>
      <c r="EA53" s="502"/>
      <c r="EB53" s="502"/>
      <c r="EC53" s="502"/>
      <c r="ED53" s="502"/>
      <c r="EE53" s="502"/>
      <c r="EF53" s="502"/>
      <c r="EG53" s="502"/>
      <c r="EH53" s="502"/>
      <c r="EI53" s="502"/>
      <c r="EJ53" s="502"/>
      <c r="EK53" s="502"/>
      <c r="EL53" s="502"/>
      <c r="EM53" s="502"/>
      <c r="EN53" s="502"/>
      <c r="EO53" s="502"/>
      <c r="EP53" s="502"/>
      <c r="EQ53" s="502"/>
      <c r="ER53" s="502"/>
      <c r="ES53" s="502"/>
      <c r="ET53" s="502"/>
      <c r="EU53" s="502"/>
      <c r="EV53" s="502"/>
      <c r="EW53" s="502"/>
      <c r="EX53" s="502"/>
      <c r="EY53" s="502"/>
      <c r="EZ53" s="502"/>
      <c r="FA53" s="502"/>
      <c r="FB53" s="502"/>
      <c r="FC53" s="502"/>
      <c r="FD53" s="502"/>
      <c r="FE53" s="502"/>
      <c r="FF53" s="502"/>
      <c r="FG53" s="502"/>
      <c r="FH53" s="502"/>
      <c r="FI53" s="502"/>
      <c r="FJ53" s="502"/>
      <c r="FK53" s="502"/>
      <c r="FL53" s="502"/>
      <c r="FM53" s="502"/>
      <c r="FN53" s="502"/>
      <c r="FO53" s="502"/>
      <c r="FP53" s="502"/>
      <c r="FQ53" s="502"/>
      <c r="FR53" s="502"/>
      <c r="FS53" s="502"/>
      <c r="FT53" s="502"/>
      <c r="FU53" s="502"/>
      <c r="FV53" s="502"/>
      <c r="FW53" s="502"/>
      <c r="FX53" s="502"/>
      <c r="FY53" s="502"/>
      <c r="FZ53" s="502"/>
      <c r="GA53" s="502"/>
      <c r="GB53" s="502"/>
      <c r="GC53" s="502"/>
      <c r="GD53" s="502"/>
      <c r="GE53" s="502"/>
      <c r="GF53" s="502"/>
      <c r="GG53" s="502"/>
      <c r="GH53" s="502"/>
      <c r="GI53" s="502"/>
      <c r="GJ53" s="502"/>
      <c r="GK53" s="502"/>
      <c r="GL53" s="502"/>
      <c r="GM53" s="502"/>
      <c r="GN53" s="502"/>
      <c r="GO53" s="502"/>
      <c r="GP53" s="502"/>
      <c r="GQ53" s="502"/>
      <c r="GR53" s="502"/>
      <c r="GS53" s="502"/>
      <c r="GT53" s="502"/>
      <c r="GU53" s="502"/>
      <c r="GV53" s="502"/>
      <c r="GW53" s="502"/>
      <c r="GX53" s="502"/>
      <c r="GY53" s="502"/>
      <c r="GZ53" s="502"/>
      <c r="HA53" s="502"/>
      <c r="HB53" s="502"/>
      <c r="HC53" s="502"/>
      <c r="HD53" s="502"/>
      <c r="HE53" s="502"/>
      <c r="HF53" s="502"/>
      <c r="HG53" s="502"/>
      <c r="HH53" s="502"/>
      <c r="HI53" s="502"/>
      <c r="HJ53" s="502"/>
      <c r="HK53" s="502"/>
      <c r="HL53" s="502"/>
      <c r="HM53" s="502"/>
      <c r="HN53" s="502"/>
      <c r="HO53" s="502"/>
      <c r="HP53" s="502"/>
      <c r="HQ53" s="502"/>
      <c r="HR53" s="502"/>
      <c r="HS53" s="610"/>
      <c r="HT53" s="610"/>
      <c r="HU53" s="610"/>
      <c r="HV53" s="610"/>
      <c r="HW53" s="610"/>
      <c r="HX53" s="610"/>
      <c r="HY53" s="610"/>
      <c r="HZ53" s="610"/>
      <c r="IA53" s="610"/>
      <c r="IB53" s="610"/>
      <c r="IC53" s="610"/>
      <c r="ID53" s="610"/>
      <c r="IE53" s="610"/>
      <c r="IF53" s="610"/>
      <c r="IG53" s="610"/>
      <c r="IH53" s="610"/>
      <c r="II53" s="610"/>
      <c r="IJ53" s="610"/>
      <c r="IK53" s="610"/>
      <c r="IL53" s="610"/>
    </row>
    <row r="54" spans="1:246" ht="21.9" customHeight="1">
      <c r="A54" s="593" t="s">
        <v>105</v>
      </c>
      <c r="B54" s="594" t="s">
        <v>126</v>
      </c>
      <c r="C54" s="593" t="s">
        <v>127</v>
      </c>
      <c r="D54" s="593">
        <f>'01CH'!D55</f>
        <v>50.579000000000001</v>
      </c>
      <c r="E54" s="595">
        <v>72.397941000000003</v>
      </c>
      <c r="F54" s="548">
        <v>21.816499999999998</v>
      </c>
      <c r="G54" s="523">
        <f>'03CH'!D55</f>
        <v>78.8</v>
      </c>
      <c r="H54" s="548">
        <f t="shared" si="0"/>
        <v>28.220999999999997</v>
      </c>
      <c r="I54" s="684">
        <v>76.38</v>
      </c>
      <c r="J54" s="685">
        <f t="shared" si="2"/>
        <v>25.800999999999995</v>
      </c>
      <c r="K54" s="842">
        <f>'06_CH2023'!D55</f>
        <v>51.043799999999997</v>
      </c>
      <c r="L54" s="685">
        <f t="shared" si="3"/>
        <v>0.46479999999999677</v>
      </c>
      <c r="M54" s="842">
        <f t="shared" si="8"/>
        <v>-25.336199999999998</v>
      </c>
      <c r="N54" s="685">
        <f t="shared" si="5"/>
        <v>-21.354141000000006</v>
      </c>
      <c r="O54" s="685">
        <f t="shared" si="1"/>
        <v>-27.7562</v>
      </c>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502"/>
      <c r="BC54" s="502"/>
      <c r="BD54" s="502"/>
      <c r="BE54" s="502"/>
      <c r="BF54" s="502"/>
      <c r="BG54" s="502"/>
      <c r="BH54" s="502"/>
      <c r="BI54" s="502"/>
      <c r="BJ54" s="502"/>
      <c r="BK54" s="502"/>
      <c r="BL54" s="502"/>
      <c r="BM54" s="502"/>
      <c r="BN54" s="502"/>
      <c r="BO54" s="502"/>
      <c r="BP54" s="502"/>
      <c r="BQ54" s="502"/>
      <c r="BR54" s="502"/>
      <c r="BS54" s="502"/>
      <c r="BT54" s="502"/>
      <c r="BU54" s="502"/>
      <c r="BV54" s="502"/>
      <c r="BW54" s="502"/>
      <c r="BX54" s="502"/>
      <c r="BY54" s="502"/>
      <c r="BZ54" s="502"/>
      <c r="CA54" s="502"/>
      <c r="CB54" s="502"/>
      <c r="CC54" s="502"/>
      <c r="CD54" s="502"/>
      <c r="CE54" s="502"/>
      <c r="CF54" s="502"/>
      <c r="CG54" s="502"/>
      <c r="CH54" s="502"/>
      <c r="CI54" s="502"/>
      <c r="CJ54" s="502"/>
      <c r="CK54" s="502"/>
      <c r="CL54" s="502"/>
      <c r="CM54" s="502"/>
      <c r="CN54" s="502"/>
      <c r="CO54" s="502"/>
      <c r="CP54" s="502"/>
      <c r="CQ54" s="502"/>
      <c r="CR54" s="502"/>
      <c r="CS54" s="502"/>
      <c r="CT54" s="502"/>
      <c r="CU54" s="502"/>
      <c r="CV54" s="502"/>
      <c r="CW54" s="502"/>
      <c r="CX54" s="502"/>
      <c r="CY54" s="502"/>
      <c r="CZ54" s="502"/>
      <c r="DA54" s="502"/>
      <c r="DB54" s="502"/>
      <c r="DC54" s="502"/>
      <c r="DD54" s="502"/>
      <c r="DE54" s="502"/>
      <c r="DF54" s="502"/>
      <c r="DG54" s="502"/>
      <c r="DH54" s="502"/>
      <c r="DI54" s="502"/>
      <c r="DJ54" s="502"/>
      <c r="DK54" s="502"/>
      <c r="DL54" s="502"/>
      <c r="DM54" s="502"/>
      <c r="DN54" s="502"/>
      <c r="DO54" s="502"/>
      <c r="DP54" s="502"/>
      <c r="DQ54" s="502"/>
      <c r="DR54" s="502"/>
      <c r="DS54" s="502"/>
      <c r="DT54" s="502"/>
      <c r="DU54" s="502"/>
      <c r="DV54" s="502"/>
      <c r="DW54" s="502"/>
      <c r="DX54" s="502"/>
      <c r="DY54" s="502"/>
      <c r="DZ54" s="502"/>
      <c r="EA54" s="502"/>
      <c r="EB54" s="502"/>
      <c r="EC54" s="502"/>
      <c r="ED54" s="502"/>
      <c r="EE54" s="502"/>
      <c r="EF54" s="502"/>
      <c r="EG54" s="502"/>
      <c r="EH54" s="502"/>
      <c r="EI54" s="502"/>
      <c r="EJ54" s="502"/>
      <c r="EK54" s="502"/>
      <c r="EL54" s="502"/>
      <c r="EM54" s="502"/>
      <c r="EN54" s="502"/>
      <c r="EO54" s="502"/>
      <c r="EP54" s="502"/>
      <c r="EQ54" s="502"/>
      <c r="ER54" s="502"/>
      <c r="ES54" s="502"/>
      <c r="ET54" s="502"/>
      <c r="EU54" s="502"/>
      <c r="EV54" s="502"/>
      <c r="EW54" s="502"/>
      <c r="EX54" s="502"/>
      <c r="EY54" s="502"/>
      <c r="EZ54" s="502"/>
      <c r="FA54" s="502"/>
      <c r="FB54" s="502"/>
      <c r="FC54" s="502"/>
      <c r="FD54" s="502"/>
      <c r="FE54" s="502"/>
      <c r="FF54" s="502"/>
      <c r="FG54" s="502"/>
      <c r="FH54" s="502"/>
      <c r="FI54" s="502"/>
      <c r="FJ54" s="502"/>
      <c r="FK54" s="502"/>
      <c r="FL54" s="502"/>
      <c r="FM54" s="502"/>
      <c r="FN54" s="502"/>
      <c r="FO54" s="502"/>
      <c r="FP54" s="502"/>
      <c r="FQ54" s="502"/>
      <c r="FR54" s="502"/>
      <c r="FS54" s="502"/>
      <c r="FT54" s="502"/>
      <c r="FU54" s="502"/>
      <c r="FV54" s="502"/>
      <c r="FW54" s="502"/>
      <c r="FX54" s="502"/>
      <c r="FY54" s="502"/>
      <c r="FZ54" s="502"/>
      <c r="GA54" s="502"/>
      <c r="GB54" s="502"/>
      <c r="GC54" s="502"/>
      <c r="GD54" s="502"/>
      <c r="GE54" s="502"/>
      <c r="GF54" s="502"/>
      <c r="GG54" s="502"/>
      <c r="GH54" s="502"/>
      <c r="GI54" s="502"/>
      <c r="GJ54" s="502"/>
      <c r="GK54" s="502"/>
      <c r="GL54" s="502"/>
      <c r="GM54" s="502"/>
      <c r="GN54" s="502"/>
      <c r="GO54" s="502"/>
      <c r="GP54" s="502"/>
      <c r="GQ54" s="502"/>
      <c r="GR54" s="502"/>
      <c r="GS54" s="502"/>
      <c r="GT54" s="502"/>
      <c r="GU54" s="502"/>
      <c r="GV54" s="502"/>
      <c r="GW54" s="502"/>
      <c r="GX54" s="502"/>
      <c r="GY54" s="502"/>
      <c r="GZ54" s="502"/>
      <c r="HA54" s="502"/>
      <c r="HB54" s="502"/>
      <c r="HC54" s="502"/>
      <c r="HD54" s="502"/>
      <c r="HE54" s="502"/>
      <c r="HF54" s="502"/>
      <c r="HG54" s="502"/>
      <c r="HH54" s="502"/>
      <c r="HI54" s="502"/>
      <c r="HJ54" s="502"/>
      <c r="HK54" s="502"/>
      <c r="HL54" s="502"/>
      <c r="HM54" s="502"/>
      <c r="HN54" s="502"/>
      <c r="HO54" s="502"/>
      <c r="HP54" s="502"/>
      <c r="HQ54" s="502"/>
      <c r="HR54" s="502"/>
      <c r="HS54" s="610"/>
      <c r="HT54" s="610"/>
      <c r="HU54" s="610"/>
      <c r="HV54" s="610"/>
      <c r="HW54" s="610"/>
      <c r="HX54" s="610"/>
      <c r="HY54" s="610"/>
      <c r="HZ54" s="610"/>
      <c r="IA54" s="610"/>
      <c r="IB54" s="610"/>
      <c r="IC54" s="610"/>
      <c r="ID54" s="610"/>
      <c r="IE54" s="610"/>
      <c r="IF54" s="610"/>
      <c r="IG54" s="610"/>
      <c r="IH54" s="610"/>
      <c r="II54" s="610"/>
      <c r="IJ54" s="610"/>
      <c r="IK54" s="610"/>
      <c r="IL54" s="610"/>
    </row>
    <row r="55" spans="1:246" ht="21.9" customHeight="1">
      <c r="A55" s="593" t="s">
        <v>105</v>
      </c>
      <c r="B55" s="596" t="s">
        <v>128</v>
      </c>
      <c r="C55" s="593" t="s">
        <v>129</v>
      </c>
      <c r="D55" s="593">
        <f>'01CH'!D56</f>
        <v>0.68400000000000005</v>
      </c>
      <c r="E55" s="595">
        <v>0.68400000000000005</v>
      </c>
      <c r="F55" s="548">
        <v>0</v>
      </c>
      <c r="G55" s="523">
        <v>0.68400000000000005</v>
      </c>
      <c r="H55" s="548">
        <f t="shared" si="0"/>
        <v>0</v>
      </c>
      <c r="I55" s="684">
        <v>0.68400000000000005</v>
      </c>
      <c r="J55" s="685">
        <f t="shared" si="2"/>
        <v>0</v>
      </c>
      <c r="K55" s="842">
        <f>'06_CH2023'!D56</f>
        <v>0.68400000000000005</v>
      </c>
      <c r="L55" s="685">
        <f t="shared" si="3"/>
        <v>0</v>
      </c>
      <c r="M55" s="842">
        <f t="shared" si="8"/>
        <v>0</v>
      </c>
      <c r="N55" s="685">
        <f>K55-E55</f>
        <v>0</v>
      </c>
      <c r="O55" s="685">
        <f t="shared" si="1"/>
        <v>0</v>
      </c>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502"/>
      <c r="BC55" s="502"/>
      <c r="BD55" s="502"/>
      <c r="BE55" s="502"/>
      <c r="BF55" s="502"/>
      <c r="BG55" s="502"/>
      <c r="BH55" s="502"/>
      <c r="BI55" s="502"/>
      <c r="BJ55" s="502"/>
      <c r="BK55" s="502"/>
      <c r="BL55" s="502"/>
      <c r="BM55" s="502"/>
      <c r="BN55" s="502"/>
      <c r="BO55" s="502"/>
      <c r="BP55" s="502"/>
      <c r="BQ55" s="502"/>
      <c r="BR55" s="502"/>
      <c r="BS55" s="502"/>
      <c r="BT55" s="502"/>
      <c r="BU55" s="502"/>
      <c r="BV55" s="502"/>
      <c r="BW55" s="502"/>
      <c r="BX55" s="502"/>
      <c r="BY55" s="502"/>
      <c r="BZ55" s="502"/>
      <c r="CA55" s="502"/>
      <c r="CB55" s="502"/>
      <c r="CC55" s="502"/>
      <c r="CD55" s="502"/>
      <c r="CE55" s="502"/>
      <c r="CF55" s="502"/>
      <c r="CG55" s="502"/>
      <c r="CH55" s="502"/>
      <c r="CI55" s="502"/>
      <c r="CJ55" s="502"/>
      <c r="CK55" s="502"/>
      <c r="CL55" s="502"/>
      <c r="CM55" s="502"/>
      <c r="CN55" s="502"/>
      <c r="CO55" s="502"/>
      <c r="CP55" s="502"/>
      <c r="CQ55" s="502"/>
      <c r="CR55" s="502"/>
      <c r="CS55" s="502"/>
      <c r="CT55" s="502"/>
      <c r="CU55" s="502"/>
      <c r="CV55" s="502"/>
      <c r="CW55" s="502"/>
      <c r="CX55" s="502"/>
      <c r="CY55" s="502"/>
      <c r="CZ55" s="502"/>
      <c r="DA55" s="502"/>
      <c r="DB55" s="502"/>
      <c r="DC55" s="502"/>
      <c r="DD55" s="502"/>
      <c r="DE55" s="502"/>
      <c r="DF55" s="502"/>
      <c r="DG55" s="502"/>
      <c r="DH55" s="502"/>
      <c r="DI55" s="502"/>
      <c r="DJ55" s="502"/>
      <c r="DK55" s="502"/>
      <c r="DL55" s="502"/>
      <c r="DM55" s="502"/>
      <c r="DN55" s="502"/>
      <c r="DO55" s="502"/>
      <c r="DP55" s="502"/>
      <c r="DQ55" s="502"/>
      <c r="DR55" s="502"/>
      <c r="DS55" s="502"/>
      <c r="DT55" s="502"/>
      <c r="DU55" s="502"/>
      <c r="DV55" s="502"/>
      <c r="DW55" s="502"/>
      <c r="DX55" s="502"/>
      <c r="DY55" s="502"/>
      <c r="DZ55" s="502"/>
      <c r="EA55" s="502"/>
      <c r="EB55" s="502"/>
      <c r="EC55" s="502"/>
      <c r="ED55" s="502"/>
      <c r="EE55" s="502"/>
      <c r="EF55" s="502"/>
      <c r="EG55" s="502"/>
      <c r="EH55" s="502"/>
      <c r="EI55" s="502"/>
      <c r="EJ55" s="502"/>
      <c r="EK55" s="502"/>
      <c r="EL55" s="502"/>
      <c r="EM55" s="502"/>
      <c r="EN55" s="502"/>
      <c r="EO55" s="502"/>
      <c r="EP55" s="502"/>
      <c r="EQ55" s="502"/>
      <c r="ER55" s="502"/>
      <c r="ES55" s="502"/>
      <c r="ET55" s="502"/>
      <c r="EU55" s="502"/>
      <c r="EV55" s="502"/>
      <c r="EW55" s="502"/>
      <c r="EX55" s="502"/>
      <c r="EY55" s="502"/>
      <c r="EZ55" s="502"/>
      <c r="FA55" s="502"/>
      <c r="FB55" s="502"/>
      <c r="FC55" s="502"/>
      <c r="FD55" s="502"/>
      <c r="FE55" s="502"/>
      <c r="FF55" s="502"/>
      <c r="FG55" s="502"/>
      <c r="FH55" s="502"/>
      <c r="FI55" s="502"/>
      <c r="FJ55" s="502"/>
      <c r="FK55" s="502"/>
      <c r="FL55" s="502"/>
      <c r="FM55" s="502"/>
      <c r="FN55" s="502"/>
      <c r="FO55" s="502"/>
      <c r="FP55" s="502"/>
      <c r="FQ55" s="502"/>
      <c r="FR55" s="502"/>
      <c r="FS55" s="502"/>
      <c r="FT55" s="502"/>
      <c r="FU55" s="502"/>
      <c r="FV55" s="502"/>
      <c r="FW55" s="502"/>
      <c r="FX55" s="502"/>
      <c r="FY55" s="502"/>
      <c r="FZ55" s="502"/>
      <c r="GA55" s="502"/>
      <c r="GB55" s="502"/>
      <c r="GC55" s="502"/>
      <c r="GD55" s="502"/>
      <c r="GE55" s="502"/>
      <c r="GF55" s="502"/>
      <c r="GG55" s="502"/>
      <c r="GH55" s="502"/>
      <c r="GI55" s="502"/>
      <c r="GJ55" s="502"/>
      <c r="GK55" s="502"/>
      <c r="GL55" s="502"/>
      <c r="GM55" s="502"/>
      <c r="GN55" s="502"/>
      <c r="GO55" s="502"/>
      <c r="GP55" s="502"/>
      <c r="GQ55" s="502"/>
      <c r="GR55" s="502"/>
      <c r="GS55" s="502"/>
      <c r="GT55" s="502"/>
      <c r="GU55" s="502"/>
      <c r="GV55" s="502"/>
      <c r="GW55" s="502"/>
      <c r="GX55" s="502"/>
      <c r="GY55" s="502"/>
      <c r="GZ55" s="502"/>
      <c r="HA55" s="502"/>
      <c r="HB55" s="502"/>
      <c r="HC55" s="502"/>
      <c r="HD55" s="502"/>
      <c r="HE55" s="502"/>
      <c r="HF55" s="502"/>
      <c r="HG55" s="502"/>
      <c r="HH55" s="502"/>
      <c r="HI55" s="502"/>
      <c r="HJ55" s="502"/>
      <c r="HK55" s="502"/>
      <c r="HL55" s="502"/>
      <c r="HM55" s="502"/>
      <c r="HN55" s="502"/>
      <c r="HO55" s="502"/>
      <c r="HP55" s="502"/>
      <c r="HQ55" s="502"/>
      <c r="HR55" s="502"/>
      <c r="HS55" s="610"/>
      <c r="HT55" s="610"/>
      <c r="HU55" s="610"/>
      <c r="HV55" s="610"/>
      <c r="HW55" s="610"/>
      <c r="HX55" s="610"/>
      <c r="HY55" s="610"/>
      <c r="HZ55" s="610"/>
      <c r="IA55" s="610"/>
      <c r="IB55" s="610"/>
      <c r="IC55" s="610"/>
      <c r="ID55" s="610"/>
      <c r="IE55" s="610"/>
      <c r="IF55" s="610"/>
      <c r="IG55" s="610"/>
      <c r="IH55" s="610"/>
      <c r="II55" s="610"/>
      <c r="IJ55" s="610"/>
      <c r="IK55" s="610"/>
      <c r="IL55" s="610"/>
    </row>
    <row r="56" spans="1:246" ht="27.6">
      <c r="A56" s="593" t="s">
        <v>105</v>
      </c>
      <c r="B56" s="596" t="s">
        <v>201</v>
      </c>
      <c r="C56" s="593" t="s">
        <v>131</v>
      </c>
      <c r="D56" s="593">
        <f>'01CH'!D57</f>
        <v>76.237999999999985</v>
      </c>
      <c r="E56" s="595">
        <v>134.21465599999999</v>
      </c>
      <c r="F56" s="548">
        <v>57.964999999999989</v>
      </c>
      <c r="G56" s="523">
        <f>'03CH'!D57</f>
        <v>82.79</v>
      </c>
      <c r="H56" s="548">
        <f t="shared" si="0"/>
        <v>6.5520000000000209</v>
      </c>
      <c r="I56" s="684">
        <v>79.290000000000006</v>
      </c>
      <c r="J56" s="685">
        <f t="shared" si="2"/>
        <v>3.0520000000000209</v>
      </c>
      <c r="K56" s="842">
        <f>'06_CH2023'!D57</f>
        <v>78.69789999999999</v>
      </c>
      <c r="L56" s="685">
        <f t="shared" si="3"/>
        <v>2.4599000000000046</v>
      </c>
      <c r="M56" s="842">
        <f t="shared" si="8"/>
        <v>-0.59210000000001628</v>
      </c>
      <c r="N56" s="685">
        <f t="shared" si="5"/>
        <v>-55.516756000000001</v>
      </c>
      <c r="O56" s="685">
        <f t="shared" si="1"/>
        <v>-4.0921000000000163</v>
      </c>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502"/>
      <c r="BC56" s="502"/>
      <c r="BD56" s="502"/>
      <c r="BE56" s="502"/>
      <c r="BF56" s="502"/>
      <c r="BG56" s="502"/>
      <c r="BH56" s="502"/>
      <c r="BI56" s="502"/>
      <c r="BJ56" s="502"/>
      <c r="BK56" s="502"/>
      <c r="BL56" s="502"/>
      <c r="BM56" s="502"/>
      <c r="BN56" s="502"/>
      <c r="BO56" s="502"/>
      <c r="BP56" s="502"/>
      <c r="BQ56" s="502"/>
      <c r="BR56" s="502"/>
      <c r="BS56" s="502"/>
      <c r="BT56" s="502"/>
      <c r="BU56" s="502"/>
      <c r="BV56" s="502"/>
      <c r="BW56" s="502"/>
      <c r="BX56" s="502"/>
      <c r="BY56" s="502"/>
      <c r="BZ56" s="502"/>
      <c r="CA56" s="502"/>
      <c r="CB56" s="502"/>
      <c r="CC56" s="502"/>
      <c r="CD56" s="502"/>
      <c r="CE56" s="502"/>
      <c r="CF56" s="502"/>
      <c r="CG56" s="502"/>
      <c r="CH56" s="502"/>
      <c r="CI56" s="502"/>
      <c r="CJ56" s="502"/>
      <c r="CK56" s="502"/>
      <c r="CL56" s="502"/>
      <c r="CM56" s="502"/>
      <c r="CN56" s="502"/>
      <c r="CO56" s="502"/>
      <c r="CP56" s="502"/>
      <c r="CQ56" s="502"/>
      <c r="CR56" s="502"/>
      <c r="CS56" s="502"/>
      <c r="CT56" s="502"/>
      <c r="CU56" s="502"/>
      <c r="CV56" s="502"/>
      <c r="CW56" s="502"/>
      <c r="CX56" s="502"/>
      <c r="CY56" s="502"/>
      <c r="CZ56" s="502"/>
      <c r="DA56" s="502"/>
      <c r="DB56" s="502"/>
      <c r="DC56" s="502"/>
      <c r="DD56" s="502"/>
      <c r="DE56" s="502"/>
      <c r="DF56" s="502"/>
      <c r="DG56" s="502"/>
      <c r="DH56" s="502"/>
      <c r="DI56" s="502"/>
      <c r="DJ56" s="502"/>
      <c r="DK56" s="502"/>
      <c r="DL56" s="502"/>
      <c r="DM56" s="502"/>
      <c r="DN56" s="502"/>
      <c r="DO56" s="502"/>
      <c r="DP56" s="502"/>
      <c r="DQ56" s="502"/>
      <c r="DR56" s="502"/>
      <c r="DS56" s="502"/>
      <c r="DT56" s="502"/>
      <c r="DU56" s="502"/>
      <c r="DV56" s="502"/>
      <c r="DW56" s="502"/>
      <c r="DX56" s="502"/>
      <c r="DY56" s="502"/>
      <c r="DZ56" s="502"/>
      <c r="EA56" s="502"/>
      <c r="EB56" s="502"/>
      <c r="EC56" s="502"/>
      <c r="ED56" s="502"/>
      <c r="EE56" s="502"/>
      <c r="EF56" s="502"/>
      <c r="EG56" s="502"/>
      <c r="EH56" s="502"/>
      <c r="EI56" s="502"/>
      <c r="EJ56" s="502"/>
      <c r="EK56" s="502"/>
      <c r="EL56" s="502"/>
      <c r="EM56" s="502"/>
      <c r="EN56" s="502"/>
      <c r="EO56" s="502"/>
      <c r="EP56" s="502"/>
      <c r="EQ56" s="502"/>
      <c r="ER56" s="502"/>
      <c r="ES56" s="502"/>
      <c r="ET56" s="502"/>
      <c r="EU56" s="502"/>
      <c r="EV56" s="502"/>
      <c r="EW56" s="502"/>
      <c r="EX56" s="502"/>
      <c r="EY56" s="502"/>
      <c r="EZ56" s="502"/>
      <c r="FA56" s="502"/>
      <c r="FB56" s="502"/>
      <c r="FC56" s="502"/>
      <c r="FD56" s="502"/>
      <c r="FE56" s="502"/>
      <c r="FF56" s="502"/>
      <c r="FG56" s="502"/>
      <c r="FH56" s="502"/>
      <c r="FI56" s="502"/>
      <c r="FJ56" s="502"/>
      <c r="FK56" s="502"/>
      <c r="FL56" s="502"/>
      <c r="FM56" s="502"/>
      <c r="FN56" s="502"/>
      <c r="FO56" s="502"/>
      <c r="FP56" s="502"/>
      <c r="FQ56" s="502"/>
      <c r="FR56" s="502"/>
      <c r="FS56" s="502"/>
      <c r="FT56" s="502"/>
      <c r="FU56" s="502"/>
      <c r="FV56" s="502"/>
      <c r="FW56" s="502"/>
      <c r="FX56" s="502"/>
      <c r="FY56" s="502"/>
      <c r="FZ56" s="502"/>
      <c r="GA56" s="502"/>
      <c r="GB56" s="502"/>
      <c r="GC56" s="502"/>
      <c r="GD56" s="502"/>
      <c r="GE56" s="502"/>
      <c r="GF56" s="502"/>
      <c r="GG56" s="502"/>
      <c r="GH56" s="502"/>
      <c r="GI56" s="502"/>
      <c r="GJ56" s="502"/>
      <c r="GK56" s="502"/>
      <c r="GL56" s="502"/>
      <c r="GM56" s="502"/>
      <c r="GN56" s="502"/>
      <c r="GO56" s="502"/>
      <c r="GP56" s="502"/>
      <c r="GQ56" s="502"/>
      <c r="GR56" s="502"/>
      <c r="GS56" s="502"/>
      <c r="GT56" s="502"/>
      <c r="GU56" s="502"/>
      <c r="GV56" s="502"/>
      <c r="GW56" s="502"/>
      <c r="GX56" s="502"/>
      <c r="GY56" s="502"/>
      <c r="GZ56" s="502"/>
      <c r="HA56" s="502"/>
      <c r="HB56" s="502"/>
      <c r="HC56" s="502"/>
      <c r="HD56" s="502"/>
      <c r="HE56" s="502"/>
      <c r="HF56" s="502"/>
      <c r="HG56" s="502"/>
      <c r="HH56" s="502"/>
      <c r="HI56" s="502"/>
      <c r="HJ56" s="502"/>
      <c r="HK56" s="502"/>
      <c r="HL56" s="502"/>
      <c r="HM56" s="502"/>
      <c r="HN56" s="502"/>
      <c r="HO56" s="502"/>
      <c r="HP56" s="502"/>
      <c r="HQ56" s="502"/>
      <c r="HR56" s="502"/>
      <c r="HS56" s="610"/>
      <c r="HT56" s="610"/>
      <c r="HU56" s="610"/>
      <c r="HV56" s="610"/>
      <c r="HW56" s="610"/>
      <c r="HX56" s="610"/>
      <c r="HY56" s="610"/>
      <c r="HZ56" s="610"/>
      <c r="IA56" s="610"/>
      <c r="IB56" s="610"/>
      <c r="IC56" s="610"/>
      <c r="ID56" s="610"/>
      <c r="IE56" s="610"/>
      <c r="IF56" s="610"/>
      <c r="IG56" s="610"/>
      <c r="IH56" s="610"/>
      <c r="II56" s="610"/>
      <c r="IJ56" s="610"/>
      <c r="IK56" s="610"/>
      <c r="IL56" s="610"/>
    </row>
    <row r="57" spans="1:246" ht="27.6">
      <c r="A57" s="507" t="s">
        <v>105</v>
      </c>
      <c r="B57" s="505" t="s">
        <v>132</v>
      </c>
      <c r="C57" s="507" t="s">
        <v>133</v>
      </c>
      <c r="D57" s="507">
        <f>'01CH'!D58</f>
        <v>0</v>
      </c>
      <c r="E57" s="51">
        <v>0</v>
      </c>
      <c r="F57" s="19">
        <v>0</v>
      </c>
      <c r="G57" s="18">
        <f>'03CH'!D58</f>
        <v>0</v>
      </c>
      <c r="H57" s="19">
        <f t="shared" si="0"/>
        <v>0</v>
      </c>
      <c r="I57" s="686">
        <f>'03CH'!D58</f>
        <v>0</v>
      </c>
      <c r="J57" s="681">
        <f t="shared" si="2"/>
        <v>0</v>
      </c>
      <c r="K57" s="843">
        <f>'06_CH2023'!D58</f>
        <v>0</v>
      </c>
      <c r="L57" s="681">
        <f t="shared" si="3"/>
        <v>0</v>
      </c>
      <c r="M57" s="843">
        <f t="shared" si="8"/>
        <v>0</v>
      </c>
      <c r="N57" s="681">
        <f t="shared" si="5"/>
        <v>0</v>
      </c>
      <c r="O57" s="681"/>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502"/>
      <c r="BC57" s="502"/>
      <c r="BD57" s="502"/>
      <c r="BE57" s="502"/>
      <c r="BF57" s="502"/>
      <c r="BG57" s="502"/>
      <c r="BH57" s="502"/>
      <c r="BI57" s="502"/>
      <c r="BJ57" s="502"/>
      <c r="BK57" s="502"/>
      <c r="BL57" s="502"/>
      <c r="BM57" s="502"/>
      <c r="BN57" s="502"/>
      <c r="BO57" s="502"/>
      <c r="BP57" s="502"/>
      <c r="BQ57" s="502"/>
      <c r="BR57" s="502"/>
      <c r="BS57" s="502"/>
      <c r="BT57" s="502"/>
      <c r="BU57" s="502"/>
      <c r="BV57" s="502"/>
      <c r="BW57" s="502"/>
      <c r="BX57" s="502"/>
      <c r="BY57" s="502"/>
      <c r="BZ57" s="502"/>
      <c r="CA57" s="502"/>
      <c r="CB57" s="502"/>
      <c r="CC57" s="502"/>
      <c r="CD57" s="502"/>
      <c r="CE57" s="502"/>
      <c r="CF57" s="502"/>
      <c r="CG57" s="502"/>
      <c r="CH57" s="502"/>
      <c r="CI57" s="502"/>
      <c r="CJ57" s="502"/>
      <c r="CK57" s="502"/>
      <c r="CL57" s="502"/>
      <c r="CM57" s="502"/>
      <c r="CN57" s="502"/>
      <c r="CO57" s="502"/>
      <c r="CP57" s="502"/>
      <c r="CQ57" s="502"/>
      <c r="CR57" s="502"/>
      <c r="CS57" s="502"/>
      <c r="CT57" s="502"/>
      <c r="CU57" s="502"/>
      <c r="CV57" s="502"/>
      <c r="CW57" s="502"/>
      <c r="CX57" s="502"/>
      <c r="CY57" s="502"/>
      <c r="CZ57" s="502"/>
      <c r="DA57" s="502"/>
      <c r="DB57" s="502"/>
      <c r="DC57" s="502"/>
      <c r="DD57" s="502"/>
      <c r="DE57" s="502"/>
      <c r="DF57" s="502"/>
      <c r="DG57" s="502"/>
      <c r="DH57" s="502"/>
      <c r="DI57" s="502"/>
      <c r="DJ57" s="502"/>
      <c r="DK57" s="502"/>
      <c r="DL57" s="502"/>
      <c r="DM57" s="502"/>
      <c r="DN57" s="502"/>
      <c r="DO57" s="502"/>
      <c r="DP57" s="502"/>
      <c r="DQ57" s="502"/>
      <c r="DR57" s="502"/>
      <c r="DS57" s="502"/>
      <c r="DT57" s="502"/>
      <c r="DU57" s="502"/>
      <c r="DV57" s="502"/>
      <c r="DW57" s="502"/>
      <c r="DX57" s="502"/>
      <c r="DY57" s="502"/>
      <c r="DZ57" s="502"/>
      <c r="EA57" s="502"/>
      <c r="EB57" s="502"/>
      <c r="EC57" s="502"/>
      <c r="ED57" s="502"/>
      <c r="EE57" s="502"/>
      <c r="EF57" s="502"/>
      <c r="EG57" s="502"/>
      <c r="EH57" s="502"/>
      <c r="EI57" s="502"/>
      <c r="EJ57" s="502"/>
      <c r="EK57" s="502"/>
      <c r="EL57" s="502"/>
      <c r="EM57" s="502"/>
      <c r="EN57" s="502"/>
      <c r="EO57" s="502"/>
      <c r="EP57" s="502"/>
      <c r="EQ57" s="502"/>
      <c r="ER57" s="502"/>
      <c r="ES57" s="502"/>
      <c r="ET57" s="502"/>
      <c r="EU57" s="502"/>
      <c r="EV57" s="502"/>
      <c r="EW57" s="502"/>
      <c r="EX57" s="502"/>
      <c r="EY57" s="502"/>
      <c r="EZ57" s="502"/>
      <c r="FA57" s="502"/>
      <c r="FB57" s="502"/>
      <c r="FC57" s="502"/>
      <c r="FD57" s="502"/>
      <c r="FE57" s="502"/>
      <c r="FF57" s="502"/>
      <c r="FG57" s="502"/>
      <c r="FH57" s="502"/>
      <c r="FI57" s="502"/>
      <c r="FJ57" s="502"/>
      <c r="FK57" s="502"/>
      <c r="FL57" s="502"/>
      <c r="FM57" s="502"/>
      <c r="FN57" s="502"/>
      <c r="FO57" s="502"/>
      <c r="FP57" s="502"/>
      <c r="FQ57" s="502"/>
      <c r="FR57" s="502"/>
      <c r="FS57" s="502"/>
      <c r="FT57" s="502"/>
      <c r="FU57" s="502"/>
      <c r="FV57" s="502"/>
      <c r="FW57" s="502"/>
      <c r="FX57" s="502"/>
      <c r="FY57" s="502"/>
      <c r="FZ57" s="502"/>
      <c r="GA57" s="502"/>
      <c r="GB57" s="502"/>
      <c r="GC57" s="502"/>
      <c r="GD57" s="502"/>
      <c r="GE57" s="502"/>
      <c r="GF57" s="502"/>
      <c r="GG57" s="502"/>
      <c r="GH57" s="502"/>
      <c r="GI57" s="502"/>
      <c r="GJ57" s="502"/>
      <c r="GK57" s="502"/>
      <c r="GL57" s="502"/>
      <c r="GM57" s="502"/>
      <c r="GN57" s="502"/>
      <c r="GO57" s="502"/>
      <c r="GP57" s="502"/>
      <c r="GQ57" s="502"/>
      <c r="GR57" s="502"/>
      <c r="GS57" s="502"/>
      <c r="GT57" s="502"/>
      <c r="GU57" s="502"/>
      <c r="GV57" s="502"/>
      <c r="GW57" s="502"/>
      <c r="GX57" s="502"/>
      <c r="GY57" s="502"/>
      <c r="GZ57" s="502"/>
      <c r="HA57" s="502"/>
      <c r="HB57" s="502"/>
      <c r="HC57" s="502"/>
      <c r="HD57" s="502"/>
      <c r="HE57" s="502"/>
      <c r="HF57" s="502"/>
      <c r="HG57" s="502"/>
      <c r="HH57" s="502"/>
      <c r="HI57" s="502"/>
      <c r="HJ57" s="502"/>
      <c r="HK57" s="502"/>
      <c r="HL57" s="502"/>
      <c r="HM57" s="502"/>
      <c r="HN57" s="502"/>
      <c r="HO57" s="502"/>
      <c r="HP57" s="502"/>
      <c r="HQ57" s="502"/>
      <c r="HR57" s="502"/>
      <c r="HS57" s="610"/>
      <c r="HT57" s="610"/>
      <c r="HU57" s="610"/>
      <c r="HV57" s="610"/>
      <c r="HW57" s="610"/>
      <c r="HX57" s="610"/>
      <c r="HY57" s="610"/>
      <c r="HZ57" s="610"/>
      <c r="IA57" s="610"/>
      <c r="IB57" s="610"/>
      <c r="IC57" s="610"/>
      <c r="ID57" s="610"/>
      <c r="IE57" s="610"/>
      <c r="IF57" s="610"/>
      <c r="IG57" s="610"/>
      <c r="IH57" s="610"/>
      <c r="II57" s="610"/>
      <c r="IJ57" s="610"/>
      <c r="IK57" s="610"/>
      <c r="IL57" s="610"/>
    </row>
    <row r="58" spans="1:246" ht="27.6">
      <c r="A58" s="507" t="s">
        <v>105</v>
      </c>
      <c r="B58" s="505" t="s">
        <v>134</v>
      </c>
      <c r="C58" s="507" t="s">
        <v>135</v>
      </c>
      <c r="D58" s="507">
        <f>'01CH'!D59</f>
        <v>0.15</v>
      </c>
      <c r="E58" s="51">
        <v>4.1461319999999997</v>
      </c>
      <c r="F58" s="19">
        <v>3.9999999999999996</v>
      </c>
      <c r="G58" s="18">
        <f>'03CH'!D59</f>
        <v>0</v>
      </c>
      <c r="H58" s="19">
        <f t="shared" si="0"/>
        <v>-0.15</v>
      </c>
      <c r="I58" s="686">
        <f>'03CH'!D59</f>
        <v>0</v>
      </c>
      <c r="J58" s="681">
        <f t="shared" si="2"/>
        <v>-0.15</v>
      </c>
      <c r="K58" s="843">
        <f>'06_CH2023'!D59</f>
        <v>0.15</v>
      </c>
      <c r="L58" s="681">
        <f t="shared" si="3"/>
        <v>0</v>
      </c>
      <c r="M58" s="843"/>
      <c r="N58" s="681">
        <f t="shared" si="5"/>
        <v>-3.9961319999999998</v>
      </c>
      <c r="O58" s="681"/>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502"/>
      <c r="BC58" s="502"/>
      <c r="BD58" s="502"/>
      <c r="BE58" s="502"/>
      <c r="BF58" s="502"/>
      <c r="BG58" s="502"/>
      <c r="BH58" s="502"/>
      <c r="BI58" s="502"/>
      <c r="BJ58" s="502"/>
      <c r="BK58" s="502"/>
      <c r="BL58" s="502"/>
      <c r="BM58" s="502"/>
      <c r="BN58" s="502"/>
      <c r="BO58" s="502"/>
      <c r="BP58" s="502"/>
      <c r="BQ58" s="502"/>
      <c r="BR58" s="502"/>
      <c r="BS58" s="502"/>
      <c r="BT58" s="502"/>
      <c r="BU58" s="502"/>
      <c r="BV58" s="502"/>
      <c r="BW58" s="502"/>
      <c r="BX58" s="502"/>
      <c r="BY58" s="502"/>
      <c r="BZ58" s="502"/>
      <c r="CA58" s="502"/>
      <c r="CB58" s="502"/>
      <c r="CC58" s="502"/>
      <c r="CD58" s="502"/>
      <c r="CE58" s="502"/>
      <c r="CF58" s="502"/>
      <c r="CG58" s="502"/>
      <c r="CH58" s="502"/>
      <c r="CI58" s="502"/>
      <c r="CJ58" s="502"/>
      <c r="CK58" s="502"/>
      <c r="CL58" s="502"/>
      <c r="CM58" s="502"/>
      <c r="CN58" s="502"/>
      <c r="CO58" s="502"/>
      <c r="CP58" s="502"/>
      <c r="CQ58" s="502"/>
      <c r="CR58" s="502"/>
      <c r="CS58" s="502"/>
      <c r="CT58" s="502"/>
      <c r="CU58" s="502"/>
      <c r="CV58" s="502"/>
      <c r="CW58" s="502"/>
      <c r="CX58" s="502"/>
      <c r="CY58" s="502"/>
      <c r="CZ58" s="502"/>
      <c r="DA58" s="502"/>
      <c r="DB58" s="502"/>
      <c r="DC58" s="502"/>
      <c r="DD58" s="502"/>
      <c r="DE58" s="502"/>
      <c r="DF58" s="502"/>
      <c r="DG58" s="502"/>
      <c r="DH58" s="502"/>
      <c r="DI58" s="502"/>
      <c r="DJ58" s="502"/>
      <c r="DK58" s="502"/>
      <c r="DL58" s="502"/>
      <c r="DM58" s="502"/>
      <c r="DN58" s="502"/>
      <c r="DO58" s="502"/>
      <c r="DP58" s="502"/>
      <c r="DQ58" s="502"/>
      <c r="DR58" s="502"/>
      <c r="DS58" s="502"/>
      <c r="DT58" s="502"/>
      <c r="DU58" s="502"/>
      <c r="DV58" s="502"/>
      <c r="DW58" s="502"/>
      <c r="DX58" s="502"/>
      <c r="DY58" s="502"/>
      <c r="DZ58" s="502"/>
      <c r="EA58" s="502"/>
      <c r="EB58" s="502"/>
      <c r="EC58" s="502"/>
      <c r="ED58" s="502"/>
      <c r="EE58" s="502"/>
      <c r="EF58" s="502"/>
      <c r="EG58" s="502"/>
      <c r="EH58" s="502"/>
      <c r="EI58" s="502"/>
      <c r="EJ58" s="502"/>
      <c r="EK58" s="502"/>
      <c r="EL58" s="502"/>
      <c r="EM58" s="502"/>
      <c r="EN58" s="502"/>
      <c r="EO58" s="502"/>
      <c r="EP58" s="502"/>
      <c r="EQ58" s="502"/>
      <c r="ER58" s="502"/>
      <c r="ES58" s="502"/>
      <c r="ET58" s="502"/>
      <c r="EU58" s="502"/>
      <c r="EV58" s="502"/>
      <c r="EW58" s="502"/>
      <c r="EX58" s="502"/>
      <c r="EY58" s="502"/>
      <c r="EZ58" s="502"/>
      <c r="FA58" s="502"/>
      <c r="FB58" s="502"/>
      <c r="FC58" s="502"/>
      <c r="FD58" s="502"/>
      <c r="FE58" s="502"/>
      <c r="FF58" s="502"/>
      <c r="FG58" s="502"/>
      <c r="FH58" s="502"/>
      <c r="FI58" s="502"/>
      <c r="FJ58" s="502"/>
      <c r="FK58" s="502"/>
      <c r="FL58" s="502"/>
      <c r="FM58" s="502"/>
      <c r="FN58" s="502"/>
      <c r="FO58" s="502"/>
      <c r="FP58" s="502"/>
      <c r="FQ58" s="502"/>
      <c r="FR58" s="502"/>
      <c r="FS58" s="502"/>
      <c r="FT58" s="502"/>
      <c r="FU58" s="502"/>
      <c r="FV58" s="502"/>
      <c r="FW58" s="502"/>
      <c r="FX58" s="502"/>
      <c r="FY58" s="502"/>
      <c r="FZ58" s="502"/>
      <c r="GA58" s="502"/>
      <c r="GB58" s="502"/>
      <c r="GC58" s="502"/>
      <c r="GD58" s="502"/>
      <c r="GE58" s="502"/>
      <c r="GF58" s="502"/>
      <c r="GG58" s="502"/>
      <c r="GH58" s="502"/>
      <c r="GI58" s="502"/>
      <c r="GJ58" s="502"/>
      <c r="GK58" s="502"/>
      <c r="GL58" s="502"/>
      <c r="GM58" s="502"/>
      <c r="GN58" s="502"/>
      <c r="GO58" s="502"/>
      <c r="GP58" s="502"/>
      <c r="GQ58" s="502"/>
      <c r="GR58" s="502"/>
      <c r="GS58" s="502"/>
      <c r="GT58" s="502"/>
      <c r="GU58" s="502"/>
      <c r="GV58" s="502"/>
      <c r="GW58" s="502"/>
      <c r="GX58" s="502"/>
      <c r="GY58" s="502"/>
      <c r="GZ58" s="502"/>
      <c r="HA58" s="502"/>
      <c r="HB58" s="502"/>
      <c r="HC58" s="502"/>
      <c r="HD58" s="502"/>
      <c r="HE58" s="502"/>
      <c r="HF58" s="502"/>
      <c r="HG58" s="502"/>
      <c r="HH58" s="502"/>
      <c r="HI58" s="502"/>
      <c r="HJ58" s="502"/>
      <c r="HK58" s="502"/>
      <c r="HL58" s="502"/>
      <c r="HM58" s="502"/>
      <c r="HN58" s="502"/>
      <c r="HO58" s="502"/>
      <c r="HP58" s="502"/>
      <c r="HQ58" s="502"/>
      <c r="HR58" s="502"/>
      <c r="HS58" s="610"/>
      <c r="HT58" s="610"/>
      <c r="HU58" s="610"/>
      <c r="HV58" s="610"/>
      <c r="HW58" s="610"/>
      <c r="HX58" s="610"/>
      <c r="HY58" s="610"/>
      <c r="HZ58" s="610"/>
      <c r="IA58" s="610"/>
      <c r="IB58" s="610"/>
      <c r="IC58" s="610"/>
      <c r="ID58" s="610"/>
      <c r="IE58" s="610"/>
      <c r="IF58" s="610"/>
      <c r="IG58" s="610"/>
      <c r="IH58" s="610"/>
      <c r="II58" s="610"/>
      <c r="IJ58" s="610"/>
      <c r="IK58" s="610"/>
      <c r="IL58" s="610"/>
    </row>
    <row r="59" spans="1:246" ht="21.9" customHeight="1">
      <c r="A59" s="507" t="s">
        <v>105</v>
      </c>
      <c r="B59" s="505" t="s">
        <v>136</v>
      </c>
      <c r="C59" s="507" t="s">
        <v>137</v>
      </c>
      <c r="D59" s="507">
        <f>'01CH'!D60</f>
        <v>1.8320000000000001</v>
      </c>
      <c r="E59" s="51">
        <v>15.829886999999998</v>
      </c>
      <c r="F59" s="19">
        <v>13.995299999999997</v>
      </c>
      <c r="G59" s="18">
        <f>'03CH'!D60</f>
        <v>0</v>
      </c>
      <c r="H59" s="19">
        <f t="shared" si="0"/>
        <v>-1.8320000000000001</v>
      </c>
      <c r="I59" s="686">
        <f>'03CH'!D60</f>
        <v>0</v>
      </c>
      <c r="J59" s="681">
        <f t="shared" si="2"/>
        <v>-1.8320000000000001</v>
      </c>
      <c r="K59" s="843">
        <f>'06_CH2023'!D60</f>
        <v>1.8320000000000001</v>
      </c>
      <c r="L59" s="681">
        <f t="shared" si="3"/>
        <v>0</v>
      </c>
      <c r="M59" s="843"/>
      <c r="N59" s="681">
        <f t="shared" si="5"/>
        <v>-13.997886999999997</v>
      </c>
      <c r="O59" s="681"/>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502"/>
      <c r="BC59" s="502"/>
      <c r="BD59" s="502"/>
      <c r="BE59" s="502"/>
      <c r="BF59" s="502"/>
      <c r="BG59" s="502"/>
      <c r="BH59" s="502"/>
      <c r="BI59" s="502"/>
      <c r="BJ59" s="502"/>
      <c r="BK59" s="502"/>
      <c r="BL59" s="502"/>
      <c r="BM59" s="502"/>
      <c r="BN59" s="502"/>
      <c r="BO59" s="502"/>
      <c r="BP59" s="502"/>
      <c r="BQ59" s="502"/>
      <c r="BR59" s="502"/>
      <c r="BS59" s="502"/>
      <c r="BT59" s="502"/>
      <c r="BU59" s="502"/>
      <c r="BV59" s="502"/>
      <c r="BW59" s="502"/>
      <c r="BX59" s="502"/>
      <c r="BY59" s="502"/>
      <c r="BZ59" s="502"/>
      <c r="CA59" s="502"/>
      <c r="CB59" s="502"/>
      <c r="CC59" s="502"/>
      <c r="CD59" s="502"/>
      <c r="CE59" s="502"/>
      <c r="CF59" s="502"/>
      <c r="CG59" s="502"/>
      <c r="CH59" s="502"/>
      <c r="CI59" s="502"/>
      <c r="CJ59" s="502"/>
      <c r="CK59" s="502"/>
      <c r="CL59" s="502"/>
      <c r="CM59" s="502"/>
      <c r="CN59" s="502"/>
      <c r="CO59" s="502"/>
      <c r="CP59" s="502"/>
      <c r="CQ59" s="502"/>
      <c r="CR59" s="502"/>
      <c r="CS59" s="502"/>
      <c r="CT59" s="502"/>
      <c r="CU59" s="502"/>
      <c r="CV59" s="502"/>
      <c r="CW59" s="502"/>
      <c r="CX59" s="502"/>
      <c r="CY59" s="502"/>
      <c r="CZ59" s="502"/>
      <c r="DA59" s="502"/>
      <c r="DB59" s="502"/>
      <c r="DC59" s="502"/>
      <c r="DD59" s="502"/>
      <c r="DE59" s="502"/>
      <c r="DF59" s="502"/>
      <c r="DG59" s="502"/>
      <c r="DH59" s="502"/>
      <c r="DI59" s="502"/>
      <c r="DJ59" s="502"/>
      <c r="DK59" s="502"/>
      <c r="DL59" s="502"/>
      <c r="DM59" s="502"/>
      <c r="DN59" s="502"/>
      <c r="DO59" s="502"/>
      <c r="DP59" s="502"/>
      <c r="DQ59" s="502"/>
      <c r="DR59" s="502"/>
      <c r="DS59" s="502"/>
      <c r="DT59" s="502"/>
      <c r="DU59" s="502"/>
      <c r="DV59" s="502"/>
      <c r="DW59" s="502"/>
      <c r="DX59" s="502"/>
      <c r="DY59" s="502"/>
      <c r="DZ59" s="502"/>
      <c r="EA59" s="502"/>
      <c r="EB59" s="502"/>
      <c r="EC59" s="502"/>
      <c r="ED59" s="502"/>
      <c r="EE59" s="502"/>
      <c r="EF59" s="502"/>
      <c r="EG59" s="502"/>
      <c r="EH59" s="502"/>
      <c r="EI59" s="502"/>
      <c r="EJ59" s="502"/>
      <c r="EK59" s="502"/>
      <c r="EL59" s="502"/>
      <c r="EM59" s="502"/>
      <c r="EN59" s="502"/>
      <c r="EO59" s="502"/>
      <c r="EP59" s="502"/>
      <c r="EQ59" s="502"/>
      <c r="ER59" s="502"/>
      <c r="ES59" s="502"/>
      <c r="ET59" s="502"/>
      <c r="EU59" s="502"/>
      <c r="EV59" s="502"/>
      <c r="EW59" s="502"/>
      <c r="EX59" s="502"/>
      <c r="EY59" s="502"/>
      <c r="EZ59" s="502"/>
      <c r="FA59" s="502"/>
      <c r="FB59" s="502"/>
      <c r="FC59" s="502"/>
      <c r="FD59" s="502"/>
      <c r="FE59" s="502"/>
      <c r="FF59" s="502"/>
      <c r="FG59" s="502"/>
      <c r="FH59" s="502"/>
      <c r="FI59" s="502"/>
      <c r="FJ59" s="502"/>
      <c r="FK59" s="502"/>
      <c r="FL59" s="502"/>
      <c r="FM59" s="502"/>
      <c r="FN59" s="502"/>
      <c r="FO59" s="502"/>
      <c r="FP59" s="502"/>
      <c r="FQ59" s="502"/>
      <c r="FR59" s="502"/>
      <c r="FS59" s="502"/>
      <c r="FT59" s="502"/>
      <c r="FU59" s="502"/>
      <c r="FV59" s="502"/>
      <c r="FW59" s="502"/>
      <c r="FX59" s="502"/>
      <c r="FY59" s="502"/>
      <c r="FZ59" s="502"/>
      <c r="GA59" s="502"/>
      <c r="GB59" s="502"/>
      <c r="GC59" s="502"/>
      <c r="GD59" s="502"/>
      <c r="GE59" s="502"/>
      <c r="GF59" s="502"/>
      <c r="GG59" s="502"/>
      <c r="GH59" s="502"/>
      <c r="GI59" s="502"/>
      <c r="GJ59" s="502"/>
      <c r="GK59" s="502"/>
      <c r="GL59" s="502"/>
      <c r="GM59" s="502"/>
      <c r="GN59" s="502"/>
      <c r="GO59" s="502"/>
      <c r="GP59" s="502"/>
      <c r="GQ59" s="502"/>
      <c r="GR59" s="502"/>
      <c r="GS59" s="502"/>
      <c r="GT59" s="502"/>
      <c r="GU59" s="502"/>
      <c r="GV59" s="502"/>
      <c r="GW59" s="502"/>
      <c r="GX59" s="502"/>
      <c r="GY59" s="502"/>
      <c r="GZ59" s="502"/>
      <c r="HA59" s="502"/>
      <c r="HB59" s="502"/>
      <c r="HC59" s="502"/>
      <c r="HD59" s="502"/>
      <c r="HE59" s="502"/>
      <c r="HF59" s="502"/>
      <c r="HG59" s="502"/>
      <c r="HH59" s="502"/>
      <c r="HI59" s="502"/>
      <c r="HJ59" s="502"/>
      <c r="HK59" s="502"/>
      <c r="HL59" s="502"/>
      <c r="HM59" s="502"/>
      <c r="HN59" s="502"/>
      <c r="HO59" s="502"/>
      <c r="HP59" s="502"/>
      <c r="HQ59" s="502"/>
      <c r="HR59" s="502"/>
      <c r="HS59" s="610"/>
      <c r="HT59" s="610"/>
      <c r="HU59" s="610"/>
      <c r="HV59" s="610"/>
      <c r="HW59" s="610"/>
      <c r="HX59" s="610"/>
      <c r="HY59" s="610"/>
      <c r="HZ59" s="610"/>
      <c r="IA59" s="610"/>
      <c r="IB59" s="610"/>
      <c r="IC59" s="610"/>
      <c r="ID59" s="610"/>
      <c r="IE59" s="610"/>
      <c r="IF59" s="610"/>
      <c r="IG59" s="610"/>
      <c r="IH59" s="610"/>
      <c r="II59" s="610"/>
      <c r="IJ59" s="610"/>
      <c r="IK59" s="610"/>
      <c r="IL59" s="610"/>
    </row>
    <row r="60" spans="1:246" ht="21.9" customHeight="1">
      <c r="A60" s="507" t="s">
        <v>138</v>
      </c>
      <c r="B60" s="505" t="s">
        <v>139</v>
      </c>
      <c r="C60" s="507" t="s">
        <v>140</v>
      </c>
      <c r="D60" s="507">
        <f>'01CH'!D61</f>
        <v>0</v>
      </c>
      <c r="E60" s="51">
        <v>0</v>
      </c>
      <c r="F60" s="19">
        <v>0</v>
      </c>
      <c r="G60" s="18">
        <f>'03CH'!D61</f>
        <v>0</v>
      </c>
      <c r="H60" s="19">
        <f t="shared" si="0"/>
        <v>0</v>
      </c>
      <c r="I60" s="686">
        <f>'03CH'!D61</f>
        <v>0</v>
      </c>
      <c r="J60" s="681">
        <f t="shared" si="2"/>
        <v>0</v>
      </c>
      <c r="K60" s="843">
        <f>'06_CH2023'!D61</f>
        <v>0</v>
      </c>
      <c r="L60" s="681">
        <f t="shared" si="3"/>
        <v>0</v>
      </c>
      <c r="M60" s="843"/>
      <c r="N60" s="681">
        <f t="shared" si="5"/>
        <v>0</v>
      </c>
      <c r="O60" s="681"/>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02"/>
      <c r="DC60" s="502"/>
      <c r="DD60" s="502"/>
      <c r="DE60" s="502"/>
      <c r="DF60" s="502"/>
      <c r="DG60" s="502"/>
      <c r="DH60" s="502"/>
      <c r="DI60" s="502"/>
      <c r="DJ60" s="502"/>
      <c r="DK60" s="502"/>
      <c r="DL60" s="502"/>
      <c r="DM60" s="502"/>
      <c r="DN60" s="502"/>
      <c r="DO60" s="502"/>
      <c r="DP60" s="502"/>
      <c r="DQ60" s="502"/>
      <c r="DR60" s="502"/>
      <c r="DS60" s="502"/>
      <c r="DT60" s="502"/>
      <c r="DU60" s="502"/>
      <c r="DV60" s="502"/>
      <c r="DW60" s="502"/>
      <c r="DX60" s="502"/>
      <c r="DY60" s="502"/>
      <c r="DZ60" s="502"/>
      <c r="EA60" s="502"/>
      <c r="EB60" s="502"/>
      <c r="EC60" s="502"/>
      <c r="ED60" s="502"/>
      <c r="EE60" s="502"/>
      <c r="EF60" s="502"/>
      <c r="EG60" s="502"/>
      <c r="EH60" s="502"/>
      <c r="EI60" s="502"/>
      <c r="EJ60" s="502"/>
      <c r="EK60" s="502"/>
      <c r="EL60" s="502"/>
      <c r="EM60" s="502"/>
      <c r="EN60" s="502"/>
      <c r="EO60" s="502"/>
      <c r="EP60" s="502"/>
      <c r="EQ60" s="502"/>
      <c r="ER60" s="502"/>
      <c r="ES60" s="502"/>
      <c r="ET60" s="502"/>
      <c r="EU60" s="502"/>
      <c r="EV60" s="502"/>
      <c r="EW60" s="502"/>
      <c r="EX60" s="502"/>
      <c r="EY60" s="502"/>
      <c r="EZ60" s="502"/>
      <c r="FA60" s="502"/>
      <c r="FB60" s="502"/>
      <c r="FC60" s="502"/>
      <c r="FD60" s="502"/>
      <c r="FE60" s="502"/>
      <c r="FF60" s="502"/>
      <c r="FG60" s="502"/>
      <c r="FH60" s="502"/>
      <c r="FI60" s="502"/>
      <c r="FJ60" s="502"/>
      <c r="FK60" s="502"/>
      <c r="FL60" s="502"/>
      <c r="FM60" s="502"/>
      <c r="FN60" s="502"/>
      <c r="FO60" s="502"/>
      <c r="FP60" s="502"/>
      <c r="FQ60" s="502"/>
      <c r="FR60" s="502"/>
      <c r="FS60" s="502"/>
      <c r="FT60" s="502"/>
      <c r="FU60" s="502"/>
      <c r="FV60" s="502"/>
      <c r="FW60" s="502"/>
      <c r="FX60" s="502"/>
      <c r="FY60" s="502"/>
      <c r="FZ60" s="502"/>
      <c r="GA60" s="502"/>
      <c r="GB60" s="502"/>
      <c r="GC60" s="502"/>
      <c r="GD60" s="502"/>
      <c r="GE60" s="502"/>
      <c r="GF60" s="502"/>
      <c r="GG60" s="502"/>
      <c r="GH60" s="502"/>
      <c r="GI60" s="502"/>
      <c r="GJ60" s="502"/>
      <c r="GK60" s="502"/>
      <c r="GL60" s="502"/>
      <c r="GM60" s="502"/>
      <c r="GN60" s="502"/>
      <c r="GO60" s="502"/>
      <c r="GP60" s="502"/>
      <c r="GQ60" s="502"/>
      <c r="GR60" s="502"/>
      <c r="GS60" s="502"/>
      <c r="GT60" s="502"/>
      <c r="GU60" s="502"/>
      <c r="GV60" s="502"/>
      <c r="GW60" s="502"/>
      <c r="GX60" s="502"/>
      <c r="GY60" s="502"/>
      <c r="GZ60" s="502"/>
      <c r="HA60" s="502"/>
      <c r="HB60" s="502"/>
      <c r="HC60" s="502"/>
      <c r="HD60" s="502"/>
      <c r="HE60" s="502"/>
      <c r="HF60" s="502"/>
      <c r="HG60" s="502"/>
      <c r="HH60" s="502"/>
      <c r="HI60" s="502"/>
      <c r="HJ60" s="502"/>
      <c r="HK60" s="502"/>
      <c r="HL60" s="502"/>
      <c r="HM60" s="502"/>
      <c r="HN60" s="502"/>
      <c r="HO60" s="502"/>
      <c r="HP60" s="502"/>
      <c r="HQ60" s="502"/>
      <c r="HR60" s="502"/>
      <c r="HS60" s="610"/>
      <c r="HT60" s="610"/>
      <c r="HU60" s="610"/>
      <c r="HV60" s="610"/>
      <c r="HW60" s="610"/>
      <c r="HX60" s="610"/>
      <c r="HY60" s="610"/>
      <c r="HZ60" s="610"/>
      <c r="IA60" s="610"/>
      <c r="IB60" s="610"/>
      <c r="IC60" s="610"/>
      <c r="ID60" s="610"/>
      <c r="IE60" s="610"/>
      <c r="IF60" s="610"/>
      <c r="IG60" s="610"/>
      <c r="IH60" s="610"/>
      <c r="II60" s="610"/>
      <c r="IJ60" s="610"/>
      <c r="IK60" s="610"/>
      <c r="IL60" s="610"/>
    </row>
    <row r="61" spans="1:246" ht="21.9" customHeight="1">
      <c r="A61" s="507" t="s">
        <v>141</v>
      </c>
      <c r="B61" s="506" t="s">
        <v>142</v>
      </c>
      <c r="C61" s="507" t="s">
        <v>143</v>
      </c>
      <c r="D61" s="507">
        <f>'01CH'!D62</f>
        <v>10.440000000000001</v>
      </c>
      <c r="E61" s="51">
        <v>31.928956999999997</v>
      </c>
      <c r="F61" s="19">
        <v>21.959119999999999</v>
      </c>
      <c r="G61" s="18">
        <f>'03CH'!D62</f>
        <v>0</v>
      </c>
      <c r="H61" s="19">
        <f t="shared" si="0"/>
        <v>-10.440000000000001</v>
      </c>
      <c r="I61" s="686">
        <f>'03CH'!D62</f>
        <v>0</v>
      </c>
      <c r="J61" s="681">
        <f t="shared" si="2"/>
        <v>-10.440000000000001</v>
      </c>
      <c r="K61" s="843">
        <f>'06_CH2023'!D62</f>
        <v>11.296100000000001</v>
      </c>
      <c r="L61" s="681">
        <f t="shared" si="3"/>
        <v>0.85609999999999964</v>
      </c>
      <c r="M61" s="843"/>
      <c r="N61" s="681">
        <f t="shared" si="5"/>
        <v>-20.632856999999994</v>
      </c>
      <c r="O61" s="681"/>
      <c r="P61" s="502"/>
      <c r="Q61" s="502"/>
      <c r="R61" s="502"/>
      <c r="S61" s="502"/>
      <c r="T61" s="502"/>
      <c r="U61" s="502"/>
      <c r="V61" s="502"/>
      <c r="W61" s="502"/>
      <c r="X61" s="502"/>
      <c r="Y61" s="502"/>
      <c r="Z61" s="502"/>
      <c r="AA61" s="502"/>
      <c r="AB61" s="502"/>
      <c r="AC61" s="502"/>
      <c r="AD61" s="502"/>
      <c r="AE61" s="502"/>
      <c r="AF61" s="502"/>
      <c r="AG61" s="502"/>
      <c r="AH61" s="502"/>
      <c r="AI61" s="502"/>
      <c r="AJ61" s="502"/>
      <c r="AK61" s="502"/>
      <c r="AL61" s="502"/>
      <c r="AM61" s="502"/>
      <c r="AN61" s="502"/>
      <c r="AO61" s="502"/>
      <c r="AP61" s="502"/>
      <c r="AQ61" s="502"/>
      <c r="AR61" s="502"/>
      <c r="AS61" s="502"/>
      <c r="AT61" s="502"/>
      <c r="AU61" s="502"/>
      <c r="AV61" s="502"/>
      <c r="AW61" s="502"/>
      <c r="AX61" s="502"/>
      <c r="AY61" s="502"/>
      <c r="AZ61" s="502"/>
      <c r="BA61" s="502"/>
      <c r="BB61" s="502"/>
      <c r="BC61" s="502"/>
      <c r="BD61" s="502"/>
      <c r="BE61" s="502"/>
      <c r="BF61" s="502"/>
      <c r="BG61" s="502"/>
      <c r="BH61" s="502"/>
      <c r="BI61" s="502"/>
      <c r="BJ61" s="502"/>
      <c r="BK61" s="502"/>
      <c r="BL61" s="502"/>
      <c r="BM61" s="502"/>
      <c r="BN61" s="502"/>
      <c r="BO61" s="502"/>
      <c r="BP61" s="502"/>
      <c r="BQ61" s="502"/>
      <c r="BR61" s="502"/>
      <c r="BS61" s="502"/>
      <c r="BT61" s="502"/>
      <c r="BU61" s="502"/>
      <c r="BV61" s="502"/>
      <c r="BW61" s="502"/>
      <c r="BX61" s="502"/>
      <c r="BY61" s="502"/>
      <c r="BZ61" s="502"/>
      <c r="CA61" s="502"/>
      <c r="CB61" s="502"/>
      <c r="CC61" s="502"/>
      <c r="CD61" s="502"/>
      <c r="CE61" s="502"/>
      <c r="CF61" s="502"/>
      <c r="CG61" s="502"/>
      <c r="CH61" s="502"/>
      <c r="CI61" s="502"/>
      <c r="CJ61" s="502"/>
      <c r="CK61" s="502"/>
      <c r="CL61" s="502"/>
      <c r="CM61" s="502"/>
      <c r="CN61" s="502"/>
      <c r="CO61" s="502"/>
      <c r="CP61" s="502"/>
      <c r="CQ61" s="502"/>
      <c r="CR61" s="502"/>
      <c r="CS61" s="502"/>
      <c r="CT61" s="502"/>
      <c r="CU61" s="502"/>
      <c r="CV61" s="502"/>
      <c r="CW61" s="502"/>
      <c r="CX61" s="502"/>
      <c r="CY61" s="502"/>
      <c r="CZ61" s="502"/>
      <c r="DA61" s="502"/>
      <c r="DB61" s="502"/>
      <c r="DC61" s="502"/>
      <c r="DD61" s="502"/>
      <c r="DE61" s="502"/>
      <c r="DF61" s="502"/>
      <c r="DG61" s="502"/>
      <c r="DH61" s="502"/>
      <c r="DI61" s="502"/>
      <c r="DJ61" s="502"/>
      <c r="DK61" s="502"/>
      <c r="DL61" s="502"/>
      <c r="DM61" s="502"/>
      <c r="DN61" s="502"/>
      <c r="DO61" s="502"/>
      <c r="DP61" s="502"/>
      <c r="DQ61" s="502"/>
      <c r="DR61" s="502"/>
      <c r="DS61" s="502"/>
      <c r="DT61" s="502"/>
      <c r="DU61" s="502"/>
      <c r="DV61" s="502"/>
      <c r="DW61" s="502"/>
      <c r="DX61" s="502"/>
      <c r="DY61" s="502"/>
      <c r="DZ61" s="502"/>
      <c r="EA61" s="502"/>
      <c r="EB61" s="502"/>
      <c r="EC61" s="502"/>
      <c r="ED61" s="502"/>
      <c r="EE61" s="502"/>
      <c r="EF61" s="502"/>
      <c r="EG61" s="502"/>
      <c r="EH61" s="502"/>
      <c r="EI61" s="502"/>
      <c r="EJ61" s="502"/>
      <c r="EK61" s="502"/>
      <c r="EL61" s="502"/>
      <c r="EM61" s="502"/>
      <c r="EN61" s="502"/>
      <c r="EO61" s="502"/>
      <c r="EP61" s="502"/>
      <c r="EQ61" s="502"/>
      <c r="ER61" s="502"/>
      <c r="ES61" s="502"/>
      <c r="ET61" s="502"/>
      <c r="EU61" s="502"/>
      <c r="EV61" s="502"/>
      <c r="EW61" s="502"/>
      <c r="EX61" s="502"/>
      <c r="EY61" s="502"/>
      <c r="EZ61" s="502"/>
      <c r="FA61" s="502"/>
      <c r="FB61" s="502"/>
      <c r="FC61" s="502"/>
      <c r="FD61" s="502"/>
      <c r="FE61" s="502"/>
      <c r="FF61" s="502"/>
      <c r="FG61" s="502"/>
      <c r="FH61" s="502"/>
      <c r="FI61" s="502"/>
      <c r="FJ61" s="502"/>
      <c r="FK61" s="502"/>
      <c r="FL61" s="502"/>
      <c r="FM61" s="502"/>
      <c r="FN61" s="502"/>
      <c r="FO61" s="502"/>
      <c r="FP61" s="502"/>
      <c r="FQ61" s="502"/>
      <c r="FR61" s="502"/>
      <c r="FS61" s="502"/>
      <c r="FT61" s="502"/>
      <c r="FU61" s="502"/>
      <c r="FV61" s="502"/>
      <c r="FW61" s="502"/>
      <c r="FX61" s="502"/>
      <c r="FY61" s="502"/>
      <c r="FZ61" s="502"/>
      <c r="GA61" s="502"/>
      <c r="GB61" s="502"/>
      <c r="GC61" s="502"/>
      <c r="GD61" s="502"/>
      <c r="GE61" s="502"/>
      <c r="GF61" s="502"/>
      <c r="GG61" s="502"/>
      <c r="GH61" s="502"/>
      <c r="GI61" s="502"/>
      <c r="GJ61" s="502"/>
      <c r="GK61" s="502"/>
      <c r="GL61" s="502"/>
      <c r="GM61" s="502"/>
      <c r="GN61" s="502"/>
      <c r="GO61" s="502"/>
      <c r="GP61" s="502"/>
      <c r="GQ61" s="502"/>
      <c r="GR61" s="502"/>
      <c r="GS61" s="502"/>
      <c r="GT61" s="502"/>
      <c r="GU61" s="502"/>
      <c r="GV61" s="502"/>
      <c r="GW61" s="502"/>
      <c r="GX61" s="502"/>
      <c r="GY61" s="502"/>
      <c r="GZ61" s="502"/>
      <c r="HA61" s="502"/>
      <c r="HB61" s="502"/>
      <c r="HC61" s="502"/>
      <c r="HD61" s="502"/>
      <c r="HE61" s="502"/>
      <c r="HF61" s="502"/>
      <c r="HG61" s="502"/>
      <c r="HH61" s="502"/>
      <c r="HI61" s="502"/>
      <c r="HJ61" s="502"/>
      <c r="HK61" s="502"/>
      <c r="HL61" s="502"/>
      <c r="HM61" s="502"/>
      <c r="HN61" s="502"/>
      <c r="HO61" s="502"/>
      <c r="HP61" s="502"/>
      <c r="HQ61" s="502"/>
      <c r="HR61" s="502"/>
      <c r="HS61" s="610"/>
      <c r="HT61" s="610"/>
      <c r="HU61" s="610"/>
      <c r="HV61" s="610"/>
      <c r="HW61" s="610"/>
      <c r="HX61" s="610"/>
      <c r="HY61" s="610"/>
      <c r="HZ61" s="610"/>
      <c r="IA61" s="610"/>
      <c r="IB61" s="610"/>
      <c r="IC61" s="610"/>
      <c r="ID61" s="610"/>
      <c r="IE61" s="610"/>
      <c r="IF61" s="610"/>
      <c r="IG61" s="610"/>
      <c r="IH61" s="610"/>
      <c r="II61" s="610"/>
      <c r="IJ61" s="610"/>
      <c r="IK61" s="610"/>
      <c r="IL61" s="610"/>
    </row>
    <row r="62" spans="1:246" ht="27.6">
      <c r="A62" s="507" t="s">
        <v>144</v>
      </c>
      <c r="B62" s="506" t="s">
        <v>145</v>
      </c>
      <c r="C62" s="507" t="s">
        <v>146</v>
      </c>
      <c r="D62" s="507">
        <f>'01CH'!D63</f>
        <v>0.12</v>
      </c>
      <c r="E62" s="51">
        <v>53.723285999999995</v>
      </c>
      <c r="F62" s="19">
        <v>53.600299999999997</v>
      </c>
      <c r="G62" s="18">
        <f>'03CH'!D63</f>
        <v>0</v>
      </c>
      <c r="H62" s="19">
        <f t="shared" si="0"/>
        <v>-0.12</v>
      </c>
      <c r="I62" s="686">
        <f>'03CH'!D63</f>
        <v>0</v>
      </c>
      <c r="J62" s="681">
        <f t="shared" si="2"/>
        <v>-0.12</v>
      </c>
      <c r="K62" s="843">
        <f>'06_CH2023'!D63</f>
        <v>1.9224999999999999</v>
      </c>
      <c r="L62" s="681">
        <f t="shared" si="3"/>
        <v>1.8024999999999998</v>
      </c>
      <c r="M62" s="843"/>
      <c r="N62" s="681">
        <f t="shared" si="5"/>
        <v>-51.800785999999995</v>
      </c>
      <c r="O62" s="681"/>
      <c r="P62" s="502"/>
      <c r="Q62" s="502"/>
      <c r="R62" s="502"/>
      <c r="S62" s="502"/>
      <c r="T62" s="502"/>
      <c r="U62" s="502"/>
      <c r="V62" s="502"/>
      <c r="W62" s="502"/>
      <c r="X62" s="502"/>
      <c r="Y62" s="502"/>
      <c r="Z62" s="502"/>
      <c r="AA62" s="502"/>
      <c r="AB62" s="502"/>
      <c r="AC62" s="502"/>
      <c r="AD62" s="502"/>
      <c r="AE62" s="502"/>
      <c r="AF62" s="502"/>
      <c r="AG62" s="502"/>
      <c r="AH62" s="502"/>
      <c r="AI62" s="502"/>
      <c r="AJ62" s="502"/>
      <c r="AK62" s="502"/>
      <c r="AL62" s="502"/>
      <c r="AM62" s="502"/>
      <c r="AN62" s="502"/>
      <c r="AO62" s="502"/>
      <c r="AP62" s="502"/>
      <c r="AQ62" s="502"/>
      <c r="AR62" s="502"/>
      <c r="AS62" s="502"/>
      <c r="AT62" s="502"/>
      <c r="AU62" s="502"/>
      <c r="AV62" s="502"/>
      <c r="AW62" s="502"/>
      <c r="AX62" s="502"/>
      <c r="AY62" s="502"/>
      <c r="AZ62" s="502"/>
      <c r="BA62" s="502"/>
      <c r="BB62" s="502"/>
      <c r="BC62" s="502"/>
      <c r="BD62" s="502"/>
      <c r="BE62" s="502"/>
      <c r="BF62" s="502"/>
      <c r="BG62" s="502"/>
      <c r="BH62" s="502"/>
      <c r="BI62" s="502"/>
      <c r="BJ62" s="502"/>
      <c r="BK62" s="502"/>
      <c r="BL62" s="502"/>
      <c r="BM62" s="502"/>
      <c r="BN62" s="502"/>
      <c r="BO62" s="502"/>
      <c r="BP62" s="502"/>
      <c r="BQ62" s="502"/>
      <c r="BR62" s="502"/>
      <c r="BS62" s="502"/>
      <c r="BT62" s="502"/>
      <c r="BU62" s="502"/>
      <c r="BV62" s="502"/>
      <c r="BW62" s="502"/>
      <c r="BX62" s="502"/>
      <c r="BY62" s="502"/>
      <c r="BZ62" s="502"/>
      <c r="CA62" s="502"/>
      <c r="CB62" s="502"/>
      <c r="CC62" s="502"/>
      <c r="CD62" s="502"/>
      <c r="CE62" s="502"/>
      <c r="CF62" s="502"/>
      <c r="CG62" s="502"/>
      <c r="CH62" s="502"/>
      <c r="CI62" s="502"/>
      <c r="CJ62" s="502"/>
      <c r="CK62" s="502"/>
      <c r="CL62" s="502"/>
      <c r="CM62" s="502"/>
      <c r="CN62" s="502"/>
      <c r="CO62" s="502"/>
      <c r="CP62" s="502"/>
      <c r="CQ62" s="502"/>
      <c r="CR62" s="502"/>
      <c r="CS62" s="502"/>
      <c r="CT62" s="502"/>
      <c r="CU62" s="502"/>
      <c r="CV62" s="502"/>
      <c r="CW62" s="502"/>
      <c r="CX62" s="502"/>
      <c r="CY62" s="502"/>
      <c r="CZ62" s="502"/>
      <c r="DA62" s="502"/>
      <c r="DB62" s="502"/>
      <c r="DC62" s="502"/>
      <c r="DD62" s="502"/>
      <c r="DE62" s="502"/>
      <c r="DF62" s="502"/>
      <c r="DG62" s="502"/>
      <c r="DH62" s="502"/>
      <c r="DI62" s="502"/>
      <c r="DJ62" s="502"/>
      <c r="DK62" s="502"/>
      <c r="DL62" s="502"/>
      <c r="DM62" s="502"/>
      <c r="DN62" s="502"/>
      <c r="DO62" s="502"/>
      <c r="DP62" s="502"/>
      <c r="DQ62" s="502"/>
      <c r="DR62" s="502"/>
      <c r="DS62" s="502"/>
      <c r="DT62" s="502"/>
      <c r="DU62" s="502"/>
      <c r="DV62" s="502"/>
      <c r="DW62" s="502"/>
      <c r="DX62" s="502"/>
      <c r="DY62" s="502"/>
      <c r="DZ62" s="502"/>
      <c r="EA62" s="502"/>
      <c r="EB62" s="502"/>
      <c r="EC62" s="502"/>
      <c r="ED62" s="502"/>
      <c r="EE62" s="502"/>
      <c r="EF62" s="502"/>
      <c r="EG62" s="502"/>
      <c r="EH62" s="502"/>
      <c r="EI62" s="502"/>
      <c r="EJ62" s="502"/>
      <c r="EK62" s="502"/>
      <c r="EL62" s="502"/>
      <c r="EM62" s="502"/>
      <c r="EN62" s="502"/>
      <c r="EO62" s="502"/>
      <c r="EP62" s="502"/>
      <c r="EQ62" s="502"/>
      <c r="ER62" s="502"/>
      <c r="ES62" s="502"/>
      <c r="ET62" s="502"/>
      <c r="EU62" s="502"/>
      <c r="EV62" s="502"/>
      <c r="EW62" s="502"/>
      <c r="EX62" s="502"/>
      <c r="EY62" s="502"/>
      <c r="EZ62" s="502"/>
      <c r="FA62" s="502"/>
      <c r="FB62" s="502"/>
      <c r="FC62" s="502"/>
      <c r="FD62" s="502"/>
      <c r="FE62" s="502"/>
      <c r="FF62" s="502"/>
      <c r="FG62" s="502"/>
      <c r="FH62" s="502"/>
      <c r="FI62" s="502"/>
      <c r="FJ62" s="502"/>
      <c r="FK62" s="502"/>
      <c r="FL62" s="502"/>
      <c r="FM62" s="502"/>
      <c r="FN62" s="502"/>
      <c r="FO62" s="502"/>
      <c r="FP62" s="502"/>
      <c r="FQ62" s="502"/>
      <c r="FR62" s="502"/>
      <c r="FS62" s="502"/>
      <c r="FT62" s="502"/>
      <c r="FU62" s="502"/>
      <c r="FV62" s="502"/>
      <c r="FW62" s="502"/>
      <c r="FX62" s="502"/>
      <c r="FY62" s="502"/>
      <c r="FZ62" s="502"/>
      <c r="GA62" s="502"/>
      <c r="GB62" s="502"/>
      <c r="GC62" s="502"/>
      <c r="GD62" s="502"/>
      <c r="GE62" s="502"/>
      <c r="GF62" s="502"/>
      <c r="GG62" s="502"/>
      <c r="GH62" s="502"/>
      <c r="GI62" s="502"/>
      <c r="GJ62" s="502"/>
      <c r="GK62" s="502"/>
      <c r="GL62" s="502"/>
      <c r="GM62" s="502"/>
      <c r="GN62" s="502"/>
      <c r="GO62" s="502"/>
      <c r="GP62" s="502"/>
      <c r="GQ62" s="502"/>
      <c r="GR62" s="502"/>
      <c r="GS62" s="502"/>
      <c r="GT62" s="502"/>
      <c r="GU62" s="502"/>
      <c r="GV62" s="502"/>
      <c r="GW62" s="502"/>
      <c r="GX62" s="502"/>
      <c r="GY62" s="502"/>
      <c r="GZ62" s="502"/>
      <c r="HA62" s="502"/>
      <c r="HB62" s="502"/>
      <c r="HC62" s="502"/>
      <c r="HD62" s="502"/>
      <c r="HE62" s="502"/>
      <c r="HF62" s="502"/>
      <c r="HG62" s="502"/>
      <c r="HH62" s="502"/>
      <c r="HI62" s="502"/>
      <c r="HJ62" s="502"/>
      <c r="HK62" s="502"/>
      <c r="HL62" s="502"/>
      <c r="HM62" s="502"/>
      <c r="HN62" s="502"/>
      <c r="HO62" s="502"/>
      <c r="HP62" s="502"/>
      <c r="HQ62" s="502"/>
      <c r="HR62" s="502"/>
      <c r="HS62" s="610"/>
      <c r="HT62" s="610"/>
      <c r="HU62" s="610"/>
      <c r="HV62" s="610"/>
      <c r="HW62" s="610"/>
      <c r="HX62" s="610"/>
      <c r="HY62" s="610"/>
      <c r="HZ62" s="610"/>
      <c r="IA62" s="610"/>
      <c r="IB62" s="610"/>
      <c r="IC62" s="610"/>
      <c r="ID62" s="610"/>
      <c r="IE62" s="610"/>
      <c r="IF62" s="610"/>
      <c r="IG62" s="610"/>
      <c r="IH62" s="610"/>
      <c r="II62" s="610"/>
      <c r="IJ62" s="610"/>
      <c r="IK62" s="610"/>
      <c r="IL62" s="610"/>
    </row>
    <row r="63" spans="1:246" ht="21.9" customHeight="1">
      <c r="A63" s="593" t="s">
        <v>147</v>
      </c>
      <c r="B63" s="594" t="s">
        <v>148</v>
      </c>
      <c r="C63" s="593" t="s">
        <v>149</v>
      </c>
      <c r="D63" s="593">
        <f>'01CH'!D64</f>
        <v>657.21830000000011</v>
      </c>
      <c r="E63" s="595">
        <v>1002.0784770000001</v>
      </c>
      <c r="F63" s="548">
        <v>345.70414200000016</v>
      </c>
      <c r="G63" s="523">
        <f>'03CH'!D64</f>
        <v>707.07999999999993</v>
      </c>
      <c r="H63" s="548">
        <f t="shared" si="0"/>
        <v>49.861699999999814</v>
      </c>
      <c r="I63" s="684">
        <v>668.95999999999992</v>
      </c>
      <c r="J63" s="685">
        <f t="shared" si="2"/>
        <v>11.74169999999981</v>
      </c>
      <c r="K63" s="842">
        <f>'06_CH2023'!D64</f>
        <v>662.59729200000004</v>
      </c>
      <c r="L63" s="685">
        <f t="shared" si="3"/>
        <v>5.3789919999999256</v>
      </c>
      <c r="M63" s="842">
        <f>K63-I63</f>
        <v>-6.3627079999998841</v>
      </c>
      <c r="N63" s="685">
        <f t="shared" si="5"/>
        <v>-339.4811850000001</v>
      </c>
      <c r="O63" s="685">
        <f t="shared" si="1"/>
        <v>-44.482707999999889</v>
      </c>
      <c r="P63" s="502"/>
      <c r="Q63" s="502"/>
      <c r="R63" s="502"/>
      <c r="S63" s="502"/>
      <c r="T63" s="502"/>
      <c r="U63" s="502"/>
      <c r="V63" s="502"/>
      <c r="W63" s="502"/>
      <c r="X63" s="502"/>
      <c r="Y63" s="502"/>
      <c r="Z63" s="502"/>
      <c r="AA63" s="502"/>
      <c r="AB63" s="502"/>
      <c r="AC63" s="502"/>
      <c r="AD63" s="502"/>
      <c r="AE63" s="502"/>
      <c r="AF63" s="502"/>
      <c r="AG63" s="502"/>
      <c r="AH63" s="502"/>
      <c r="AI63" s="502"/>
      <c r="AJ63" s="502"/>
      <c r="AK63" s="502"/>
      <c r="AL63" s="502"/>
      <c r="AM63" s="502"/>
      <c r="AN63" s="502"/>
      <c r="AO63" s="502"/>
      <c r="AP63" s="502"/>
      <c r="AQ63" s="502"/>
      <c r="AR63" s="502"/>
      <c r="AS63" s="502"/>
      <c r="AT63" s="502"/>
      <c r="AU63" s="502"/>
      <c r="AV63" s="502"/>
      <c r="AW63" s="502"/>
      <c r="AX63" s="502"/>
      <c r="AY63" s="502"/>
      <c r="AZ63" s="502"/>
      <c r="BA63" s="502"/>
      <c r="BB63" s="502"/>
      <c r="BC63" s="502"/>
      <c r="BD63" s="502"/>
      <c r="BE63" s="502"/>
      <c r="BF63" s="502"/>
      <c r="BG63" s="502"/>
      <c r="BH63" s="502"/>
      <c r="BI63" s="502"/>
      <c r="BJ63" s="502"/>
      <c r="BK63" s="502"/>
      <c r="BL63" s="502"/>
      <c r="BM63" s="502"/>
      <c r="BN63" s="502"/>
      <c r="BO63" s="502"/>
      <c r="BP63" s="502"/>
      <c r="BQ63" s="502"/>
      <c r="BR63" s="502"/>
      <c r="BS63" s="502"/>
      <c r="BT63" s="502"/>
      <c r="BU63" s="502"/>
      <c r="BV63" s="502"/>
      <c r="BW63" s="502"/>
      <c r="BX63" s="502"/>
      <c r="BY63" s="502"/>
      <c r="BZ63" s="502"/>
      <c r="CA63" s="502"/>
      <c r="CB63" s="502"/>
      <c r="CC63" s="502"/>
      <c r="CD63" s="502"/>
      <c r="CE63" s="502"/>
      <c r="CF63" s="502"/>
      <c r="CG63" s="502"/>
      <c r="CH63" s="502"/>
      <c r="CI63" s="502"/>
      <c r="CJ63" s="502"/>
      <c r="CK63" s="502"/>
      <c r="CL63" s="502"/>
      <c r="CM63" s="502"/>
      <c r="CN63" s="502"/>
      <c r="CO63" s="502"/>
      <c r="CP63" s="502"/>
      <c r="CQ63" s="502"/>
      <c r="CR63" s="502"/>
      <c r="CS63" s="502"/>
      <c r="CT63" s="502"/>
      <c r="CU63" s="502"/>
      <c r="CV63" s="502"/>
      <c r="CW63" s="502"/>
      <c r="CX63" s="502"/>
      <c r="CY63" s="502"/>
      <c r="CZ63" s="502"/>
      <c r="DA63" s="502"/>
      <c r="DB63" s="502"/>
      <c r="DC63" s="502"/>
      <c r="DD63" s="502"/>
      <c r="DE63" s="502"/>
      <c r="DF63" s="502"/>
      <c r="DG63" s="502"/>
      <c r="DH63" s="502"/>
      <c r="DI63" s="502"/>
      <c r="DJ63" s="502"/>
      <c r="DK63" s="502"/>
      <c r="DL63" s="502"/>
      <c r="DM63" s="502"/>
      <c r="DN63" s="502"/>
      <c r="DO63" s="502"/>
      <c r="DP63" s="502"/>
      <c r="DQ63" s="502"/>
      <c r="DR63" s="502"/>
      <c r="DS63" s="502"/>
      <c r="DT63" s="502"/>
      <c r="DU63" s="502"/>
      <c r="DV63" s="502"/>
      <c r="DW63" s="502"/>
      <c r="DX63" s="502"/>
      <c r="DY63" s="502"/>
      <c r="DZ63" s="502"/>
      <c r="EA63" s="502"/>
      <c r="EB63" s="502"/>
      <c r="EC63" s="502"/>
      <c r="ED63" s="502"/>
      <c r="EE63" s="502"/>
      <c r="EF63" s="502"/>
      <c r="EG63" s="502"/>
      <c r="EH63" s="502"/>
      <c r="EI63" s="502"/>
      <c r="EJ63" s="502"/>
      <c r="EK63" s="502"/>
      <c r="EL63" s="502"/>
      <c r="EM63" s="502"/>
      <c r="EN63" s="502"/>
      <c r="EO63" s="502"/>
      <c r="EP63" s="502"/>
      <c r="EQ63" s="502"/>
      <c r="ER63" s="502"/>
      <c r="ES63" s="502"/>
      <c r="ET63" s="502"/>
      <c r="EU63" s="502"/>
      <c r="EV63" s="502"/>
      <c r="EW63" s="502"/>
      <c r="EX63" s="502"/>
      <c r="EY63" s="502"/>
      <c r="EZ63" s="502"/>
      <c r="FA63" s="502"/>
      <c r="FB63" s="502"/>
      <c r="FC63" s="502"/>
      <c r="FD63" s="502"/>
      <c r="FE63" s="502"/>
      <c r="FF63" s="502"/>
      <c r="FG63" s="502"/>
      <c r="FH63" s="502"/>
      <c r="FI63" s="502"/>
      <c r="FJ63" s="502"/>
      <c r="FK63" s="502"/>
      <c r="FL63" s="502"/>
      <c r="FM63" s="502"/>
      <c r="FN63" s="502"/>
      <c r="FO63" s="502"/>
      <c r="FP63" s="502"/>
      <c r="FQ63" s="502"/>
      <c r="FR63" s="502"/>
      <c r="FS63" s="502"/>
      <c r="FT63" s="502"/>
      <c r="FU63" s="502"/>
      <c r="FV63" s="502"/>
      <c r="FW63" s="502"/>
      <c r="FX63" s="502"/>
      <c r="FY63" s="502"/>
      <c r="FZ63" s="502"/>
      <c r="GA63" s="502"/>
      <c r="GB63" s="502"/>
      <c r="GC63" s="502"/>
      <c r="GD63" s="502"/>
      <c r="GE63" s="502"/>
      <c r="GF63" s="502"/>
      <c r="GG63" s="502"/>
      <c r="GH63" s="502"/>
      <c r="GI63" s="502"/>
      <c r="GJ63" s="502"/>
      <c r="GK63" s="502"/>
      <c r="GL63" s="502"/>
      <c r="GM63" s="502"/>
      <c r="GN63" s="502"/>
      <c r="GO63" s="502"/>
      <c r="GP63" s="502"/>
      <c r="GQ63" s="502"/>
      <c r="GR63" s="502"/>
      <c r="GS63" s="502"/>
      <c r="GT63" s="502"/>
      <c r="GU63" s="502"/>
      <c r="GV63" s="502"/>
      <c r="GW63" s="502"/>
      <c r="GX63" s="502"/>
      <c r="GY63" s="502"/>
      <c r="GZ63" s="502"/>
      <c r="HA63" s="502"/>
      <c r="HB63" s="502"/>
      <c r="HC63" s="502"/>
      <c r="HD63" s="502"/>
      <c r="HE63" s="502"/>
      <c r="HF63" s="502"/>
      <c r="HG63" s="502"/>
      <c r="HH63" s="502"/>
      <c r="HI63" s="502"/>
      <c r="HJ63" s="502"/>
      <c r="HK63" s="502"/>
      <c r="HL63" s="502"/>
      <c r="HM63" s="502"/>
      <c r="HN63" s="502"/>
      <c r="HO63" s="502"/>
      <c r="HP63" s="502"/>
      <c r="HQ63" s="502"/>
      <c r="HR63" s="502"/>
      <c r="HS63" s="610"/>
      <c r="HT63" s="610"/>
      <c r="HU63" s="610"/>
      <c r="HV63" s="610"/>
      <c r="HW63" s="610"/>
      <c r="HX63" s="610"/>
      <c r="HY63" s="610"/>
      <c r="HZ63" s="610"/>
      <c r="IA63" s="610"/>
      <c r="IB63" s="610"/>
      <c r="IC63" s="610"/>
      <c r="ID63" s="610"/>
      <c r="IE63" s="610"/>
      <c r="IF63" s="610"/>
      <c r="IG63" s="610"/>
      <c r="IH63" s="610"/>
      <c r="II63" s="610"/>
      <c r="IJ63" s="610"/>
      <c r="IK63" s="610"/>
      <c r="IL63" s="610"/>
    </row>
    <row r="64" spans="1:246" ht="21.9" customHeight="1">
      <c r="A64" s="593" t="s">
        <v>150</v>
      </c>
      <c r="B64" s="596" t="s">
        <v>151</v>
      </c>
      <c r="C64" s="593" t="s">
        <v>152</v>
      </c>
      <c r="D64" s="593">
        <f>'01CH'!D65</f>
        <v>22.03</v>
      </c>
      <c r="E64" s="595">
        <v>152.34864700000003</v>
      </c>
      <c r="F64" s="548">
        <v>130.35300500000002</v>
      </c>
      <c r="G64" s="523">
        <f>'03CH'!D65</f>
        <v>48.94</v>
      </c>
      <c r="H64" s="548">
        <f t="shared" si="0"/>
        <v>26.909999999999997</v>
      </c>
      <c r="I64" s="684">
        <v>27.840000000000003</v>
      </c>
      <c r="J64" s="685">
        <f t="shared" si="2"/>
        <v>5.8100000000000023</v>
      </c>
      <c r="K64" s="842">
        <f>'06_CH2023'!D65</f>
        <v>22.615560000000002</v>
      </c>
      <c r="L64" s="685">
        <f t="shared" si="3"/>
        <v>0.58556000000000097</v>
      </c>
      <c r="M64" s="842">
        <f>K64-I64</f>
        <v>-5.2244400000000013</v>
      </c>
      <c r="N64" s="685">
        <f t="shared" si="5"/>
        <v>-129.73308700000001</v>
      </c>
      <c r="O64" s="685">
        <f t="shared" si="1"/>
        <v>-26.324439999999996</v>
      </c>
      <c r="P64" s="502"/>
      <c r="Q64" s="502"/>
      <c r="R64" s="502"/>
      <c r="S64" s="502"/>
      <c r="T64" s="502"/>
      <c r="U64" s="502"/>
      <c r="V64" s="502"/>
      <c r="W64" s="502"/>
      <c r="X64" s="502"/>
      <c r="Y64" s="502"/>
      <c r="Z64" s="502"/>
      <c r="AA64" s="502"/>
      <c r="AB64" s="502"/>
      <c r="AC64" s="502"/>
      <c r="AD64" s="502"/>
      <c r="AE64" s="502"/>
      <c r="AF64" s="502"/>
      <c r="AG64" s="502"/>
      <c r="AH64" s="502"/>
      <c r="AI64" s="502"/>
      <c r="AJ64" s="502"/>
      <c r="AK64" s="502"/>
      <c r="AL64" s="502"/>
      <c r="AM64" s="502"/>
      <c r="AN64" s="502"/>
      <c r="AO64" s="502"/>
      <c r="AP64" s="502"/>
      <c r="AQ64" s="502"/>
      <c r="AR64" s="502"/>
      <c r="AS64" s="502"/>
      <c r="AT64" s="502"/>
      <c r="AU64" s="502"/>
      <c r="AV64" s="502"/>
      <c r="AW64" s="502"/>
      <c r="AX64" s="502"/>
      <c r="AY64" s="502"/>
      <c r="AZ64" s="502"/>
      <c r="BA64" s="502"/>
      <c r="BB64" s="502"/>
      <c r="BC64" s="502"/>
      <c r="BD64" s="502"/>
      <c r="BE64" s="502"/>
      <c r="BF64" s="502"/>
      <c r="BG64" s="502"/>
      <c r="BH64" s="502"/>
      <c r="BI64" s="502"/>
      <c r="BJ64" s="502"/>
      <c r="BK64" s="502"/>
      <c r="BL64" s="502"/>
      <c r="BM64" s="502"/>
      <c r="BN64" s="502"/>
      <c r="BO64" s="502"/>
      <c r="BP64" s="502"/>
      <c r="BQ64" s="502"/>
      <c r="BR64" s="502"/>
      <c r="BS64" s="502"/>
      <c r="BT64" s="502"/>
      <c r="BU64" s="502"/>
      <c r="BV64" s="502"/>
      <c r="BW64" s="502"/>
      <c r="BX64" s="502"/>
      <c r="BY64" s="502"/>
      <c r="BZ64" s="502"/>
      <c r="CA64" s="502"/>
      <c r="CB64" s="502"/>
      <c r="CC64" s="502"/>
      <c r="CD64" s="502"/>
      <c r="CE64" s="502"/>
      <c r="CF64" s="502"/>
      <c r="CG64" s="502"/>
      <c r="CH64" s="502"/>
      <c r="CI64" s="502"/>
      <c r="CJ64" s="502"/>
      <c r="CK64" s="502"/>
      <c r="CL64" s="502"/>
      <c r="CM64" s="502"/>
      <c r="CN64" s="502"/>
      <c r="CO64" s="502"/>
      <c r="CP64" s="502"/>
      <c r="CQ64" s="502"/>
      <c r="CR64" s="502"/>
      <c r="CS64" s="502"/>
      <c r="CT64" s="502"/>
      <c r="CU64" s="502"/>
      <c r="CV64" s="502"/>
      <c r="CW64" s="502"/>
      <c r="CX64" s="502"/>
      <c r="CY64" s="502"/>
      <c r="CZ64" s="502"/>
      <c r="DA64" s="502"/>
      <c r="DB64" s="502"/>
      <c r="DC64" s="502"/>
      <c r="DD64" s="502"/>
      <c r="DE64" s="502"/>
      <c r="DF64" s="502"/>
      <c r="DG64" s="502"/>
      <c r="DH64" s="502"/>
      <c r="DI64" s="502"/>
      <c r="DJ64" s="502"/>
      <c r="DK64" s="502"/>
      <c r="DL64" s="502"/>
      <c r="DM64" s="502"/>
      <c r="DN64" s="502"/>
      <c r="DO64" s="502"/>
      <c r="DP64" s="502"/>
      <c r="DQ64" s="502"/>
      <c r="DR64" s="502"/>
      <c r="DS64" s="502"/>
      <c r="DT64" s="502"/>
      <c r="DU64" s="502"/>
      <c r="DV64" s="502"/>
      <c r="DW64" s="502"/>
      <c r="DX64" s="502"/>
      <c r="DY64" s="502"/>
      <c r="DZ64" s="502"/>
      <c r="EA64" s="502"/>
      <c r="EB64" s="502"/>
      <c r="EC64" s="502"/>
      <c r="ED64" s="502"/>
      <c r="EE64" s="502"/>
      <c r="EF64" s="502"/>
      <c r="EG64" s="502"/>
      <c r="EH64" s="502"/>
      <c r="EI64" s="502"/>
      <c r="EJ64" s="502"/>
      <c r="EK64" s="502"/>
      <c r="EL64" s="502"/>
      <c r="EM64" s="502"/>
      <c r="EN64" s="502"/>
      <c r="EO64" s="502"/>
      <c r="EP64" s="502"/>
      <c r="EQ64" s="502"/>
      <c r="ER64" s="502"/>
      <c r="ES64" s="502"/>
      <c r="ET64" s="502"/>
      <c r="EU64" s="502"/>
      <c r="EV64" s="502"/>
      <c r="EW64" s="502"/>
      <c r="EX64" s="502"/>
      <c r="EY64" s="502"/>
      <c r="EZ64" s="502"/>
      <c r="FA64" s="502"/>
      <c r="FB64" s="502"/>
      <c r="FC64" s="502"/>
      <c r="FD64" s="502"/>
      <c r="FE64" s="502"/>
      <c r="FF64" s="502"/>
      <c r="FG64" s="502"/>
      <c r="FH64" s="502"/>
      <c r="FI64" s="502"/>
      <c r="FJ64" s="502"/>
      <c r="FK64" s="502"/>
      <c r="FL64" s="502"/>
      <c r="FM64" s="502"/>
      <c r="FN64" s="502"/>
      <c r="FO64" s="502"/>
      <c r="FP64" s="502"/>
      <c r="FQ64" s="502"/>
      <c r="FR64" s="502"/>
      <c r="FS64" s="502"/>
      <c r="FT64" s="502"/>
      <c r="FU64" s="502"/>
      <c r="FV64" s="502"/>
      <c r="FW64" s="502"/>
      <c r="FX64" s="502"/>
      <c r="FY64" s="502"/>
      <c r="FZ64" s="502"/>
      <c r="GA64" s="502"/>
      <c r="GB64" s="502"/>
      <c r="GC64" s="502"/>
      <c r="GD64" s="502"/>
      <c r="GE64" s="502"/>
      <c r="GF64" s="502"/>
      <c r="GG64" s="502"/>
      <c r="GH64" s="502"/>
      <c r="GI64" s="502"/>
      <c r="GJ64" s="502"/>
      <c r="GK64" s="502"/>
      <c r="GL64" s="502"/>
      <c r="GM64" s="502"/>
      <c r="GN64" s="502"/>
      <c r="GO64" s="502"/>
      <c r="GP64" s="502"/>
      <c r="GQ64" s="502"/>
      <c r="GR64" s="502"/>
      <c r="GS64" s="502"/>
      <c r="GT64" s="502"/>
      <c r="GU64" s="502"/>
      <c r="GV64" s="502"/>
      <c r="GW64" s="502"/>
      <c r="GX64" s="502"/>
      <c r="GY64" s="502"/>
      <c r="GZ64" s="502"/>
      <c r="HA64" s="502"/>
      <c r="HB64" s="502"/>
      <c r="HC64" s="502"/>
      <c r="HD64" s="502"/>
      <c r="HE64" s="502"/>
      <c r="HF64" s="502"/>
      <c r="HG64" s="502"/>
      <c r="HH64" s="502"/>
      <c r="HI64" s="502"/>
      <c r="HJ64" s="502"/>
      <c r="HK64" s="502"/>
      <c r="HL64" s="502"/>
      <c r="HM64" s="502"/>
      <c r="HN64" s="502"/>
      <c r="HO64" s="502"/>
      <c r="HP64" s="502"/>
      <c r="HQ64" s="502"/>
      <c r="HR64" s="502"/>
      <c r="HS64" s="610"/>
      <c r="HT64" s="610"/>
      <c r="HU64" s="610"/>
      <c r="HV64" s="610"/>
      <c r="HW64" s="610"/>
      <c r="HX64" s="610"/>
      <c r="HY64" s="610"/>
      <c r="HZ64" s="610"/>
      <c r="IA64" s="610"/>
      <c r="IB64" s="610"/>
      <c r="IC64" s="610"/>
      <c r="ID64" s="610"/>
      <c r="IE64" s="610"/>
      <c r="IF64" s="610"/>
      <c r="IG64" s="610"/>
      <c r="IH64" s="610"/>
      <c r="II64" s="610"/>
      <c r="IJ64" s="610"/>
      <c r="IK64" s="610"/>
      <c r="IL64" s="610"/>
    </row>
    <row r="65" spans="1:246" ht="21.9" customHeight="1">
      <c r="A65" s="593" t="s">
        <v>153</v>
      </c>
      <c r="B65" s="596" t="s">
        <v>154</v>
      </c>
      <c r="C65" s="593" t="s">
        <v>155</v>
      </c>
      <c r="D65" s="593">
        <f>'01CH'!D66</f>
        <v>11.047000000000001</v>
      </c>
      <c r="E65" s="595">
        <v>29.159091000000004</v>
      </c>
      <c r="F65" s="548">
        <v>18.101650000000003</v>
      </c>
      <c r="G65" s="523">
        <f>'03CH'!D66</f>
        <v>17.03</v>
      </c>
      <c r="H65" s="548">
        <f t="shared" si="0"/>
        <v>5.9830000000000005</v>
      </c>
      <c r="I65" s="684">
        <v>16.16</v>
      </c>
      <c r="J65" s="685">
        <f t="shared" si="2"/>
        <v>5.1129999999999995</v>
      </c>
      <c r="K65" s="842">
        <f>'06_CH2023'!D66</f>
        <v>12.084800000000001</v>
      </c>
      <c r="L65" s="685">
        <f t="shared" si="3"/>
        <v>1.0378000000000007</v>
      </c>
      <c r="M65" s="842">
        <f>K65-I65</f>
        <v>-4.0751999999999988</v>
      </c>
      <c r="N65" s="685">
        <f t="shared" si="5"/>
        <v>-17.074291000000002</v>
      </c>
      <c r="O65" s="685">
        <f t="shared" si="1"/>
        <v>-4.9451999999999998</v>
      </c>
      <c r="P65" s="502"/>
      <c r="Q65" s="502"/>
      <c r="R65" s="502"/>
      <c r="S65" s="502"/>
      <c r="T65" s="502"/>
      <c r="U65" s="502"/>
      <c r="V65" s="502"/>
      <c r="W65" s="502"/>
      <c r="X65" s="502"/>
      <c r="Y65" s="502"/>
      <c r="Z65" s="502"/>
      <c r="AA65" s="502"/>
      <c r="AB65" s="502"/>
      <c r="AC65" s="502"/>
      <c r="AD65" s="502"/>
      <c r="AE65" s="502"/>
      <c r="AF65" s="502"/>
      <c r="AG65" s="502"/>
      <c r="AH65" s="502"/>
      <c r="AI65" s="502"/>
      <c r="AJ65" s="502"/>
      <c r="AK65" s="502"/>
      <c r="AL65" s="502"/>
      <c r="AM65" s="502"/>
      <c r="AN65" s="502"/>
      <c r="AO65" s="502"/>
      <c r="AP65" s="502"/>
      <c r="AQ65" s="502"/>
      <c r="AR65" s="502"/>
      <c r="AS65" s="502"/>
      <c r="AT65" s="502"/>
      <c r="AU65" s="502"/>
      <c r="AV65" s="502"/>
      <c r="AW65" s="502"/>
      <c r="AX65" s="502"/>
      <c r="AY65" s="502"/>
      <c r="AZ65" s="502"/>
      <c r="BA65" s="502"/>
      <c r="BB65" s="502"/>
      <c r="BC65" s="502"/>
      <c r="BD65" s="502"/>
      <c r="BE65" s="502"/>
      <c r="BF65" s="502"/>
      <c r="BG65" s="502"/>
      <c r="BH65" s="502"/>
      <c r="BI65" s="502"/>
      <c r="BJ65" s="502"/>
      <c r="BK65" s="502"/>
      <c r="BL65" s="502"/>
      <c r="BM65" s="502"/>
      <c r="BN65" s="502"/>
      <c r="BO65" s="502"/>
      <c r="BP65" s="502"/>
      <c r="BQ65" s="502"/>
      <c r="BR65" s="502"/>
      <c r="BS65" s="502"/>
      <c r="BT65" s="502"/>
      <c r="BU65" s="502"/>
      <c r="BV65" s="502"/>
      <c r="BW65" s="502"/>
      <c r="BX65" s="502"/>
      <c r="BY65" s="502"/>
      <c r="BZ65" s="502"/>
      <c r="CA65" s="502"/>
      <c r="CB65" s="502"/>
      <c r="CC65" s="502"/>
      <c r="CD65" s="502"/>
      <c r="CE65" s="502"/>
      <c r="CF65" s="502"/>
      <c r="CG65" s="502"/>
      <c r="CH65" s="502"/>
      <c r="CI65" s="502"/>
      <c r="CJ65" s="502"/>
      <c r="CK65" s="502"/>
      <c r="CL65" s="502"/>
      <c r="CM65" s="502"/>
      <c r="CN65" s="502"/>
      <c r="CO65" s="502"/>
      <c r="CP65" s="502"/>
      <c r="CQ65" s="502"/>
      <c r="CR65" s="502"/>
      <c r="CS65" s="502"/>
      <c r="CT65" s="502"/>
      <c r="CU65" s="502"/>
      <c r="CV65" s="502"/>
      <c r="CW65" s="502"/>
      <c r="CX65" s="502"/>
      <c r="CY65" s="502"/>
      <c r="CZ65" s="502"/>
      <c r="DA65" s="502"/>
      <c r="DB65" s="502"/>
      <c r="DC65" s="502"/>
      <c r="DD65" s="502"/>
      <c r="DE65" s="502"/>
      <c r="DF65" s="502"/>
      <c r="DG65" s="502"/>
      <c r="DH65" s="502"/>
      <c r="DI65" s="502"/>
      <c r="DJ65" s="502"/>
      <c r="DK65" s="502"/>
      <c r="DL65" s="502"/>
      <c r="DM65" s="502"/>
      <c r="DN65" s="502"/>
      <c r="DO65" s="502"/>
      <c r="DP65" s="502"/>
      <c r="DQ65" s="502"/>
      <c r="DR65" s="502"/>
      <c r="DS65" s="502"/>
      <c r="DT65" s="502"/>
      <c r="DU65" s="502"/>
      <c r="DV65" s="502"/>
      <c r="DW65" s="502"/>
      <c r="DX65" s="502"/>
      <c r="DY65" s="502"/>
      <c r="DZ65" s="502"/>
      <c r="EA65" s="502"/>
      <c r="EB65" s="502"/>
      <c r="EC65" s="502"/>
      <c r="ED65" s="502"/>
      <c r="EE65" s="502"/>
      <c r="EF65" s="502"/>
      <c r="EG65" s="502"/>
      <c r="EH65" s="502"/>
      <c r="EI65" s="502"/>
      <c r="EJ65" s="502"/>
      <c r="EK65" s="502"/>
      <c r="EL65" s="502"/>
      <c r="EM65" s="502"/>
      <c r="EN65" s="502"/>
      <c r="EO65" s="502"/>
      <c r="EP65" s="502"/>
      <c r="EQ65" s="502"/>
      <c r="ER65" s="502"/>
      <c r="ES65" s="502"/>
      <c r="ET65" s="502"/>
      <c r="EU65" s="502"/>
      <c r="EV65" s="502"/>
      <c r="EW65" s="502"/>
      <c r="EX65" s="502"/>
      <c r="EY65" s="502"/>
      <c r="EZ65" s="502"/>
      <c r="FA65" s="502"/>
      <c r="FB65" s="502"/>
      <c r="FC65" s="502"/>
      <c r="FD65" s="502"/>
      <c r="FE65" s="502"/>
      <c r="FF65" s="502"/>
      <c r="FG65" s="502"/>
      <c r="FH65" s="502"/>
      <c r="FI65" s="502"/>
      <c r="FJ65" s="502"/>
      <c r="FK65" s="502"/>
      <c r="FL65" s="502"/>
      <c r="FM65" s="502"/>
      <c r="FN65" s="502"/>
      <c r="FO65" s="502"/>
      <c r="FP65" s="502"/>
      <c r="FQ65" s="502"/>
      <c r="FR65" s="502"/>
      <c r="FS65" s="502"/>
      <c r="FT65" s="502"/>
      <c r="FU65" s="502"/>
      <c r="FV65" s="502"/>
      <c r="FW65" s="502"/>
      <c r="FX65" s="502"/>
      <c r="FY65" s="502"/>
      <c r="FZ65" s="502"/>
      <c r="GA65" s="502"/>
      <c r="GB65" s="502"/>
      <c r="GC65" s="502"/>
      <c r="GD65" s="502"/>
      <c r="GE65" s="502"/>
      <c r="GF65" s="502"/>
      <c r="GG65" s="502"/>
      <c r="GH65" s="502"/>
      <c r="GI65" s="502"/>
      <c r="GJ65" s="502"/>
      <c r="GK65" s="502"/>
      <c r="GL65" s="502"/>
      <c r="GM65" s="502"/>
      <c r="GN65" s="502"/>
      <c r="GO65" s="502"/>
      <c r="GP65" s="502"/>
      <c r="GQ65" s="502"/>
      <c r="GR65" s="502"/>
      <c r="GS65" s="502"/>
      <c r="GT65" s="502"/>
      <c r="GU65" s="502"/>
      <c r="GV65" s="502"/>
      <c r="GW65" s="502"/>
      <c r="GX65" s="502"/>
      <c r="GY65" s="502"/>
      <c r="GZ65" s="502"/>
      <c r="HA65" s="502"/>
      <c r="HB65" s="502"/>
      <c r="HC65" s="502"/>
      <c r="HD65" s="502"/>
      <c r="HE65" s="502"/>
      <c r="HF65" s="502"/>
      <c r="HG65" s="502"/>
      <c r="HH65" s="502"/>
      <c r="HI65" s="502"/>
      <c r="HJ65" s="502"/>
      <c r="HK65" s="502"/>
      <c r="HL65" s="502"/>
      <c r="HM65" s="502"/>
      <c r="HN65" s="502"/>
      <c r="HO65" s="502"/>
      <c r="HP65" s="502"/>
      <c r="HQ65" s="502"/>
      <c r="HR65" s="502"/>
      <c r="HS65" s="610"/>
      <c r="HT65" s="610"/>
      <c r="HU65" s="610"/>
      <c r="HV65" s="610"/>
      <c r="HW65" s="610"/>
      <c r="HX65" s="610"/>
      <c r="HY65" s="610"/>
      <c r="HZ65" s="610"/>
      <c r="IA65" s="610"/>
      <c r="IB65" s="610"/>
      <c r="IC65" s="610"/>
      <c r="ID65" s="610"/>
      <c r="IE65" s="610"/>
      <c r="IF65" s="610"/>
      <c r="IG65" s="610"/>
      <c r="IH65" s="610"/>
      <c r="II65" s="610"/>
      <c r="IJ65" s="610"/>
      <c r="IK65" s="610"/>
      <c r="IL65" s="610"/>
    </row>
    <row r="66" spans="1:246" ht="27.6">
      <c r="A66" s="593" t="s">
        <v>156</v>
      </c>
      <c r="B66" s="596" t="s">
        <v>157</v>
      </c>
      <c r="C66" s="593" t="s">
        <v>158</v>
      </c>
      <c r="D66" s="593">
        <f>'01CH'!D67</f>
        <v>1.2989999999999999</v>
      </c>
      <c r="E66" s="595">
        <v>4.0133929999999998</v>
      </c>
      <c r="F66" s="548">
        <v>2.7169400000000001</v>
      </c>
      <c r="G66" s="523">
        <f>'03CH'!D67</f>
        <v>1.69</v>
      </c>
      <c r="H66" s="548">
        <f t="shared" si="0"/>
        <v>0.39100000000000001</v>
      </c>
      <c r="I66" s="684">
        <v>1.79</v>
      </c>
      <c r="J66" s="685">
        <f t="shared" si="2"/>
        <v>0.4910000000000001</v>
      </c>
      <c r="K66" s="842">
        <f>'06_CH2023'!D67</f>
        <v>1.7248400000000002</v>
      </c>
      <c r="L66" s="685">
        <f t="shared" si="3"/>
        <v>0.42584000000000022</v>
      </c>
      <c r="M66" s="842">
        <f>K66-I66</f>
        <v>-6.5159999999999885E-2</v>
      </c>
      <c r="N66" s="685">
        <f t="shared" si="5"/>
        <v>-2.2885529999999994</v>
      </c>
      <c r="O66" s="685">
        <f t="shared" si="1"/>
        <v>3.4840000000000204E-2</v>
      </c>
      <c r="P66" s="502"/>
      <c r="Q66" s="502"/>
      <c r="R66" s="502"/>
      <c r="S66" s="502"/>
      <c r="T66" s="502"/>
      <c r="U66" s="502"/>
      <c r="V66" s="502"/>
      <c r="W66" s="502"/>
      <c r="X66" s="502"/>
      <c r="Y66" s="502"/>
      <c r="Z66" s="502"/>
      <c r="AA66" s="502"/>
      <c r="AB66" s="502"/>
      <c r="AC66" s="502"/>
      <c r="AD66" s="502"/>
      <c r="AE66" s="502"/>
      <c r="AF66" s="502"/>
      <c r="AG66" s="502"/>
      <c r="AH66" s="502"/>
      <c r="AI66" s="502"/>
      <c r="AJ66" s="502"/>
      <c r="AK66" s="502"/>
      <c r="AL66" s="502"/>
      <c r="AM66" s="502"/>
      <c r="AN66" s="502"/>
      <c r="AO66" s="502"/>
      <c r="AP66" s="502"/>
      <c r="AQ66" s="502"/>
      <c r="AR66" s="502"/>
      <c r="AS66" s="502"/>
      <c r="AT66" s="502"/>
      <c r="AU66" s="502"/>
      <c r="AV66" s="502"/>
      <c r="AW66" s="502"/>
      <c r="AX66" s="502"/>
      <c r="AY66" s="502"/>
      <c r="AZ66" s="502"/>
      <c r="BA66" s="502"/>
      <c r="BB66" s="502"/>
      <c r="BC66" s="502"/>
      <c r="BD66" s="502"/>
      <c r="BE66" s="502"/>
      <c r="BF66" s="502"/>
      <c r="BG66" s="502"/>
      <c r="BH66" s="502"/>
      <c r="BI66" s="502"/>
      <c r="BJ66" s="502"/>
      <c r="BK66" s="502"/>
      <c r="BL66" s="502"/>
      <c r="BM66" s="502"/>
      <c r="BN66" s="502"/>
      <c r="BO66" s="502"/>
      <c r="BP66" s="502"/>
      <c r="BQ66" s="502"/>
      <c r="BR66" s="502"/>
      <c r="BS66" s="502"/>
      <c r="BT66" s="502"/>
      <c r="BU66" s="502"/>
      <c r="BV66" s="502"/>
      <c r="BW66" s="502"/>
      <c r="BX66" s="502"/>
      <c r="BY66" s="502"/>
      <c r="BZ66" s="502"/>
      <c r="CA66" s="502"/>
      <c r="CB66" s="502"/>
      <c r="CC66" s="502"/>
      <c r="CD66" s="502"/>
      <c r="CE66" s="502"/>
      <c r="CF66" s="502"/>
      <c r="CG66" s="502"/>
      <c r="CH66" s="502"/>
      <c r="CI66" s="502"/>
      <c r="CJ66" s="502"/>
      <c r="CK66" s="502"/>
      <c r="CL66" s="502"/>
      <c r="CM66" s="502"/>
      <c r="CN66" s="502"/>
      <c r="CO66" s="502"/>
      <c r="CP66" s="502"/>
      <c r="CQ66" s="502"/>
      <c r="CR66" s="502"/>
      <c r="CS66" s="502"/>
      <c r="CT66" s="502"/>
      <c r="CU66" s="502"/>
      <c r="CV66" s="502"/>
      <c r="CW66" s="502"/>
      <c r="CX66" s="502"/>
      <c r="CY66" s="502"/>
      <c r="CZ66" s="502"/>
      <c r="DA66" s="502"/>
      <c r="DB66" s="502"/>
      <c r="DC66" s="502"/>
      <c r="DD66" s="502"/>
      <c r="DE66" s="502"/>
      <c r="DF66" s="502"/>
      <c r="DG66" s="502"/>
      <c r="DH66" s="502"/>
      <c r="DI66" s="502"/>
      <c r="DJ66" s="502"/>
      <c r="DK66" s="502"/>
      <c r="DL66" s="502"/>
      <c r="DM66" s="502"/>
      <c r="DN66" s="502"/>
      <c r="DO66" s="502"/>
      <c r="DP66" s="502"/>
      <c r="DQ66" s="502"/>
      <c r="DR66" s="502"/>
      <c r="DS66" s="502"/>
      <c r="DT66" s="502"/>
      <c r="DU66" s="502"/>
      <c r="DV66" s="502"/>
      <c r="DW66" s="502"/>
      <c r="DX66" s="502"/>
      <c r="DY66" s="502"/>
      <c r="DZ66" s="502"/>
      <c r="EA66" s="502"/>
      <c r="EB66" s="502"/>
      <c r="EC66" s="502"/>
      <c r="ED66" s="502"/>
      <c r="EE66" s="502"/>
      <c r="EF66" s="502"/>
      <c r="EG66" s="502"/>
      <c r="EH66" s="502"/>
      <c r="EI66" s="502"/>
      <c r="EJ66" s="502"/>
      <c r="EK66" s="502"/>
      <c r="EL66" s="502"/>
      <c r="EM66" s="502"/>
      <c r="EN66" s="502"/>
      <c r="EO66" s="502"/>
      <c r="EP66" s="502"/>
      <c r="EQ66" s="502"/>
      <c r="ER66" s="502"/>
      <c r="ES66" s="502"/>
      <c r="ET66" s="502"/>
      <c r="EU66" s="502"/>
      <c r="EV66" s="502"/>
      <c r="EW66" s="502"/>
      <c r="EX66" s="502"/>
      <c r="EY66" s="502"/>
      <c r="EZ66" s="502"/>
      <c r="FA66" s="502"/>
      <c r="FB66" s="502"/>
      <c r="FC66" s="502"/>
      <c r="FD66" s="502"/>
      <c r="FE66" s="502"/>
      <c r="FF66" s="502"/>
      <c r="FG66" s="502"/>
      <c r="FH66" s="502"/>
      <c r="FI66" s="502"/>
      <c r="FJ66" s="502"/>
      <c r="FK66" s="502"/>
      <c r="FL66" s="502"/>
      <c r="FM66" s="502"/>
      <c r="FN66" s="502"/>
      <c r="FO66" s="502"/>
      <c r="FP66" s="502"/>
      <c r="FQ66" s="502"/>
      <c r="FR66" s="502"/>
      <c r="FS66" s="502"/>
      <c r="FT66" s="502"/>
      <c r="FU66" s="502"/>
      <c r="FV66" s="502"/>
      <c r="FW66" s="502"/>
      <c r="FX66" s="502"/>
      <c r="FY66" s="502"/>
      <c r="FZ66" s="502"/>
      <c r="GA66" s="502"/>
      <c r="GB66" s="502"/>
      <c r="GC66" s="502"/>
      <c r="GD66" s="502"/>
      <c r="GE66" s="502"/>
      <c r="GF66" s="502"/>
      <c r="GG66" s="502"/>
      <c r="GH66" s="502"/>
      <c r="GI66" s="502"/>
      <c r="GJ66" s="502"/>
      <c r="GK66" s="502"/>
      <c r="GL66" s="502"/>
      <c r="GM66" s="502"/>
      <c r="GN66" s="502"/>
      <c r="GO66" s="502"/>
      <c r="GP66" s="502"/>
      <c r="GQ66" s="502"/>
      <c r="GR66" s="502"/>
      <c r="GS66" s="502"/>
      <c r="GT66" s="502"/>
      <c r="GU66" s="502"/>
      <c r="GV66" s="502"/>
      <c r="GW66" s="502"/>
      <c r="GX66" s="502"/>
      <c r="GY66" s="502"/>
      <c r="GZ66" s="502"/>
      <c r="HA66" s="502"/>
      <c r="HB66" s="502"/>
      <c r="HC66" s="502"/>
      <c r="HD66" s="502"/>
      <c r="HE66" s="502"/>
      <c r="HF66" s="502"/>
      <c r="HG66" s="502"/>
      <c r="HH66" s="502"/>
      <c r="HI66" s="502"/>
      <c r="HJ66" s="502"/>
      <c r="HK66" s="502"/>
      <c r="HL66" s="502"/>
      <c r="HM66" s="502"/>
      <c r="HN66" s="502"/>
      <c r="HO66" s="502"/>
      <c r="HP66" s="502"/>
      <c r="HQ66" s="502"/>
      <c r="HR66" s="502"/>
      <c r="HS66" s="610"/>
      <c r="HT66" s="610"/>
      <c r="HU66" s="610"/>
      <c r="HV66" s="610"/>
      <c r="HW66" s="610"/>
      <c r="HX66" s="610"/>
      <c r="HY66" s="610"/>
      <c r="HZ66" s="610"/>
      <c r="IA66" s="610"/>
      <c r="IB66" s="610"/>
      <c r="IC66" s="610"/>
      <c r="ID66" s="610"/>
      <c r="IE66" s="610"/>
      <c r="IF66" s="610"/>
      <c r="IG66" s="610"/>
      <c r="IH66" s="610"/>
      <c r="II66" s="610"/>
      <c r="IJ66" s="610"/>
      <c r="IK66" s="610"/>
      <c r="IL66" s="610"/>
    </row>
    <row r="67" spans="1:246" ht="21.9" customHeight="1">
      <c r="A67" s="507" t="s">
        <v>159</v>
      </c>
      <c r="B67" s="506" t="s">
        <v>160</v>
      </c>
      <c r="C67" s="507" t="s">
        <v>496</v>
      </c>
      <c r="D67" s="507">
        <f>'01CH'!D68</f>
        <v>0</v>
      </c>
      <c r="E67" s="51">
        <v>0</v>
      </c>
      <c r="F67" s="19">
        <v>0</v>
      </c>
      <c r="G67" s="18">
        <f>'03CH'!D68</f>
        <v>0</v>
      </c>
      <c r="H67" s="19">
        <f t="shared" si="0"/>
        <v>0</v>
      </c>
      <c r="I67" s="686">
        <f>'03CH'!D68</f>
        <v>0</v>
      </c>
      <c r="J67" s="681">
        <f t="shared" si="2"/>
        <v>0</v>
      </c>
      <c r="K67" s="843">
        <f>'06_CH2023'!D68</f>
        <v>0</v>
      </c>
      <c r="L67" s="681">
        <f t="shared" si="3"/>
        <v>0</v>
      </c>
      <c r="M67" s="843">
        <f>K67-I67</f>
        <v>0</v>
      </c>
      <c r="N67" s="681">
        <f t="shared" si="5"/>
        <v>0</v>
      </c>
      <c r="O67" s="681">
        <f t="shared" si="1"/>
        <v>0</v>
      </c>
      <c r="P67" s="502"/>
      <c r="Q67" s="502"/>
      <c r="R67" s="502"/>
      <c r="S67" s="502"/>
      <c r="T67" s="502"/>
      <c r="U67" s="502"/>
      <c r="V67" s="502"/>
      <c r="W67" s="502"/>
      <c r="X67" s="502"/>
      <c r="Y67" s="502"/>
      <c r="Z67" s="502"/>
      <c r="AA67" s="502"/>
      <c r="AB67" s="502"/>
      <c r="AC67" s="502"/>
      <c r="AD67" s="502"/>
      <c r="AE67" s="502"/>
      <c r="AF67" s="502"/>
      <c r="AG67" s="502"/>
      <c r="AH67" s="502"/>
      <c r="AI67" s="502"/>
      <c r="AJ67" s="502"/>
      <c r="AK67" s="502"/>
      <c r="AL67" s="502"/>
      <c r="AM67" s="502"/>
      <c r="AN67" s="502"/>
      <c r="AO67" s="502"/>
      <c r="AP67" s="502"/>
      <c r="AQ67" s="502"/>
      <c r="AR67" s="502"/>
      <c r="AS67" s="502"/>
      <c r="AT67" s="502"/>
      <c r="AU67" s="502"/>
      <c r="AV67" s="502"/>
      <c r="AW67" s="502"/>
      <c r="AX67" s="502"/>
      <c r="AY67" s="502"/>
      <c r="AZ67" s="502"/>
      <c r="BA67" s="502"/>
      <c r="BB67" s="502"/>
      <c r="BC67" s="502"/>
      <c r="BD67" s="502"/>
      <c r="BE67" s="502"/>
      <c r="BF67" s="502"/>
      <c r="BG67" s="502"/>
      <c r="BH67" s="502"/>
      <c r="BI67" s="502"/>
      <c r="BJ67" s="502"/>
      <c r="BK67" s="502"/>
      <c r="BL67" s="502"/>
      <c r="BM67" s="502"/>
      <c r="BN67" s="502"/>
      <c r="BO67" s="502"/>
      <c r="BP67" s="502"/>
      <c r="BQ67" s="502"/>
      <c r="BR67" s="502"/>
      <c r="BS67" s="502"/>
      <c r="BT67" s="502"/>
      <c r="BU67" s="502"/>
      <c r="BV67" s="502"/>
      <c r="BW67" s="502"/>
      <c r="BX67" s="502"/>
      <c r="BY67" s="502"/>
      <c r="BZ67" s="502"/>
      <c r="CA67" s="502"/>
      <c r="CB67" s="502"/>
      <c r="CC67" s="502"/>
      <c r="CD67" s="502"/>
      <c r="CE67" s="502"/>
      <c r="CF67" s="502"/>
      <c r="CG67" s="502"/>
      <c r="CH67" s="502"/>
      <c r="CI67" s="502"/>
      <c r="CJ67" s="502"/>
      <c r="CK67" s="502"/>
      <c r="CL67" s="502"/>
      <c r="CM67" s="502"/>
      <c r="CN67" s="502"/>
      <c r="CO67" s="502"/>
      <c r="CP67" s="502"/>
      <c r="CQ67" s="502"/>
      <c r="CR67" s="502"/>
      <c r="CS67" s="502"/>
      <c r="CT67" s="502"/>
      <c r="CU67" s="502"/>
      <c r="CV67" s="502"/>
      <c r="CW67" s="502"/>
      <c r="CX67" s="502"/>
      <c r="CY67" s="502"/>
      <c r="CZ67" s="502"/>
      <c r="DA67" s="502"/>
      <c r="DB67" s="502"/>
      <c r="DC67" s="502"/>
      <c r="DD67" s="502"/>
      <c r="DE67" s="502"/>
      <c r="DF67" s="502"/>
      <c r="DG67" s="502"/>
      <c r="DH67" s="502"/>
      <c r="DI67" s="502"/>
      <c r="DJ67" s="502"/>
      <c r="DK67" s="502"/>
      <c r="DL67" s="502"/>
      <c r="DM67" s="502"/>
      <c r="DN67" s="502"/>
      <c r="DO67" s="502"/>
      <c r="DP67" s="502"/>
      <c r="DQ67" s="502"/>
      <c r="DR67" s="502"/>
      <c r="DS67" s="502"/>
      <c r="DT67" s="502"/>
      <c r="DU67" s="502"/>
      <c r="DV67" s="502"/>
      <c r="DW67" s="502"/>
      <c r="DX67" s="502"/>
      <c r="DY67" s="502"/>
      <c r="DZ67" s="502"/>
      <c r="EA67" s="502"/>
      <c r="EB67" s="502"/>
      <c r="EC67" s="502"/>
      <c r="ED67" s="502"/>
      <c r="EE67" s="502"/>
      <c r="EF67" s="502"/>
      <c r="EG67" s="502"/>
      <c r="EH67" s="502"/>
      <c r="EI67" s="502"/>
      <c r="EJ67" s="502"/>
      <c r="EK67" s="502"/>
      <c r="EL67" s="502"/>
      <c r="EM67" s="502"/>
      <c r="EN67" s="502"/>
      <c r="EO67" s="502"/>
      <c r="EP67" s="502"/>
      <c r="EQ67" s="502"/>
      <c r="ER67" s="502"/>
      <c r="ES67" s="502"/>
      <c r="ET67" s="502"/>
      <c r="EU67" s="502"/>
      <c r="EV67" s="502"/>
      <c r="EW67" s="502"/>
      <c r="EX67" s="502"/>
      <c r="EY67" s="502"/>
      <c r="EZ67" s="502"/>
      <c r="FA67" s="502"/>
      <c r="FB67" s="502"/>
      <c r="FC67" s="502"/>
      <c r="FD67" s="502"/>
      <c r="FE67" s="502"/>
      <c r="FF67" s="502"/>
      <c r="FG67" s="502"/>
      <c r="FH67" s="502"/>
      <c r="FI67" s="502"/>
      <c r="FJ67" s="502"/>
      <c r="FK67" s="502"/>
      <c r="FL67" s="502"/>
      <c r="FM67" s="502"/>
      <c r="FN67" s="502"/>
      <c r="FO67" s="502"/>
      <c r="FP67" s="502"/>
      <c r="FQ67" s="502"/>
      <c r="FR67" s="502"/>
      <c r="FS67" s="502"/>
      <c r="FT67" s="502"/>
      <c r="FU67" s="502"/>
      <c r="FV67" s="502"/>
      <c r="FW67" s="502"/>
      <c r="FX67" s="502"/>
      <c r="FY67" s="502"/>
      <c r="FZ67" s="502"/>
      <c r="GA67" s="502"/>
      <c r="GB67" s="502"/>
      <c r="GC67" s="502"/>
      <c r="GD67" s="502"/>
      <c r="GE67" s="502"/>
      <c r="GF67" s="502"/>
      <c r="GG67" s="502"/>
      <c r="GH67" s="502"/>
      <c r="GI67" s="502"/>
      <c r="GJ67" s="502"/>
      <c r="GK67" s="502"/>
      <c r="GL67" s="502"/>
      <c r="GM67" s="502"/>
      <c r="GN67" s="502"/>
      <c r="GO67" s="502"/>
      <c r="GP67" s="502"/>
      <c r="GQ67" s="502"/>
      <c r="GR67" s="502"/>
      <c r="GS67" s="502"/>
      <c r="GT67" s="502"/>
      <c r="GU67" s="502"/>
      <c r="GV67" s="502"/>
      <c r="GW67" s="502"/>
      <c r="GX67" s="502"/>
      <c r="GY67" s="502"/>
      <c r="GZ67" s="502"/>
      <c r="HA67" s="502"/>
      <c r="HB67" s="502"/>
      <c r="HC67" s="502"/>
      <c r="HD67" s="502"/>
      <c r="HE67" s="502"/>
      <c r="HF67" s="502"/>
      <c r="HG67" s="502"/>
      <c r="HH67" s="502"/>
      <c r="HI67" s="502"/>
      <c r="HJ67" s="502"/>
      <c r="HK67" s="502"/>
      <c r="HL67" s="502"/>
      <c r="HM67" s="502"/>
      <c r="HN67" s="502"/>
      <c r="HO67" s="502"/>
      <c r="HP67" s="502"/>
      <c r="HQ67" s="502"/>
      <c r="HR67" s="502"/>
      <c r="HS67" s="610"/>
      <c r="HT67" s="610"/>
      <c r="HU67" s="610"/>
      <c r="HV67" s="610"/>
      <c r="HW67" s="610"/>
      <c r="HX67" s="610"/>
      <c r="HY67" s="610"/>
      <c r="HZ67" s="610"/>
      <c r="IA67" s="610"/>
      <c r="IB67" s="610"/>
      <c r="IC67" s="610"/>
      <c r="ID67" s="610"/>
      <c r="IE67" s="610"/>
      <c r="IF67" s="610"/>
      <c r="IG67" s="610"/>
      <c r="IH67" s="610"/>
      <c r="II67" s="610"/>
      <c r="IJ67" s="610"/>
      <c r="IK67" s="610"/>
      <c r="IL67" s="610"/>
    </row>
    <row r="68" spans="1:246" ht="21.9" customHeight="1">
      <c r="A68" s="507" t="s">
        <v>161</v>
      </c>
      <c r="B68" s="506" t="s">
        <v>162</v>
      </c>
      <c r="C68" s="507" t="s">
        <v>163</v>
      </c>
      <c r="D68" s="507">
        <f>'01CH'!D69</f>
        <v>6.4375</v>
      </c>
      <c r="E68" s="51">
        <v>9.3989870000000018</v>
      </c>
      <c r="F68" s="19">
        <v>3.0053000000000027</v>
      </c>
      <c r="G68" s="18">
        <f>'03CH'!D69</f>
        <v>0</v>
      </c>
      <c r="H68" s="19">
        <f t="shared" si="0"/>
        <v>-6.4375</v>
      </c>
      <c r="I68" s="686">
        <f>'03CH'!D69</f>
        <v>0</v>
      </c>
      <c r="J68" s="681">
        <f t="shared" si="2"/>
        <v>-6.4375</v>
      </c>
      <c r="K68" s="843">
        <f>'06_CH2023'!D69</f>
        <v>6.9061000000000003</v>
      </c>
      <c r="L68" s="681">
        <f t="shared" si="3"/>
        <v>0.46860000000000035</v>
      </c>
      <c r="M68" s="843"/>
      <c r="N68" s="681">
        <f t="shared" si="5"/>
        <v>-2.4928870000000014</v>
      </c>
      <c r="O68" s="681"/>
      <c r="P68" s="502"/>
      <c r="Q68" s="502"/>
      <c r="R68" s="502"/>
      <c r="S68" s="502"/>
      <c r="T68" s="502"/>
      <c r="U68" s="502"/>
      <c r="V68" s="502"/>
      <c r="W68" s="502"/>
      <c r="X68" s="502"/>
      <c r="Y68" s="502"/>
      <c r="Z68" s="502"/>
      <c r="AA68" s="502"/>
      <c r="AB68" s="502"/>
      <c r="AC68" s="502"/>
      <c r="AD68" s="502"/>
      <c r="AE68" s="502"/>
      <c r="AF68" s="502"/>
      <c r="AG68" s="502"/>
      <c r="AH68" s="502"/>
      <c r="AI68" s="502"/>
      <c r="AJ68" s="502"/>
      <c r="AK68" s="502"/>
      <c r="AL68" s="502"/>
      <c r="AM68" s="502"/>
      <c r="AN68" s="502"/>
      <c r="AO68" s="502"/>
      <c r="AP68" s="502"/>
      <c r="AQ68" s="502"/>
      <c r="AR68" s="502"/>
      <c r="AS68" s="502"/>
      <c r="AT68" s="502"/>
      <c r="AU68" s="502"/>
      <c r="AV68" s="502"/>
      <c r="AW68" s="502"/>
      <c r="AX68" s="502"/>
      <c r="AY68" s="502"/>
      <c r="AZ68" s="502"/>
      <c r="BA68" s="502"/>
      <c r="BB68" s="502"/>
      <c r="BC68" s="502"/>
      <c r="BD68" s="502"/>
      <c r="BE68" s="502"/>
      <c r="BF68" s="502"/>
      <c r="BG68" s="502"/>
      <c r="BH68" s="502"/>
      <c r="BI68" s="502"/>
      <c r="BJ68" s="502"/>
      <c r="BK68" s="502"/>
      <c r="BL68" s="502"/>
      <c r="BM68" s="502"/>
      <c r="BN68" s="502"/>
      <c r="BO68" s="502"/>
      <c r="BP68" s="502"/>
      <c r="BQ68" s="502"/>
      <c r="BR68" s="502"/>
      <c r="BS68" s="502"/>
      <c r="BT68" s="502"/>
      <c r="BU68" s="502"/>
      <c r="BV68" s="502"/>
      <c r="BW68" s="502"/>
      <c r="BX68" s="502"/>
      <c r="BY68" s="502"/>
      <c r="BZ68" s="502"/>
      <c r="CA68" s="502"/>
      <c r="CB68" s="502"/>
      <c r="CC68" s="502"/>
      <c r="CD68" s="502"/>
      <c r="CE68" s="502"/>
      <c r="CF68" s="502"/>
      <c r="CG68" s="502"/>
      <c r="CH68" s="502"/>
      <c r="CI68" s="502"/>
      <c r="CJ68" s="502"/>
      <c r="CK68" s="502"/>
      <c r="CL68" s="502"/>
      <c r="CM68" s="502"/>
      <c r="CN68" s="502"/>
      <c r="CO68" s="502"/>
      <c r="CP68" s="502"/>
      <c r="CQ68" s="502"/>
      <c r="CR68" s="502"/>
      <c r="CS68" s="502"/>
      <c r="CT68" s="502"/>
      <c r="CU68" s="502"/>
      <c r="CV68" s="502"/>
      <c r="CW68" s="502"/>
      <c r="CX68" s="502"/>
      <c r="CY68" s="502"/>
      <c r="CZ68" s="502"/>
      <c r="DA68" s="502"/>
      <c r="DB68" s="502"/>
      <c r="DC68" s="502"/>
      <c r="DD68" s="502"/>
      <c r="DE68" s="502"/>
      <c r="DF68" s="502"/>
      <c r="DG68" s="502"/>
      <c r="DH68" s="502"/>
      <c r="DI68" s="502"/>
      <c r="DJ68" s="502"/>
      <c r="DK68" s="502"/>
      <c r="DL68" s="502"/>
      <c r="DM68" s="502"/>
      <c r="DN68" s="502"/>
      <c r="DO68" s="502"/>
      <c r="DP68" s="502"/>
      <c r="DQ68" s="502"/>
      <c r="DR68" s="502"/>
      <c r="DS68" s="502"/>
      <c r="DT68" s="502"/>
      <c r="DU68" s="502"/>
      <c r="DV68" s="502"/>
      <c r="DW68" s="502"/>
      <c r="DX68" s="502"/>
      <c r="DY68" s="502"/>
      <c r="DZ68" s="502"/>
      <c r="EA68" s="502"/>
      <c r="EB68" s="502"/>
      <c r="EC68" s="502"/>
      <c r="ED68" s="502"/>
      <c r="EE68" s="502"/>
      <c r="EF68" s="502"/>
      <c r="EG68" s="502"/>
      <c r="EH68" s="502"/>
      <c r="EI68" s="502"/>
      <c r="EJ68" s="502"/>
      <c r="EK68" s="502"/>
      <c r="EL68" s="502"/>
      <c r="EM68" s="502"/>
      <c r="EN68" s="502"/>
      <c r="EO68" s="502"/>
      <c r="EP68" s="502"/>
      <c r="EQ68" s="502"/>
      <c r="ER68" s="502"/>
      <c r="ES68" s="502"/>
      <c r="ET68" s="502"/>
      <c r="EU68" s="502"/>
      <c r="EV68" s="502"/>
      <c r="EW68" s="502"/>
      <c r="EX68" s="502"/>
      <c r="EY68" s="502"/>
      <c r="EZ68" s="502"/>
      <c r="FA68" s="502"/>
      <c r="FB68" s="502"/>
      <c r="FC68" s="502"/>
      <c r="FD68" s="502"/>
      <c r="FE68" s="502"/>
      <c r="FF68" s="502"/>
      <c r="FG68" s="502"/>
      <c r="FH68" s="502"/>
      <c r="FI68" s="502"/>
      <c r="FJ68" s="502"/>
      <c r="FK68" s="502"/>
      <c r="FL68" s="502"/>
      <c r="FM68" s="502"/>
      <c r="FN68" s="502"/>
      <c r="FO68" s="502"/>
      <c r="FP68" s="502"/>
      <c r="FQ68" s="502"/>
      <c r="FR68" s="502"/>
      <c r="FS68" s="502"/>
      <c r="FT68" s="502"/>
      <c r="FU68" s="502"/>
      <c r="FV68" s="502"/>
      <c r="FW68" s="502"/>
      <c r="FX68" s="502"/>
      <c r="FY68" s="502"/>
      <c r="FZ68" s="502"/>
      <c r="GA68" s="502"/>
      <c r="GB68" s="502"/>
      <c r="GC68" s="502"/>
      <c r="GD68" s="502"/>
      <c r="GE68" s="502"/>
      <c r="GF68" s="502"/>
      <c r="GG68" s="502"/>
      <c r="GH68" s="502"/>
      <c r="GI68" s="502"/>
      <c r="GJ68" s="502"/>
      <c r="GK68" s="502"/>
      <c r="GL68" s="502"/>
      <c r="GM68" s="502"/>
      <c r="GN68" s="502"/>
      <c r="GO68" s="502"/>
      <c r="GP68" s="502"/>
      <c r="GQ68" s="502"/>
      <c r="GR68" s="502"/>
      <c r="GS68" s="502"/>
      <c r="GT68" s="502"/>
      <c r="GU68" s="502"/>
      <c r="GV68" s="502"/>
      <c r="GW68" s="502"/>
      <c r="GX68" s="502"/>
      <c r="GY68" s="502"/>
      <c r="GZ68" s="502"/>
      <c r="HA68" s="502"/>
      <c r="HB68" s="502"/>
      <c r="HC68" s="502"/>
      <c r="HD68" s="502"/>
      <c r="HE68" s="502"/>
      <c r="HF68" s="502"/>
      <c r="HG68" s="502"/>
      <c r="HH68" s="502"/>
      <c r="HI68" s="502"/>
      <c r="HJ68" s="502"/>
      <c r="HK68" s="502"/>
      <c r="HL68" s="502"/>
      <c r="HM68" s="502"/>
      <c r="HN68" s="502"/>
      <c r="HO68" s="502"/>
      <c r="HP68" s="502"/>
      <c r="HQ68" s="502"/>
      <c r="HR68" s="502"/>
      <c r="HS68" s="610"/>
      <c r="HT68" s="610"/>
      <c r="HU68" s="610"/>
      <c r="HV68" s="610"/>
      <c r="HW68" s="610"/>
      <c r="HX68" s="610"/>
      <c r="HY68" s="610"/>
      <c r="HZ68" s="610"/>
      <c r="IA68" s="610"/>
      <c r="IB68" s="610"/>
      <c r="IC68" s="610"/>
      <c r="ID68" s="610"/>
      <c r="IE68" s="610"/>
      <c r="IF68" s="610"/>
      <c r="IG68" s="610"/>
      <c r="IH68" s="610"/>
      <c r="II68" s="610"/>
      <c r="IJ68" s="610"/>
      <c r="IK68" s="610"/>
      <c r="IL68" s="610"/>
    </row>
    <row r="69" spans="1:246" ht="21.9" customHeight="1">
      <c r="A69" s="507" t="s">
        <v>164</v>
      </c>
      <c r="B69" s="506" t="s">
        <v>165</v>
      </c>
      <c r="C69" s="507" t="s">
        <v>166</v>
      </c>
      <c r="D69" s="507">
        <f>'01CH'!D70</f>
        <v>1425.6425000000002</v>
      </c>
      <c r="E69" s="51">
        <v>1239.9818310000003</v>
      </c>
      <c r="F69" s="19">
        <v>-191.51029999999969</v>
      </c>
      <c r="G69" s="18">
        <f>'03CH'!D70</f>
        <v>0</v>
      </c>
      <c r="H69" s="19">
        <f t="shared" si="0"/>
        <v>-1425.6425000000002</v>
      </c>
      <c r="I69" s="686">
        <f>'03CH'!D70</f>
        <v>0</v>
      </c>
      <c r="J69" s="681">
        <f t="shared" si="2"/>
        <v>-1425.6425000000002</v>
      </c>
      <c r="K69" s="843">
        <f>'06_CH2023'!D70</f>
        <v>1425.5871</v>
      </c>
      <c r="L69" s="681">
        <f t="shared" si="3"/>
        <v>-5.540000000019063E-2</v>
      </c>
      <c r="M69" s="843"/>
      <c r="N69" s="681">
        <f t="shared" si="5"/>
        <v>185.60526899999968</v>
      </c>
      <c r="O69" s="681"/>
      <c r="P69" s="502"/>
      <c r="Q69" s="502"/>
      <c r="R69" s="502"/>
      <c r="S69" s="502"/>
      <c r="T69" s="502"/>
      <c r="U69" s="502"/>
      <c r="V69" s="502"/>
      <c r="W69" s="502"/>
      <c r="X69" s="502"/>
      <c r="Y69" s="502"/>
      <c r="Z69" s="502"/>
      <c r="AA69" s="502"/>
      <c r="AB69" s="502"/>
      <c r="AC69" s="502"/>
      <c r="AD69" s="502"/>
      <c r="AE69" s="502"/>
      <c r="AF69" s="502"/>
      <c r="AG69" s="502"/>
      <c r="AH69" s="502"/>
      <c r="AI69" s="502"/>
      <c r="AJ69" s="502"/>
      <c r="AK69" s="502"/>
      <c r="AL69" s="502"/>
      <c r="AM69" s="502"/>
      <c r="AN69" s="502"/>
      <c r="AO69" s="502"/>
      <c r="AP69" s="502"/>
      <c r="AQ69" s="502"/>
      <c r="AR69" s="502"/>
      <c r="AS69" s="502"/>
      <c r="AT69" s="502"/>
      <c r="AU69" s="502"/>
      <c r="AV69" s="502"/>
      <c r="AW69" s="502"/>
      <c r="AX69" s="502"/>
      <c r="AY69" s="502"/>
      <c r="AZ69" s="502"/>
      <c r="BA69" s="502"/>
      <c r="BB69" s="502"/>
      <c r="BC69" s="502"/>
      <c r="BD69" s="502"/>
      <c r="BE69" s="502"/>
      <c r="BF69" s="502"/>
      <c r="BG69" s="502"/>
      <c r="BH69" s="502"/>
      <c r="BI69" s="502"/>
      <c r="BJ69" s="502"/>
      <c r="BK69" s="502"/>
      <c r="BL69" s="502"/>
      <c r="BM69" s="502"/>
      <c r="BN69" s="502"/>
      <c r="BO69" s="502"/>
      <c r="BP69" s="502"/>
      <c r="BQ69" s="502"/>
      <c r="BR69" s="502"/>
      <c r="BS69" s="502"/>
      <c r="BT69" s="502"/>
      <c r="BU69" s="502"/>
      <c r="BV69" s="502"/>
      <c r="BW69" s="502"/>
      <c r="BX69" s="502"/>
      <c r="BY69" s="502"/>
      <c r="BZ69" s="502"/>
      <c r="CA69" s="502"/>
      <c r="CB69" s="502"/>
      <c r="CC69" s="502"/>
      <c r="CD69" s="502"/>
      <c r="CE69" s="502"/>
      <c r="CF69" s="502"/>
      <c r="CG69" s="502"/>
      <c r="CH69" s="502"/>
      <c r="CI69" s="502"/>
      <c r="CJ69" s="502"/>
      <c r="CK69" s="502"/>
      <c r="CL69" s="502"/>
      <c r="CM69" s="502"/>
      <c r="CN69" s="502"/>
      <c r="CO69" s="502"/>
      <c r="CP69" s="502"/>
      <c r="CQ69" s="502"/>
      <c r="CR69" s="502"/>
      <c r="CS69" s="502"/>
      <c r="CT69" s="502"/>
      <c r="CU69" s="502"/>
      <c r="CV69" s="502"/>
      <c r="CW69" s="502"/>
      <c r="CX69" s="502"/>
      <c r="CY69" s="502"/>
      <c r="CZ69" s="502"/>
      <c r="DA69" s="502"/>
      <c r="DB69" s="502"/>
      <c r="DC69" s="502"/>
      <c r="DD69" s="502"/>
      <c r="DE69" s="502"/>
      <c r="DF69" s="502"/>
      <c r="DG69" s="502"/>
      <c r="DH69" s="502"/>
      <c r="DI69" s="502"/>
      <c r="DJ69" s="502"/>
      <c r="DK69" s="502"/>
      <c r="DL69" s="502"/>
      <c r="DM69" s="502"/>
      <c r="DN69" s="502"/>
      <c r="DO69" s="502"/>
      <c r="DP69" s="502"/>
      <c r="DQ69" s="502"/>
      <c r="DR69" s="502"/>
      <c r="DS69" s="502"/>
      <c r="DT69" s="502"/>
      <c r="DU69" s="502"/>
      <c r="DV69" s="502"/>
      <c r="DW69" s="502"/>
      <c r="DX69" s="502"/>
      <c r="DY69" s="502"/>
      <c r="DZ69" s="502"/>
      <c r="EA69" s="502"/>
      <c r="EB69" s="502"/>
      <c r="EC69" s="502"/>
      <c r="ED69" s="502"/>
      <c r="EE69" s="502"/>
      <c r="EF69" s="502"/>
      <c r="EG69" s="502"/>
      <c r="EH69" s="502"/>
      <c r="EI69" s="502"/>
      <c r="EJ69" s="502"/>
      <c r="EK69" s="502"/>
      <c r="EL69" s="502"/>
      <c r="EM69" s="502"/>
      <c r="EN69" s="502"/>
      <c r="EO69" s="502"/>
      <c r="EP69" s="502"/>
      <c r="EQ69" s="502"/>
      <c r="ER69" s="502"/>
      <c r="ES69" s="502"/>
      <c r="ET69" s="502"/>
      <c r="EU69" s="502"/>
      <c r="EV69" s="502"/>
      <c r="EW69" s="502"/>
      <c r="EX69" s="502"/>
      <c r="EY69" s="502"/>
      <c r="EZ69" s="502"/>
      <c r="FA69" s="502"/>
      <c r="FB69" s="502"/>
      <c r="FC69" s="502"/>
      <c r="FD69" s="502"/>
      <c r="FE69" s="502"/>
      <c r="FF69" s="502"/>
      <c r="FG69" s="502"/>
      <c r="FH69" s="502"/>
      <c r="FI69" s="502"/>
      <c r="FJ69" s="502"/>
      <c r="FK69" s="502"/>
      <c r="FL69" s="502"/>
      <c r="FM69" s="502"/>
      <c r="FN69" s="502"/>
      <c r="FO69" s="502"/>
      <c r="FP69" s="502"/>
      <c r="FQ69" s="502"/>
      <c r="FR69" s="502"/>
      <c r="FS69" s="502"/>
      <c r="FT69" s="502"/>
      <c r="FU69" s="502"/>
      <c r="FV69" s="502"/>
      <c r="FW69" s="502"/>
      <c r="FX69" s="502"/>
      <c r="FY69" s="502"/>
      <c r="FZ69" s="502"/>
      <c r="GA69" s="502"/>
      <c r="GB69" s="502"/>
      <c r="GC69" s="502"/>
      <c r="GD69" s="502"/>
      <c r="GE69" s="502"/>
      <c r="GF69" s="502"/>
      <c r="GG69" s="502"/>
      <c r="GH69" s="502"/>
      <c r="GI69" s="502"/>
      <c r="GJ69" s="502"/>
      <c r="GK69" s="502"/>
      <c r="GL69" s="502"/>
      <c r="GM69" s="502"/>
      <c r="GN69" s="502"/>
      <c r="GO69" s="502"/>
      <c r="GP69" s="502"/>
      <c r="GQ69" s="502"/>
      <c r="GR69" s="502"/>
      <c r="GS69" s="502"/>
      <c r="GT69" s="502"/>
      <c r="GU69" s="502"/>
      <c r="GV69" s="502"/>
      <c r="GW69" s="502"/>
      <c r="GX69" s="502"/>
      <c r="GY69" s="502"/>
      <c r="GZ69" s="502"/>
      <c r="HA69" s="502"/>
      <c r="HB69" s="502"/>
      <c r="HC69" s="502"/>
      <c r="HD69" s="502"/>
      <c r="HE69" s="502"/>
      <c r="HF69" s="502"/>
      <c r="HG69" s="502"/>
      <c r="HH69" s="502"/>
      <c r="HI69" s="502"/>
      <c r="HJ69" s="502"/>
      <c r="HK69" s="502"/>
      <c r="HL69" s="502"/>
      <c r="HM69" s="502"/>
      <c r="HN69" s="502"/>
      <c r="HO69" s="502"/>
      <c r="HP69" s="502"/>
      <c r="HQ69" s="502"/>
      <c r="HR69" s="502"/>
      <c r="HS69" s="610"/>
      <c r="HT69" s="610"/>
      <c r="HU69" s="610"/>
      <c r="HV69" s="610"/>
      <c r="HW69" s="610"/>
      <c r="HX69" s="610"/>
      <c r="HY69" s="610"/>
      <c r="HZ69" s="610"/>
      <c r="IA69" s="610"/>
      <c r="IB69" s="610"/>
      <c r="IC69" s="610"/>
      <c r="ID69" s="610"/>
      <c r="IE69" s="610"/>
      <c r="IF69" s="610"/>
      <c r="IG69" s="610"/>
      <c r="IH69" s="610"/>
      <c r="II69" s="610"/>
      <c r="IJ69" s="610"/>
      <c r="IK69" s="610"/>
      <c r="IL69" s="610"/>
    </row>
    <row r="70" spans="1:246" ht="21.9" customHeight="1">
      <c r="A70" s="507" t="s">
        <v>167</v>
      </c>
      <c r="B70" s="506" t="s">
        <v>168</v>
      </c>
      <c r="C70" s="507" t="s">
        <v>169</v>
      </c>
      <c r="D70" s="507">
        <f>'01CH'!D71</f>
        <v>79.317999999999998</v>
      </c>
      <c r="E70" s="51">
        <v>79.337339999999998</v>
      </c>
      <c r="F70" s="19">
        <v>0</v>
      </c>
      <c r="G70" s="18">
        <f>'03CH'!D71</f>
        <v>0</v>
      </c>
      <c r="H70" s="19">
        <f t="shared" si="0"/>
        <v>-79.317999999999998</v>
      </c>
      <c r="I70" s="686">
        <f>'03CH'!D71</f>
        <v>0</v>
      </c>
      <c r="J70" s="681">
        <f t="shared" si="2"/>
        <v>-79.317999999999998</v>
      </c>
      <c r="K70" s="843">
        <f>'06_CH2023'!D71</f>
        <v>79.317999999999998</v>
      </c>
      <c r="L70" s="681">
        <f t="shared" si="3"/>
        <v>0</v>
      </c>
      <c r="M70" s="843"/>
      <c r="N70" s="681">
        <f t="shared" si="5"/>
        <v>-1.9339999999999691E-2</v>
      </c>
      <c r="O70" s="681"/>
      <c r="P70" s="502"/>
      <c r="Q70" s="502"/>
      <c r="R70" s="502"/>
      <c r="S70" s="502"/>
      <c r="T70" s="502"/>
      <c r="U70" s="502"/>
      <c r="V70" s="502"/>
      <c r="W70" s="502"/>
      <c r="X70" s="502"/>
      <c r="Y70" s="502"/>
      <c r="Z70" s="502"/>
      <c r="AA70" s="502"/>
      <c r="AB70" s="502"/>
      <c r="AC70" s="502"/>
      <c r="AD70" s="502"/>
      <c r="AE70" s="502"/>
      <c r="AF70" s="502"/>
      <c r="AG70" s="502"/>
      <c r="AH70" s="502"/>
      <c r="AI70" s="502"/>
      <c r="AJ70" s="502"/>
      <c r="AK70" s="502"/>
      <c r="AL70" s="502"/>
      <c r="AM70" s="502"/>
      <c r="AN70" s="502"/>
      <c r="AO70" s="502"/>
      <c r="AP70" s="502"/>
      <c r="AQ70" s="502"/>
      <c r="AR70" s="502"/>
      <c r="AS70" s="502"/>
      <c r="AT70" s="502"/>
      <c r="AU70" s="502"/>
      <c r="AV70" s="502"/>
      <c r="AW70" s="502"/>
      <c r="AX70" s="502"/>
      <c r="AY70" s="502"/>
      <c r="AZ70" s="502"/>
      <c r="BA70" s="502"/>
      <c r="BB70" s="502"/>
      <c r="BC70" s="502"/>
      <c r="BD70" s="502"/>
      <c r="BE70" s="502"/>
      <c r="BF70" s="502"/>
      <c r="BG70" s="502"/>
      <c r="BH70" s="502"/>
      <c r="BI70" s="502"/>
      <c r="BJ70" s="502"/>
      <c r="BK70" s="502"/>
      <c r="BL70" s="502"/>
      <c r="BM70" s="502"/>
      <c r="BN70" s="502"/>
      <c r="BO70" s="502"/>
      <c r="BP70" s="502"/>
      <c r="BQ70" s="502"/>
      <c r="BR70" s="502"/>
      <c r="BS70" s="502"/>
      <c r="BT70" s="502"/>
      <c r="BU70" s="502"/>
      <c r="BV70" s="502"/>
      <c r="BW70" s="502"/>
      <c r="BX70" s="502"/>
      <c r="BY70" s="502"/>
      <c r="BZ70" s="502"/>
      <c r="CA70" s="502"/>
      <c r="CB70" s="502"/>
      <c r="CC70" s="502"/>
      <c r="CD70" s="502"/>
      <c r="CE70" s="502"/>
      <c r="CF70" s="502"/>
      <c r="CG70" s="502"/>
      <c r="CH70" s="502"/>
      <c r="CI70" s="502"/>
      <c r="CJ70" s="502"/>
      <c r="CK70" s="502"/>
      <c r="CL70" s="502"/>
      <c r="CM70" s="502"/>
      <c r="CN70" s="502"/>
      <c r="CO70" s="502"/>
      <c r="CP70" s="502"/>
      <c r="CQ70" s="502"/>
      <c r="CR70" s="502"/>
      <c r="CS70" s="502"/>
      <c r="CT70" s="502"/>
      <c r="CU70" s="502"/>
      <c r="CV70" s="502"/>
      <c r="CW70" s="502"/>
      <c r="CX70" s="502"/>
      <c r="CY70" s="502"/>
      <c r="CZ70" s="502"/>
      <c r="DA70" s="502"/>
      <c r="DB70" s="502"/>
      <c r="DC70" s="502"/>
      <c r="DD70" s="502"/>
      <c r="DE70" s="502"/>
      <c r="DF70" s="502"/>
      <c r="DG70" s="502"/>
      <c r="DH70" s="502"/>
      <c r="DI70" s="502"/>
      <c r="DJ70" s="502"/>
      <c r="DK70" s="502"/>
      <c r="DL70" s="502"/>
      <c r="DM70" s="502"/>
      <c r="DN70" s="502"/>
      <c r="DO70" s="502"/>
      <c r="DP70" s="502"/>
      <c r="DQ70" s="502"/>
      <c r="DR70" s="502"/>
      <c r="DS70" s="502"/>
      <c r="DT70" s="502"/>
      <c r="DU70" s="502"/>
      <c r="DV70" s="502"/>
      <c r="DW70" s="502"/>
      <c r="DX70" s="502"/>
      <c r="DY70" s="502"/>
      <c r="DZ70" s="502"/>
      <c r="EA70" s="502"/>
      <c r="EB70" s="502"/>
      <c r="EC70" s="502"/>
      <c r="ED70" s="502"/>
      <c r="EE70" s="502"/>
      <c r="EF70" s="502"/>
      <c r="EG70" s="502"/>
      <c r="EH70" s="502"/>
      <c r="EI70" s="502"/>
      <c r="EJ70" s="502"/>
      <c r="EK70" s="502"/>
      <c r="EL70" s="502"/>
      <c r="EM70" s="502"/>
      <c r="EN70" s="502"/>
      <c r="EO70" s="502"/>
      <c r="EP70" s="502"/>
      <c r="EQ70" s="502"/>
      <c r="ER70" s="502"/>
      <c r="ES70" s="502"/>
      <c r="ET70" s="502"/>
      <c r="EU70" s="502"/>
      <c r="EV70" s="502"/>
      <c r="EW70" s="502"/>
      <c r="EX70" s="502"/>
      <c r="EY70" s="502"/>
      <c r="EZ70" s="502"/>
      <c r="FA70" s="502"/>
      <c r="FB70" s="502"/>
      <c r="FC70" s="502"/>
      <c r="FD70" s="502"/>
      <c r="FE70" s="502"/>
      <c r="FF70" s="502"/>
      <c r="FG70" s="502"/>
      <c r="FH70" s="502"/>
      <c r="FI70" s="502"/>
      <c r="FJ70" s="502"/>
      <c r="FK70" s="502"/>
      <c r="FL70" s="502"/>
      <c r="FM70" s="502"/>
      <c r="FN70" s="502"/>
      <c r="FO70" s="502"/>
      <c r="FP70" s="502"/>
      <c r="FQ70" s="502"/>
      <c r="FR70" s="502"/>
      <c r="FS70" s="502"/>
      <c r="FT70" s="502"/>
      <c r="FU70" s="502"/>
      <c r="FV70" s="502"/>
      <c r="FW70" s="502"/>
      <c r="FX70" s="502"/>
      <c r="FY70" s="502"/>
      <c r="FZ70" s="502"/>
      <c r="GA70" s="502"/>
      <c r="GB70" s="502"/>
      <c r="GC70" s="502"/>
      <c r="GD70" s="502"/>
      <c r="GE70" s="502"/>
      <c r="GF70" s="502"/>
      <c r="GG70" s="502"/>
      <c r="GH70" s="502"/>
      <c r="GI70" s="502"/>
      <c r="GJ70" s="502"/>
      <c r="GK70" s="502"/>
      <c r="GL70" s="502"/>
      <c r="GM70" s="502"/>
      <c r="GN70" s="502"/>
      <c r="GO70" s="502"/>
      <c r="GP70" s="502"/>
      <c r="GQ70" s="502"/>
      <c r="GR70" s="502"/>
      <c r="GS70" s="502"/>
      <c r="GT70" s="502"/>
      <c r="GU70" s="502"/>
      <c r="GV70" s="502"/>
      <c r="GW70" s="502"/>
      <c r="GX70" s="502"/>
      <c r="GY70" s="502"/>
      <c r="GZ70" s="502"/>
      <c r="HA70" s="502"/>
      <c r="HB70" s="502"/>
      <c r="HC70" s="502"/>
      <c r="HD70" s="502"/>
      <c r="HE70" s="502"/>
      <c r="HF70" s="502"/>
      <c r="HG70" s="502"/>
      <c r="HH70" s="502"/>
      <c r="HI70" s="502"/>
      <c r="HJ70" s="502"/>
      <c r="HK70" s="502"/>
      <c r="HL70" s="502"/>
      <c r="HM70" s="502"/>
      <c r="HN70" s="502"/>
      <c r="HO70" s="502"/>
      <c r="HP70" s="502"/>
      <c r="HQ70" s="502"/>
      <c r="HR70" s="502"/>
      <c r="HS70" s="610"/>
      <c r="HT70" s="610"/>
      <c r="HU70" s="610"/>
      <c r="HV70" s="610"/>
      <c r="HW70" s="610"/>
      <c r="HX70" s="610"/>
      <c r="HY70" s="610"/>
      <c r="HZ70" s="610"/>
      <c r="IA70" s="610"/>
      <c r="IB70" s="610"/>
      <c r="IC70" s="610"/>
      <c r="ID70" s="610"/>
      <c r="IE70" s="610"/>
      <c r="IF70" s="610"/>
      <c r="IG70" s="610"/>
      <c r="IH70" s="610"/>
      <c r="II70" s="610"/>
      <c r="IJ70" s="610"/>
      <c r="IK70" s="610"/>
      <c r="IL70" s="610"/>
    </row>
    <row r="71" spans="1:246" ht="21.9" customHeight="1">
      <c r="A71" s="507" t="s">
        <v>170</v>
      </c>
      <c r="B71" s="506" t="s">
        <v>171</v>
      </c>
      <c r="C71" s="507" t="s">
        <v>172</v>
      </c>
      <c r="D71" s="507">
        <f>'01CH'!D72</f>
        <v>19.23</v>
      </c>
      <c r="E71" s="51">
        <v>91.225707</v>
      </c>
      <c r="F71" s="19">
        <v>72</v>
      </c>
      <c r="G71" s="18">
        <f>'03CH'!D72</f>
        <v>0</v>
      </c>
      <c r="H71" s="19">
        <f t="shared" ref="H71:H74" si="9">G71-D71</f>
        <v>-19.23</v>
      </c>
      <c r="I71" s="686">
        <f>'03CH'!D72</f>
        <v>0</v>
      </c>
      <c r="J71" s="681">
        <f t="shared" si="2"/>
        <v>-19.23</v>
      </c>
      <c r="K71" s="843">
        <f>'06_CH2023'!D72</f>
        <v>19.23</v>
      </c>
      <c r="L71" s="681">
        <f t="shared" si="3"/>
        <v>0</v>
      </c>
      <c r="M71" s="843"/>
      <c r="N71" s="681">
        <f t="shared" si="5"/>
        <v>-71.995706999999996</v>
      </c>
      <c r="O71" s="681"/>
      <c r="P71" s="502"/>
      <c r="Q71" s="502"/>
      <c r="R71" s="502"/>
      <c r="S71" s="502"/>
      <c r="T71" s="502"/>
      <c r="U71" s="502"/>
      <c r="V71" s="502"/>
      <c r="W71" s="502"/>
      <c r="X71" s="502"/>
      <c r="Y71" s="502"/>
      <c r="Z71" s="502"/>
      <c r="AA71" s="502"/>
      <c r="AB71" s="502"/>
      <c r="AC71" s="502"/>
      <c r="AD71" s="502"/>
      <c r="AE71" s="502"/>
      <c r="AF71" s="502"/>
      <c r="AG71" s="502"/>
      <c r="AH71" s="502"/>
      <c r="AI71" s="502"/>
      <c r="AJ71" s="502"/>
      <c r="AK71" s="502"/>
      <c r="AL71" s="502"/>
      <c r="AM71" s="502"/>
      <c r="AN71" s="502"/>
      <c r="AO71" s="502"/>
      <c r="AP71" s="502"/>
      <c r="AQ71" s="502"/>
      <c r="AR71" s="502"/>
      <c r="AS71" s="502"/>
      <c r="AT71" s="502"/>
      <c r="AU71" s="502"/>
      <c r="AV71" s="502"/>
      <c r="AW71" s="502"/>
      <c r="AX71" s="502"/>
      <c r="AY71" s="502"/>
      <c r="AZ71" s="502"/>
      <c r="BA71" s="502"/>
      <c r="BB71" s="502"/>
      <c r="BC71" s="502"/>
      <c r="BD71" s="502"/>
      <c r="BE71" s="502"/>
      <c r="BF71" s="502"/>
      <c r="BG71" s="502"/>
      <c r="BH71" s="502"/>
      <c r="BI71" s="502"/>
      <c r="BJ71" s="502"/>
      <c r="BK71" s="502"/>
      <c r="BL71" s="502"/>
      <c r="BM71" s="502"/>
      <c r="BN71" s="502"/>
      <c r="BO71" s="502"/>
      <c r="BP71" s="502"/>
      <c r="BQ71" s="502"/>
      <c r="BR71" s="502"/>
      <c r="BS71" s="502"/>
      <c r="BT71" s="502"/>
      <c r="BU71" s="502"/>
      <c r="BV71" s="502"/>
      <c r="BW71" s="502"/>
      <c r="BX71" s="502"/>
      <c r="BY71" s="502"/>
      <c r="BZ71" s="502"/>
      <c r="CA71" s="502"/>
      <c r="CB71" s="502"/>
      <c r="CC71" s="502"/>
      <c r="CD71" s="502"/>
      <c r="CE71" s="502"/>
      <c r="CF71" s="502"/>
      <c r="CG71" s="502"/>
      <c r="CH71" s="502"/>
      <c r="CI71" s="502"/>
      <c r="CJ71" s="502"/>
      <c r="CK71" s="502"/>
      <c r="CL71" s="502"/>
      <c r="CM71" s="502"/>
      <c r="CN71" s="502"/>
      <c r="CO71" s="502"/>
      <c r="CP71" s="502"/>
      <c r="CQ71" s="502"/>
      <c r="CR71" s="502"/>
      <c r="CS71" s="502"/>
      <c r="CT71" s="502"/>
      <c r="CU71" s="502"/>
      <c r="CV71" s="502"/>
      <c r="CW71" s="502"/>
      <c r="CX71" s="502"/>
      <c r="CY71" s="502"/>
      <c r="CZ71" s="502"/>
      <c r="DA71" s="502"/>
      <c r="DB71" s="502"/>
      <c r="DC71" s="502"/>
      <c r="DD71" s="502"/>
      <c r="DE71" s="502"/>
      <c r="DF71" s="502"/>
      <c r="DG71" s="502"/>
      <c r="DH71" s="502"/>
      <c r="DI71" s="502"/>
      <c r="DJ71" s="502"/>
      <c r="DK71" s="502"/>
      <c r="DL71" s="502"/>
      <c r="DM71" s="502"/>
      <c r="DN71" s="502"/>
      <c r="DO71" s="502"/>
      <c r="DP71" s="502"/>
      <c r="DQ71" s="502"/>
      <c r="DR71" s="502"/>
      <c r="DS71" s="502"/>
      <c r="DT71" s="502"/>
      <c r="DU71" s="502"/>
      <c r="DV71" s="502"/>
      <c r="DW71" s="502"/>
      <c r="DX71" s="502"/>
      <c r="DY71" s="502"/>
      <c r="DZ71" s="502"/>
      <c r="EA71" s="502"/>
      <c r="EB71" s="502"/>
      <c r="EC71" s="502"/>
      <c r="ED71" s="502"/>
      <c r="EE71" s="502"/>
      <c r="EF71" s="502"/>
      <c r="EG71" s="502"/>
      <c r="EH71" s="502"/>
      <c r="EI71" s="502"/>
      <c r="EJ71" s="502"/>
      <c r="EK71" s="502"/>
      <c r="EL71" s="502"/>
      <c r="EM71" s="502"/>
      <c r="EN71" s="502"/>
      <c r="EO71" s="502"/>
      <c r="EP71" s="502"/>
      <c r="EQ71" s="502"/>
      <c r="ER71" s="502"/>
      <c r="ES71" s="502"/>
      <c r="ET71" s="502"/>
      <c r="EU71" s="502"/>
      <c r="EV71" s="502"/>
      <c r="EW71" s="502"/>
      <c r="EX71" s="502"/>
      <c r="EY71" s="502"/>
      <c r="EZ71" s="502"/>
      <c r="FA71" s="502"/>
      <c r="FB71" s="502"/>
      <c r="FC71" s="502"/>
      <c r="FD71" s="502"/>
      <c r="FE71" s="502"/>
      <c r="FF71" s="502"/>
      <c r="FG71" s="502"/>
      <c r="FH71" s="502"/>
      <c r="FI71" s="502"/>
      <c r="FJ71" s="502"/>
      <c r="FK71" s="502"/>
      <c r="FL71" s="502"/>
      <c r="FM71" s="502"/>
      <c r="FN71" s="502"/>
      <c r="FO71" s="502"/>
      <c r="FP71" s="502"/>
      <c r="FQ71" s="502"/>
      <c r="FR71" s="502"/>
      <c r="FS71" s="502"/>
      <c r="FT71" s="502"/>
      <c r="FU71" s="502"/>
      <c r="FV71" s="502"/>
      <c r="FW71" s="502"/>
      <c r="FX71" s="502"/>
      <c r="FY71" s="502"/>
      <c r="FZ71" s="502"/>
      <c r="GA71" s="502"/>
      <c r="GB71" s="502"/>
      <c r="GC71" s="502"/>
      <c r="GD71" s="502"/>
      <c r="GE71" s="502"/>
      <c r="GF71" s="502"/>
      <c r="GG71" s="502"/>
      <c r="GH71" s="502"/>
      <c r="GI71" s="502"/>
      <c r="GJ71" s="502"/>
      <c r="GK71" s="502"/>
      <c r="GL71" s="502"/>
      <c r="GM71" s="502"/>
      <c r="GN71" s="502"/>
      <c r="GO71" s="502"/>
      <c r="GP71" s="502"/>
      <c r="GQ71" s="502"/>
      <c r="GR71" s="502"/>
      <c r="GS71" s="502"/>
      <c r="GT71" s="502"/>
      <c r="GU71" s="502"/>
      <c r="GV71" s="502"/>
      <c r="GW71" s="502"/>
      <c r="GX71" s="502"/>
      <c r="GY71" s="502"/>
      <c r="GZ71" s="502"/>
      <c r="HA71" s="502"/>
      <c r="HB71" s="502"/>
      <c r="HC71" s="502"/>
      <c r="HD71" s="502"/>
      <c r="HE71" s="502"/>
      <c r="HF71" s="502"/>
      <c r="HG71" s="502"/>
      <c r="HH71" s="502"/>
      <c r="HI71" s="502"/>
      <c r="HJ71" s="502"/>
      <c r="HK71" s="502"/>
      <c r="HL71" s="502"/>
      <c r="HM71" s="502"/>
      <c r="HN71" s="502"/>
      <c r="HO71" s="502"/>
      <c r="HP71" s="502"/>
      <c r="HQ71" s="502"/>
      <c r="HR71" s="502"/>
      <c r="HS71" s="610"/>
      <c r="HT71" s="610"/>
      <c r="HU71" s="610"/>
      <c r="HV71" s="610"/>
      <c r="HW71" s="610"/>
      <c r="HX71" s="610"/>
      <c r="HY71" s="610"/>
      <c r="HZ71" s="610"/>
      <c r="IA71" s="610"/>
      <c r="IB71" s="610"/>
      <c r="IC71" s="610"/>
      <c r="ID71" s="610"/>
      <c r="IE71" s="610"/>
      <c r="IF71" s="610"/>
      <c r="IG71" s="610"/>
      <c r="IH71" s="610"/>
      <c r="II71" s="610"/>
      <c r="IJ71" s="610"/>
      <c r="IK71" s="610"/>
      <c r="IL71" s="610"/>
    </row>
    <row r="72" spans="1:246" ht="27.6">
      <c r="A72" s="507" t="s">
        <v>173</v>
      </c>
      <c r="B72" s="506" t="s">
        <v>174</v>
      </c>
      <c r="C72" s="507" t="s">
        <v>175</v>
      </c>
      <c r="D72" s="507">
        <f>'01CH'!D73</f>
        <v>0.26</v>
      </c>
      <c r="E72" s="51">
        <v>0.29684699999999997</v>
      </c>
      <c r="F72" s="19">
        <v>3.999999999999998E-2</v>
      </c>
      <c r="G72" s="18">
        <f>'03CH'!D73</f>
        <v>0</v>
      </c>
      <c r="H72" s="19">
        <f t="shared" si="9"/>
        <v>-0.26</v>
      </c>
      <c r="I72" s="686">
        <f>'03CH'!D73</f>
        <v>0</v>
      </c>
      <c r="J72" s="681">
        <f t="shared" si="2"/>
        <v>-0.26</v>
      </c>
      <c r="K72" s="843">
        <f>'06_CH2023'!D73</f>
        <v>0.3</v>
      </c>
      <c r="L72" s="681">
        <f t="shared" si="3"/>
        <v>3.999999999999998E-2</v>
      </c>
      <c r="M72" s="843"/>
      <c r="N72" s="681"/>
      <c r="O72" s="681"/>
      <c r="P72" s="502"/>
      <c r="Q72" s="502"/>
      <c r="R72" s="502"/>
      <c r="S72" s="502"/>
      <c r="T72" s="502"/>
      <c r="U72" s="502"/>
      <c r="V72" s="502"/>
      <c r="W72" s="502"/>
      <c r="X72" s="502"/>
      <c r="Y72" s="502"/>
      <c r="Z72" s="502"/>
      <c r="AA72" s="502"/>
      <c r="AB72" s="502"/>
      <c r="AC72" s="502"/>
      <c r="AD72" s="502"/>
      <c r="AE72" s="502"/>
      <c r="AF72" s="502"/>
      <c r="AG72" s="502"/>
      <c r="AH72" s="502"/>
      <c r="AI72" s="502"/>
      <c r="AJ72" s="502"/>
      <c r="AK72" s="502"/>
      <c r="AL72" s="502"/>
      <c r="AM72" s="502"/>
      <c r="AN72" s="502"/>
      <c r="AO72" s="502"/>
      <c r="AP72" s="502"/>
      <c r="AQ72" s="502"/>
      <c r="AR72" s="502"/>
      <c r="AS72" s="502"/>
      <c r="AT72" s="502"/>
      <c r="AU72" s="502"/>
      <c r="AV72" s="502"/>
      <c r="AW72" s="502"/>
      <c r="AX72" s="502"/>
      <c r="AY72" s="502"/>
      <c r="AZ72" s="502"/>
      <c r="BA72" s="502"/>
      <c r="BB72" s="502"/>
      <c r="BC72" s="502"/>
      <c r="BD72" s="502"/>
      <c r="BE72" s="502"/>
      <c r="BF72" s="502"/>
      <c r="BG72" s="502"/>
      <c r="BH72" s="502"/>
      <c r="BI72" s="502"/>
      <c r="BJ72" s="502"/>
      <c r="BK72" s="502"/>
      <c r="BL72" s="502"/>
      <c r="BM72" s="502"/>
      <c r="BN72" s="502"/>
      <c r="BO72" s="502"/>
      <c r="BP72" s="502"/>
      <c r="BQ72" s="502"/>
      <c r="BR72" s="502"/>
      <c r="BS72" s="502"/>
      <c r="BT72" s="502"/>
      <c r="BU72" s="502"/>
      <c r="BV72" s="502"/>
      <c r="BW72" s="502"/>
      <c r="BX72" s="502"/>
      <c r="BY72" s="502"/>
      <c r="BZ72" s="502"/>
      <c r="CA72" s="502"/>
      <c r="CB72" s="502"/>
      <c r="CC72" s="502"/>
      <c r="CD72" s="502"/>
      <c r="CE72" s="502"/>
      <c r="CF72" s="502"/>
      <c r="CG72" s="502"/>
      <c r="CH72" s="502"/>
      <c r="CI72" s="502"/>
      <c r="CJ72" s="502"/>
      <c r="CK72" s="502"/>
      <c r="CL72" s="502"/>
      <c r="CM72" s="502"/>
      <c r="CN72" s="502"/>
      <c r="CO72" s="502"/>
      <c r="CP72" s="502"/>
      <c r="CQ72" s="502"/>
      <c r="CR72" s="502"/>
      <c r="CS72" s="502"/>
      <c r="CT72" s="502"/>
      <c r="CU72" s="502"/>
      <c r="CV72" s="502"/>
      <c r="CW72" s="502"/>
      <c r="CX72" s="502"/>
      <c r="CY72" s="502"/>
      <c r="CZ72" s="502"/>
      <c r="DA72" s="502"/>
      <c r="DB72" s="502"/>
      <c r="DC72" s="502"/>
      <c r="DD72" s="502"/>
      <c r="DE72" s="502"/>
      <c r="DF72" s="502"/>
      <c r="DG72" s="502"/>
      <c r="DH72" s="502"/>
      <c r="DI72" s="502"/>
      <c r="DJ72" s="502"/>
      <c r="DK72" s="502"/>
      <c r="DL72" s="502"/>
      <c r="DM72" s="502"/>
      <c r="DN72" s="502"/>
      <c r="DO72" s="502"/>
      <c r="DP72" s="502"/>
      <c r="DQ72" s="502"/>
      <c r="DR72" s="502"/>
      <c r="DS72" s="502"/>
      <c r="DT72" s="502"/>
      <c r="DU72" s="502"/>
      <c r="DV72" s="502"/>
      <c r="DW72" s="502"/>
      <c r="DX72" s="502"/>
      <c r="DY72" s="502"/>
      <c r="DZ72" s="502"/>
      <c r="EA72" s="502"/>
      <c r="EB72" s="502"/>
      <c r="EC72" s="502"/>
      <c r="ED72" s="502"/>
      <c r="EE72" s="502"/>
      <c r="EF72" s="502"/>
      <c r="EG72" s="502"/>
      <c r="EH72" s="502"/>
      <c r="EI72" s="502"/>
      <c r="EJ72" s="502"/>
      <c r="EK72" s="502"/>
      <c r="EL72" s="502"/>
      <c r="EM72" s="502"/>
      <c r="EN72" s="502"/>
      <c r="EO72" s="502"/>
      <c r="EP72" s="502"/>
      <c r="EQ72" s="502"/>
      <c r="ER72" s="502"/>
      <c r="ES72" s="502"/>
      <c r="ET72" s="502"/>
      <c r="EU72" s="502"/>
      <c r="EV72" s="502"/>
      <c r="EW72" s="502"/>
      <c r="EX72" s="502"/>
      <c r="EY72" s="502"/>
      <c r="EZ72" s="502"/>
      <c r="FA72" s="502"/>
      <c r="FB72" s="502"/>
      <c r="FC72" s="502"/>
      <c r="FD72" s="502"/>
      <c r="FE72" s="502"/>
      <c r="FF72" s="502"/>
      <c r="FG72" s="502"/>
      <c r="FH72" s="502"/>
      <c r="FI72" s="502"/>
      <c r="FJ72" s="502"/>
      <c r="FK72" s="502"/>
      <c r="FL72" s="502"/>
      <c r="FM72" s="502"/>
      <c r="FN72" s="502"/>
      <c r="FO72" s="502"/>
      <c r="FP72" s="502"/>
      <c r="FQ72" s="502"/>
      <c r="FR72" s="502"/>
      <c r="FS72" s="502"/>
      <c r="FT72" s="502"/>
      <c r="FU72" s="502"/>
      <c r="FV72" s="502"/>
      <c r="FW72" s="502"/>
      <c r="FX72" s="502"/>
      <c r="FY72" s="502"/>
      <c r="FZ72" s="502"/>
      <c r="GA72" s="502"/>
      <c r="GB72" s="502"/>
      <c r="GC72" s="502"/>
      <c r="GD72" s="502"/>
      <c r="GE72" s="502"/>
      <c r="GF72" s="502"/>
      <c r="GG72" s="502"/>
      <c r="GH72" s="502"/>
      <c r="GI72" s="502"/>
      <c r="GJ72" s="502"/>
      <c r="GK72" s="502"/>
      <c r="GL72" s="502"/>
      <c r="GM72" s="502"/>
      <c r="GN72" s="502"/>
      <c r="GO72" s="502"/>
      <c r="GP72" s="502"/>
      <c r="GQ72" s="502"/>
      <c r="GR72" s="502"/>
      <c r="GS72" s="502"/>
      <c r="GT72" s="502"/>
      <c r="GU72" s="502"/>
      <c r="GV72" s="502"/>
      <c r="GW72" s="502"/>
      <c r="GX72" s="502"/>
      <c r="GY72" s="502"/>
      <c r="GZ72" s="502"/>
      <c r="HA72" s="502"/>
      <c r="HB72" s="502"/>
      <c r="HC72" s="502"/>
      <c r="HD72" s="502"/>
      <c r="HE72" s="502"/>
      <c r="HF72" s="502"/>
      <c r="HG72" s="502"/>
      <c r="HH72" s="502"/>
      <c r="HI72" s="502"/>
      <c r="HJ72" s="502"/>
      <c r="HK72" s="502"/>
      <c r="HL72" s="502"/>
      <c r="HM72" s="502"/>
      <c r="HN72" s="502"/>
      <c r="HO72" s="502"/>
      <c r="HP72" s="502"/>
      <c r="HQ72" s="502"/>
      <c r="HR72" s="502"/>
      <c r="HS72" s="610"/>
      <c r="HT72" s="610"/>
      <c r="HU72" s="610"/>
      <c r="HV72" s="610"/>
      <c r="HW72" s="610"/>
      <c r="HX72" s="610"/>
      <c r="HY72" s="610"/>
      <c r="HZ72" s="610"/>
      <c r="IA72" s="610"/>
      <c r="IB72" s="610"/>
      <c r="IC72" s="610"/>
      <c r="ID72" s="610"/>
      <c r="IE72" s="610"/>
      <c r="IF72" s="610"/>
      <c r="IG72" s="610"/>
      <c r="IH72" s="610"/>
      <c r="II72" s="610"/>
      <c r="IJ72" s="610"/>
      <c r="IK72" s="610"/>
      <c r="IL72" s="610"/>
    </row>
    <row r="73" spans="1:246" ht="21.9" customHeight="1">
      <c r="A73" s="507" t="s">
        <v>176</v>
      </c>
      <c r="B73" s="506" t="s">
        <v>177</v>
      </c>
      <c r="C73" s="507" t="s">
        <v>178</v>
      </c>
      <c r="D73" s="507">
        <f>'01CH'!D74</f>
        <v>0</v>
      </c>
      <c r="E73" s="51">
        <v>13.75</v>
      </c>
      <c r="F73" s="19">
        <v>13.75</v>
      </c>
      <c r="G73" s="18">
        <f>'03CH'!D74</f>
        <v>0</v>
      </c>
      <c r="H73" s="19">
        <f t="shared" si="9"/>
        <v>0</v>
      </c>
      <c r="I73" s="686">
        <f>'03CH'!D74</f>
        <v>0</v>
      </c>
      <c r="J73" s="681">
        <f t="shared" ref="J73:J74" si="10">I73-D73</f>
        <v>0</v>
      </c>
      <c r="K73" s="843">
        <f>'06_CH2023'!D74</f>
        <v>0</v>
      </c>
      <c r="L73" s="681">
        <f t="shared" ref="L73:L74" si="11">K73-D73</f>
        <v>0</v>
      </c>
      <c r="M73" s="843">
        <f t="shared" ref="M73:M74" si="12">K73-I73</f>
        <v>0</v>
      </c>
      <c r="N73" s="681">
        <f t="shared" ref="N73:N74" si="13">K73-E73</f>
        <v>-13.75</v>
      </c>
      <c r="O73" s="681"/>
      <c r="P73" s="502"/>
      <c r="Q73" s="502"/>
      <c r="R73" s="502"/>
      <c r="S73" s="502"/>
      <c r="T73" s="502"/>
      <c r="U73" s="502"/>
      <c r="V73" s="502"/>
      <c r="W73" s="502"/>
      <c r="X73" s="502"/>
      <c r="Y73" s="502"/>
      <c r="Z73" s="502"/>
      <c r="AA73" s="502"/>
      <c r="AB73" s="502"/>
      <c r="AC73" s="502"/>
      <c r="AD73" s="502"/>
      <c r="AE73" s="502"/>
      <c r="AF73" s="502"/>
      <c r="AG73" s="502"/>
      <c r="AH73" s="502"/>
      <c r="AI73" s="502"/>
      <c r="AJ73" s="502"/>
      <c r="AK73" s="502"/>
      <c r="AL73" s="502"/>
      <c r="AM73" s="502"/>
      <c r="AN73" s="502"/>
      <c r="AO73" s="502"/>
      <c r="AP73" s="502"/>
      <c r="AQ73" s="502"/>
      <c r="AR73" s="502"/>
      <c r="AS73" s="502"/>
      <c r="AT73" s="502"/>
      <c r="AU73" s="502"/>
      <c r="AV73" s="502"/>
      <c r="AW73" s="502"/>
      <c r="AX73" s="502"/>
      <c r="AY73" s="502"/>
      <c r="AZ73" s="502"/>
      <c r="BA73" s="502"/>
      <c r="BB73" s="502"/>
      <c r="BC73" s="502"/>
      <c r="BD73" s="502"/>
      <c r="BE73" s="502"/>
      <c r="BF73" s="502"/>
      <c r="BG73" s="502"/>
      <c r="BH73" s="502"/>
      <c r="BI73" s="502"/>
      <c r="BJ73" s="502"/>
      <c r="BK73" s="502"/>
      <c r="BL73" s="502"/>
      <c r="BM73" s="502"/>
      <c r="BN73" s="502"/>
      <c r="BO73" s="502"/>
      <c r="BP73" s="502"/>
      <c r="BQ73" s="502"/>
      <c r="BR73" s="502"/>
      <c r="BS73" s="502"/>
      <c r="BT73" s="502"/>
      <c r="BU73" s="502"/>
      <c r="BV73" s="502"/>
      <c r="BW73" s="502"/>
      <c r="BX73" s="502"/>
      <c r="BY73" s="502"/>
      <c r="BZ73" s="502"/>
      <c r="CA73" s="502"/>
      <c r="CB73" s="502"/>
      <c r="CC73" s="502"/>
      <c r="CD73" s="502"/>
      <c r="CE73" s="502"/>
      <c r="CF73" s="502"/>
      <c r="CG73" s="502"/>
      <c r="CH73" s="502"/>
      <c r="CI73" s="502"/>
      <c r="CJ73" s="502"/>
      <c r="CK73" s="502"/>
      <c r="CL73" s="502"/>
      <c r="CM73" s="502"/>
      <c r="CN73" s="502"/>
      <c r="CO73" s="502"/>
      <c r="CP73" s="502"/>
      <c r="CQ73" s="502"/>
      <c r="CR73" s="502"/>
      <c r="CS73" s="502"/>
      <c r="CT73" s="502"/>
      <c r="CU73" s="502"/>
      <c r="CV73" s="502"/>
      <c r="CW73" s="502"/>
      <c r="CX73" s="502"/>
      <c r="CY73" s="502"/>
      <c r="CZ73" s="502"/>
      <c r="DA73" s="502"/>
      <c r="DB73" s="502"/>
      <c r="DC73" s="502"/>
      <c r="DD73" s="502"/>
      <c r="DE73" s="502"/>
      <c r="DF73" s="502"/>
      <c r="DG73" s="502"/>
      <c r="DH73" s="502"/>
      <c r="DI73" s="502"/>
      <c r="DJ73" s="502"/>
      <c r="DK73" s="502"/>
      <c r="DL73" s="502"/>
      <c r="DM73" s="502"/>
      <c r="DN73" s="502"/>
      <c r="DO73" s="502"/>
      <c r="DP73" s="502"/>
      <c r="DQ73" s="502"/>
      <c r="DR73" s="502"/>
      <c r="DS73" s="502"/>
      <c r="DT73" s="502"/>
      <c r="DU73" s="502"/>
      <c r="DV73" s="502"/>
      <c r="DW73" s="502"/>
      <c r="DX73" s="502"/>
      <c r="DY73" s="502"/>
      <c r="DZ73" s="502"/>
      <c r="EA73" s="502"/>
      <c r="EB73" s="502"/>
      <c r="EC73" s="502"/>
      <c r="ED73" s="502"/>
      <c r="EE73" s="502"/>
      <c r="EF73" s="502"/>
      <c r="EG73" s="502"/>
      <c r="EH73" s="502"/>
      <c r="EI73" s="502"/>
      <c r="EJ73" s="502"/>
      <c r="EK73" s="502"/>
      <c r="EL73" s="502"/>
      <c r="EM73" s="502"/>
      <c r="EN73" s="502"/>
      <c r="EO73" s="502"/>
      <c r="EP73" s="502"/>
      <c r="EQ73" s="502"/>
      <c r="ER73" s="502"/>
      <c r="ES73" s="502"/>
      <c r="ET73" s="502"/>
      <c r="EU73" s="502"/>
      <c r="EV73" s="502"/>
      <c r="EW73" s="502"/>
      <c r="EX73" s="502"/>
      <c r="EY73" s="502"/>
      <c r="EZ73" s="502"/>
      <c r="FA73" s="502"/>
      <c r="FB73" s="502"/>
      <c r="FC73" s="502"/>
      <c r="FD73" s="502"/>
      <c r="FE73" s="502"/>
      <c r="FF73" s="502"/>
      <c r="FG73" s="502"/>
      <c r="FH73" s="502"/>
      <c r="FI73" s="502"/>
      <c r="FJ73" s="502"/>
      <c r="FK73" s="502"/>
      <c r="FL73" s="502"/>
      <c r="FM73" s="502"/>
      <c r="FN73" s="502"/>
      <c r="FO73" s="502"/>
      <c r="FP73" s="502"/>
      <c r="FQ73" s="502"/>
      <c r="FR73" s="502"/>
      <c r="FS73" s="502"/>
      <c r="FT73" s="502"/>
      <c r="FU73" s="502"/>
      <c r="FV73" s="502"/>
      <c r="FW73" s="502"/>
      <c r="FX73" s="502"/>
      <c r="FY73" s="502"/>
      <c r="FZ73" s="502"/>
      <c r="GA73" s="502"/>
      <c r="GB73" s="502"/>
      <c r="GC73" s="502"/>
      <c r="GD73" s="502"/>
      <c r="GE73" s="502"/>
      <c r="GF73" s="502"/>
      <c r="GG73" s="502"/>
      <c r="GH73" s="502"/>
      <c r="GI73" s="502"/>
      <c r="GJ73" s="502"/>
      <c r="GK73" s="502"/>
      <c r="GL73" s="502"/>
      <c r="GM73" s="502"/>
      <c r="GN73" s="502"/>
      <c r="GO73" s="502"/>
      <c r="GP73" s="502"/>
      <c r="GQ73" s="502"/>
      <c r="GR73" s="502"/>
      <c r="GS73" s="502"/>
      <c r="GT73" s="502"/>
      <c r="GU73" s="502"/>
      <c r="GV73" s="502"/>
      <c r="GW73" s="502"/>
      <c r="GX73" s="502"/>
      <c r="GY73" s="502"/>
      <c r="GZ73" s="502"/>
      <c r="HA73" s="502"/>
      <c r="HB73" s="502"/>
      <c r="HC73" s="502"/>
      <c r="HD73" s="502"/>
      <c r="HE73" s="502"/>
      <c r="HF73" s="502"/>
      <c r="HG73" s="502"/>
      <c r="HH73" s="502"/>
      <c r="HI73" s="502"/>
      <c r="HJ73" s="502"/>
      <c r="HK73" s="502"/>
      <c r="HL73" s="502"/>
      <c r="HM73" s="502"/>
      <c r="HN73" s="502"/>
      <c r="HO73" s="502"/>
      <c r="HP73" s="502"/>
      <c r="HQ73" s="502"/>
      <c r="HR73" s="502"/>
      <c r="HS73" s="610"/>
      <c r="HT73" s="610"/>
      <c r="HU73" s="610"/>
      <c r="HV73" s="610"/>
      <c r="HW73" s="610"/>
      <c r="HX73" s="610"/>
      <c r="HY73" s="610"/>
      <c r="HZ73" s="610"/>
      <c r="IA73" s="610"/>
      <c r="IB73" s="610"/>
      <c r="IC73" s="610"/>
      <c r="ID73" s="610"/>
      <c r="IE73" s="610"/>
      <c r="IF73" s="610"/>
      <c r="IG73" s="610"/>
      <c r="IH73" s="610"/>
      <c r="II73" s="610"/>
      <c r="IJ73" s="610"/>
      <c r="IK73" s="610"/>
      <c r="IL73" s="610"/>
    </row>
    <row r="74" spans="1:246" s="609" customFormat="1" ht="21.9" customHeight="1">
      <c r="A74" s="597">
        <v>3</v>
      </c>
      <c r="B74" s="598" t="s">
        <v>179</v>
      </c>
      <c r="C74" s="599" t="s">
        <v>180</v>
      </c>
      <c r="D74" s="599">
        <f>'01CH'!D75</f>
        <v>732.44250000000011</v>
      </c>
      <c r="E74" s="600">
        <v>702.87781099999938</v>
      </c>
      <c r="F74" s="526">
        <v>-29.607386000000702</v>
      </c>
      <c r="G74" s="536">
        <f>'03CH'!D75</f>
        <v>731.22</v>
      </c>
      <c r="H74" s="526">
        <f t="shared" si="9"/>
        <v>-1.2225000000000819</v>
      </c>
      <c r="I74" s="682">
        <v>731.28</v>
      </c>
      <c r="J74" s="683">
        <f t="shared" si="10"/>
        <v>-1.1625000000001364</v>
      </c>
      <c r="K74" s="841">
        <f>'06_CH2023'!D75</f>
        <v>731.4973030000001</v>
      </c>
      <c r="L74" s="683">
        <f t="shared" si="11"/>
        <v>-0.94519700000000739</v>
      </c>
      <c r="M74" s="841">
        <f t="shared" si="12"/>
        <v>0.21730300000012903</v>
      </c>
      <c r="N74" s="683">
        <f t="shared" si="13"/>
        <v>28.619492000000719</v>
      </c>
      <c r="O74" s="685">
        <f t="shared" ref="O74" si="14">K74-G74</f>
        <v>0.27730300000007446</v>
      </c>
      <c r="P74" s="499"/>
      <c r="Q74" s="499"/>
      <c r="R74" s="499"/>
      <c r="S74" s="499"/>
      <c r="T74" s="499"/>
      <c r="U74" s="499"/>
      <c r="V74" s="499"/>
      <c r="W74" s="499"/>
      <c r="X74" s="499"/>
      <c r="Y74" s="499"/>
      <c r="Z74" s="499"/>
      <c r="AA74" s="499"/>
      <c r="AB74" s="499"/>
      <c r="AC74" s="499"/>
      <c r="AD74" s="499"/>
      <c r="AE74" s="499"/>
      <c r="AF74" s="499"/>
      <c r="AG74" s="499"/>
      <c r="AH74" s="499"/>
      <c r="AI74" s="499"/>
      <c r="AJ74" s="499"/>
      <c r="AK74" s="499"/>
      <c r="AL74" s="499"/>
      <c r="AM74" s="499"/>
      <c r="AN74" s="499"/>
      <c r="AO74" s="499"/>
      <c r="AP74" s="499"/>
      <c r="AQ74" s="499"/>
      <c r="AR74" s="499"/>
      <c r="AS74" s="499"/>
      <c r="AT74" s="499"/>
      <c r="AU74" s="499"/>
      <c r="AV74" s="499"/>
      <c r="AW74" s="499"/>
      <c r="AX74" s="499"/>
      <c r="AY74" s="499"/>
      <c r="AZ74" s="499"/>
      <c r="BA74" s="499"/>
      <c r="BB74" s="499"/>
      <c r="BC74" s="499"/>
      <c r="BD74" s="499"/>
      <c r="BE74" s="499"/>
      <c r="BF74" s="499"/>
      <c r="BG74" s="499"/>
      <c r="BH74" s="499"/>
      <c r="BI74" s="499"/>
      <c r="BJ74" s="499"/>
      <c r="BK74" s="499"/>
      <c r="BL74" s="499"/>
      <c r="BM74" s="499"/>
      <c r="BN74" s="499"/>
      <c r="BO74" s="499"/>
      <c r="BP74" s="499"/>
      <c r="BQ74" s="499"/>
      <c r="BR74" s="499"/>
      <c r="BS74" s="499"/>
      <c r="BT74" s="499"/>
      <c r="BU74" s="499"/>
      <c r="BV74" s="499"/>
      <c r="BW74" s="499"/>
      <c r="BX74" s="499"/>
      <c r="BY74" s="499"/>
      <c r="BZ74" s="499"/>
      <c r="CA74" s="499"/>
      <c r="CB74" s="499"/>
      <c r="CC74" s="499"/>
      <c r="CD74" s="499"/>
      <c r="CE74" s="499"/>
      <c r="CF74" s="499"/>
      <c r="CG74" s="499"/>
      <c r="CH74" s="499"/>
      <c r="CI74" s="499"/>
      <c r="CJ74" s="499"/>
      <c r="CK74" s="499"/>
      <c r="CL74" s="499"/>
      <c r="CM74" s="499"/>
      <c r="CN74" s="499"/>
      <c r="CO74" s="499"/>
      <c r="CP74" s="499"/>
      <c r="CQ74" s="499"/>
      <c r="CR74" s="499"/>
      <c r="CS74" s="499"/>
      <c r="CT74" s="499"/>
      <c r="CU74" s="499"/>
      <c r="CV74" s="499"/>
      <c r="CW74" s="499"/>
      <c r="CX74" s="499"/>
      <c r="CY74" s="499"/>
      <c r="CZ74" s="499"/>
      <c r="DA74" s="499"/>
      <c r="DB74" s="499"/>
      <c r="DC74" s="499"/>
      <c r="DD74" s="499"/>
      <c r="DE74" s="499"/>
      <c r="DF74" s="499"/>
      <c r="DG74" s="499"/>
      <c r="DH74" s="499"/>
      <c r="DI74" s="499"/>
      <c r="DJ74" s="499"/>
      <c r="DK74" s="499"/>
      <c r="DL74" s="499"/>
      <c r="DM74" s="499"/>
      <c r="DN74" s="499"/>
      <c r="DO74" s="499"/>
      <c r="DP74" s="499"/>
      <c r="DQ74" s="499"/>
      <c r="DR74" s="499"/>
      <c r="DS74" s="499"/>
      <c r="DT74" s="499"/>
      <c r="DU74" s="499"/>
      <c r="DV74" s="499"/>
      <c r="DW74" s="499"/>
      <c r="DX74" s="499"/>
      <c r="DY74" s="499"/>
      <c r="DZ74" s="499"/>
      <c r="EA74" s="499"/>
      <c r="EB74" s="499"/>
      <c r="EC74" s="499"/>
      <c r="ED74" s="499"/>
      <c r="EE74" s="499"/>
      <c r="EF74" s="499"/>
      <c r="EG74" s="499"/>
      <c r="EH74" s="499"/>
      <c r="EI74" s="499"/>
      <c r="EJ74" s="499"/>
      <c r="EK74" s="499"/>
      <c r="EL74" s="499"/>
      <c r="EM74" s="499"/>
      <c r="EN74" s="499"/>
      <c r="EO74" s="499"/>
      <c r="EP74" s="499"/>
      <c r="EQ74" s="499"/>
      <c r="ER74" s="499"/>
      <c r="ES74" s="499"/>
      <c r="ET74" s="499"/>
      <c r="EU74" s="499"/>
      <c r="EV74" s="499"/>
      <c r="EW74" s="499"/>
      <c r="EX74" s="499"/>
      <c r="EY74" s="499"/>
      <c r="EZ74" s="499"/>
      <c r="FA74" s="499"/>
      <c r="FB74" s="499"/>
      <c r="FC74" s="499"/>
      <c r="FD74" s="499"/>
      <c r="FE74" s="499"/>
      <c r="FF74" s="499"/>
      <c r="FG74" s="499"/>
      <c r="FH74" s="499"/>
      <c r="FI74" s="499"/>
      <c r="FJ74" s="499"/>
      <c r="FK74" s="499"/>
      <c r="FL74" s="499"/>
      <c r="FM74" s="499"/>
      <c r="FN74" s="499"/>
      <c r="FO74" s="499"/>
      <c r="FP74" s="499"/>
      <c r="FQ74" s="499"/>
      <c r="FR74" s="499"/>
      <c r="FS74" s="499"/>
      <c r="FT74" s="499"/>
      <c r="FU74" s="499"/>
      <c r="FV74" s="499"/>
      <c r="FW74" s="499"/>
      <c r="FX74" s="499"/>
      <c r="FY74" s="499"/>
      <c r="FZ74" s="499"/>
      <c r="GA74" s="499"/>
      <c r="GB74" s="499"/>
      <c r="GC74" s="499"/>
      <c r="GD74" s="499"/>
      <c r="GE74" s="499"/>
      <c r="GF74" s="499"/>
      <c r="GG74" s="499"/>
      <c r="GH74" s="499"/>
      <c r="GI74" s="499"/>
      <c r="GJ74" s="499"/>
      <c r="GK74" s="499"/>
      <c r="GL74" s="499"/>
      <c r="GM74" s="499"/>
      <c r="GN74" s="499"/>
      <c r="GO74" s="499"/>
      <c r="GP74" s="499"/>
      <c r="GQ74" s="499"/>
      <c r="GR74" s="499"/>
      <c r="GS74" s="499"/>
      <c r="GT74" s="499"/>
      <c r="GU74" s="499"/>
      <c r="GV74" s="499"/>
      <c r="GW74" s="499"/>
      <c r="GX74" s="499"/>
      <c r="GY74" s="499"/>
      <c r="GZ74" s="499"/>
      <c r="HA74" s="499"/>
      <c r="HB74" s="499"/>
      <c r="HC74" s="499"/>
      <c r="HD74" s="499"/>
      <c r="HE74" s="499"/>
      <c r="HF74" s="499"/>
      <c r="HG74" s="499"/>
      <c r="HH74" s="499"/>
      <c r="HI74" s="499"/>
      <c r="HJ74" s="499"/>
      <c r="HK74" s="499"/>
      <c r="HL74" s="499"/>
      <c r="HM74" s="499"/>
      <c r="HN74" s="499"/>
      <c r="HO74" s="499"/>
      <c r="HP74" s="499"/>
      <c r="HQ74" s="499"/>
      <c r="HR74" s="499"/>
      <c r="HS74" s="608"/>
      <c r="HT74" s="608"/>
      <c r="HU74" s="608"/>
      <c r="HV74" s="608"/>
      <c r="HW74" s="608"/>
      <c r="HX74" s="608"/>
      <c r="HY74" s="608"/>
      <c r="HZ74" s="608"/>
      <c r="IA74" s="608"/>
      <c r="IB74" s="608"/>
      <c r="IC74" s="608"/>
      <c r="ID74" s="608"/>
      <c r="IE74" s="608"/>
      <c r="IF74" s="608"/>
      <c r="IG74" s="608"/>
      <c r="IH74" s="608"/>
      <c r="II74" s="608"/>
      <c r="IJ74" s="608"/>
      <c r="IK74" s="608"/>
      <c r="IL74" s="608"/>
    </row>
  </sheetData>
  <mergeCells count="8">
    <mergeCell ref="A1:O1"/>
    <mergeCell ref="A3:A4"/>
    <mergeCell ref="B3:B4"/>
    <mergeCell ref="C3:C4"/>
    <mergeCell ref="D3:D4"/>
    <mergeCell ref="E3:F3"/>
    <mergeCell ref="G3:J3"/>
    <mergeCell ref="N3:O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H77"/>
  <sheetViews>
    <sheetView topLeftCell="A50" workbookViewId="0">
      <selection activeCell="E64" sqref="E64"/>
    </sheetView>
  </sheetViews>
  <sheetFormatPr defaultRowHeight="13.2"/>
  <cols>
    <col min="1" max="1" width="6.109375" style="820" customWidth="1"/>
    <col min="2" max="2" width="54.6640625" style="778" customWidth="1"/>
    <col min="3" max="3" width="7.88671875" style="778" customWidth="1"/>
    <col min="4" max="4" width="15.33203125" style="778" customWidth="1"/>
    <col min="5" max="5" width="15.88671875" style="778" customWidth="1"/>
    <col min="6" max="6" width="15.88671875" style="819" customWidth="1"/>
    <col min="7" max="8" width="10.44140625" style="778" bestFit="1" customWidth="1"/>
    <col min="9" max="195" width="9.109375" style="778"/>
    <col min="196" max="196" width="6.109375" style="778" customWidth="1"/>
    <col min="197" max="197" width="48.109375" style="778" customWidth="1"/>
    <col min="198" max="198" width="7" style="778" customWidth="1"/>
    <col min="199" max="203" width="0" style="778" hidden="1" customWidth="1"/>
    <col min="204" max="204" width="12.109375" style="778" customWidth="1"/>
    <col min="205" max="205" width="12" style="778" customWidth="1"/>
    <col min="206" max="206" width="13" style="778" customWidth="1"/>
    <col min="207" max="207" width="11.5546875" style="778" bestFit="1" customWidth="1"/>
    <col min="208" max="208" width="12" style="778" bestFit="1" customWidth="1"/>
    <col min="209" max="209" width="11.5546875" style="778" customWidth="1"/>
    <col min="210" max="210" width="12.109375" style="778" bestFit="1" customWidth="1"/>
    <col min="211" max="211" width="12" style="778" bestFit="1" customWidth="1"/>
    <col min="212" max="213" width="11.5546875" style="778" customWidth="1"/>
    <col min="214" max="214" width="10.44140625" style="778" customWidth="1"/>
    <col min="215" max="245" width="0" style="778" hidden="1" customWidth="1"/>
    <col min="246" max="451" width="9.109375" style="778"/>
    <col min="452" max="452" width="6.109375" style="778" customWidth="1"/>
    <col min="453" max="453" width="48.109375" style="778" customWidth="1"/>
    <col min="454" max="454" width="7" style="778" customWidth="1"/>
    <col min="455" max="459" width="0" style="778" hidden="1" customWidth="1"/>
    <col min="460" max="460" width="12.109375" style="778" customWidth="1"/>
    <col min="461" max="461" width="12" style="778" customWidth="1"/>
    <col min="462" max="462" width="13" style="778" customWidth="1"/>
    <col min="463" max="463" width="11.5546875" style="778" bestFit="1" customWidth="1"/>
    <col min="464" max="464" width="12" style="778" bestFit="1" customWidth="1"/>
    <col min="465" max="465" width="11.5546875" style="778" customWidth="1"/>
    <col min="466" max="466" width="12.109375" style="778" bestFit="1" customWidth="1"/>
    <col min="467" max="467" width="12" style="778" bestFit="1" customWidth="1"/>
    <col min="468" max="469" width="11.5546875" style="778" customWidth="1"/>
    <col min="470" max="470" width="10.44140625" style="778" customWidth="1"/>
    <col min="471" max="501" width="0" style="778" hidden="1" customWidth="1"/>
    <col min="502" max="707" width="9.109375" style="778"/>
    <col min="708" max="708" width="6.109375" style="778" customWidth="1"/>
    <col min="709" max="709" width="48.109375" style="778" customWidth="1"/>
    <col min="710" max="710" width="7" style="778" customWidth="1"/>
    <col min="711" max="715" width="0" style="778" hidden="1" customWidth="1"/>
    <col min="716" max="716" width="12.109375" style="778" customWidth="1"/>
    <col min="717" max="717" width="12" style="778" customWidth="1"/>
    <col min="718" max="718" width="13" style="778" customWidth="1"/>
    <col min="719" max="719" width="11.5546875" style="778" bestFit="1" customWidth="1"/>
    <col min="720" max="720" width="12" style="778" bestFit="1" customWidth="1"/>
    <col min="721" max="721" width="11.5546875" style="778" customWidth="1"/>
    <col min="722" max="722" width="12.109375" style="778" bestFit="1" customWidth="1"/>
    <col min="723" max="723" width="12" style="778" bestFit="1" customWidth="1"/>
    <col min="724" max="725" width="11.5546875" style="778" customWidth="1"/>
    <col min="726" max="726" width="10.44140625" style="778" customWidth="1"/>
    <col min="727" max="757" width="0" style="778" hidden="1" customWidth="1"/>
    <col min="758" max="963" width="9.109375" style="778"/>
    <col min="964" max="964" width="6.109375" style="778" customWidth="1"/>
    <col min="965" max="965" width="48.109375" style="778" customWidth="1"/>
    <col min="966" max="966" width="7" style="778" customWidth="1"/>
    <col min="967" max="971" width="0" style="778" hidden="1" customWidth="1"/>
    <col min="972" max="972" width="12.109375" style="778" customWidth="1"/>
    <col min="973" max="973" width="12" style="778" customWidth="1"/>
    <col min="974" max="974" width="13" style="778" customWidth="1"/>
    <col min="975" max="975" width="11.5546875" style="778" bestFit="1" customWidth="1"/>
    <col min="976" max="976" width="12" style="778" bestFit="1" customWidth="1"/>
    <col min="977" max="977" width="11.5546875" style="778" customWidth="1"/>
    <col min="978" max="978" width="12.109375" style="778" bestFit="1" customWidth="1"/>
    <col min="979" max="979" width="12" style="778" bestFit="1" customWidth="1"/>
    <col min="980" max="981" width="11.5546875" style="778" customWidth="1"/>
    <col min="982" max="982" width="10.44140625" style="778" customWidth="1"/>
    <col min="983" max="1013" width="0" style="778" hidden="1" customWidth="1"/>
    <col min="1014" max="1219" width="9.109375" style="778"/>
    <col min="1220" max="1220" width="6.109375" style="778" customWidth="1"/>
    <col min="1221" max="1221" width="48.109375" style="778" customWidth="1"/>
    <col min="1222" max="1222" width="7" style="778" customWidth="1"/>
    <col min="1223" max="1227" width="0" style="778" hidden="1" customWidth="1"/>
    <col min="1228" max="1228" width="12.109375" style="778" customWidth="1"/>
    <col min="1229" max="1229" width="12" style="778" customWidth="1"/>
    <col min="1230" max="1230" width="13" style="778" customWidth="1"/>
    <col min="1231" max="1231" width="11.5546875" style="778" bestFit="1" customWidth="1"/>
    <col min="1232" max="1232" width="12" style="778" bestFit="1" customWidth="1"/>
    <col min="1233" max="1233" width="11.5546875" style="778" customWidth="1"/>
    <col min="1234" max="1234" width="12.109375" style="778" bestFit="1" customWidth="1"/>
    <col min="1235" max="1235" width="12" style="778" bestFit="1" customWidth="1"/>
    <col min="1236" max="1237" width="11.5546875" style="778" customWidth="1"/>
    <col min="1238" max="1238" width="10.44140625" style="778" customWidth="1"/>
    <col min="1239" max="1269" width="0" style="778" hidden="1" customWidth="1"/>
    <col min="1270" max="1475" width="9.109375" style="778"/>
    <col min="1476" max="1476" width="6.109375" style="778" customWidth="1"/>
    <col min="1477" max="1477" width="48.109375" style="778" customWidth="1"/>
    <col min="1478" max="1478" width="7" style="778" customWidth="1"/>
    <col min="1479" max="1483" width="0" style="778" hidden="1" customWidth="1"/>
    <col min="1484" max="1484" width="12.109375" style="778" customWidth="1"/>
    <col min="1485" max="1485" width="12" style="778" customWidth="1"/>
    <col min="1486" max="1486" width="13" style="778" customWidth="1"/>
    <col min="1487" max="1487" width="11.5546875" style="778" bestFit="1" customWidth="1"/>
    <col min="1488" max="1488" width="12" style="778" bestFit="1" customWidth="1"/>
    <col min="1489" max="1489" width="11.5546875" style="778" customWidth="1"/>
    <col min="1490" max="1490" width="12.109375" style="778" bestFit="1" customWidth="1"/>
    <col min="1491" max="1491" width="12" style="778" bestFit="1" customWidth="1"/>
    <col min="1492" max="1493" width="11.5546875" style="778" customWidth="1"/>
    <col min="1494" max="1494" width="10.44140625" style="778" customWidth="1"/>
    <col min="1495" max="1525" width="0" style="778" hidden="1" customWidth="1"/>
    <col min="1526" max="1731" width="9.109375" style="778"/>
    <col min="1732" max="1732" width="6.109375" style="778" customWidth="1"/>
    <col min="1733" max="1733" width="48.109375" style="778" customWidth="1"/>
    <col min="1734" max="1734" width="7" style="778" customWidth="1"/>
    <col min="1735" max="1739" width="0" style="778" hidden="1" customWidth="1"/>
    <col min="1740" max="1740" width="12.109375" style="778" customWidth="1"/>
    <col min="1741" max="1741" width="12" style="778" customWidth="1"/>
    <col min="1742" max="1742" width="13" style="778" customWidth="1"/>
    <col min="1743" max="1743" width="11.5546875" style="778" bestFit="1" customWidth="1"/>
    <col min="1744" max="1744" width="12" style="778" bestFit="1" customWidth="1"/>
    <col min="1745" max="1745" width="11.5546875" style="778" customWidth="1"/>
    <col min="1746" max="1746" width="12.109375" style="778" bestFit="1" customWidth="1"/>
    <col min="1747" max="1747" width="12" style="778" bestFit="1" customWidth="1"/>
    <col min="1748" max="1749" width="11.5546875" style="778" customWidth="1"/>
    <col min="1750" max="1750" width="10.44140625" style="778" customWidth="1"/>
    <col min="1751" max="1781" width="0" style="778" hidden="1" customWidth="1"/>
    <col min="1782" max="1987" width="9.109375" style="778"/>
    <col min="1988" max="1988" width="6.109375" style="778" customWidth="1"/>
    <col min="1989" max="1989" width="48.109375" style="778" customWidth="1"/>
    <col min="1990" max="1990" width="7" style="778" customWidth="1"/>
    <col min="1991" max="1995" width="0" style="778" hidden="1" customWidth="1"/>
    <col min="1996" max="1996" width="12.109375" style="778" customWidth="1"/>
    <col min="1997" max="1997" width="12" style="778" customWidth="1"/>
    <col min="1998" max="1998" width="13" style="778" customWidth="1"/>
    <col min="1999" max="1999" width="11.5546875" style="778" bestFit="1" customWidth="1"/>
    <col min="2000" max="2000" width="12" style="778" bestFit="1" customWidth="1"/>
    <col min="2001" max="2001" width="11.5546875" style="778" customWidth="1"/>
    <col min="2002" max="2002" width="12.109375" style="778" bestFit="1" customWidth="1"/>
    <col min="2003" max="2003" width="12" style="778" bestFit="1" customWidth="1"/>
    <col min="2004" max="2005" width="11.5546875" style="778" customWidth="1"/>
    <col min="2006" max="2006" width="10.44140625" style="778" customWidth="1"/>
    <col min="2007" max="2037" width="0" style="778" hidden="1" customWidth="1"/>
    <col min="2038" max="2243" width="9.109375" style="778"/>
    <col min="2244" max="2244" width="6.109375" style="778" customWidth="1"/>
    <col min="2245" max="2245" width="48.109375" style="778" customWidth="1"/>
    <col min="2246" max="2246" width="7" style="778" customWidth="1"/>
    <col min="2247" max="2251" width="0" style="778" hidden="1" customWidth="1"/>
    <col min="2252" max="2252" width="12.109375" style="778" customWidth="1"/>
    <col min="2253" max="2253" width="12" style="778" customWidth="1"/>
    <col min="2254" max="2254" width="13" style="778" customWidth="1"/>
    <col min="2255" max="2255" width="11.5546875" style="778" bestFit="1" customWidth="1"/>
    <col min="2256" max="2256" width="12" style="778" bestFit="1" customWidth="1"/>
    <col min="2257" max="2257" width="11.5546875" style="778" customWidth="1"/>
    <col min="2258" max="2258" width="12.109375" style="778" bestFit="1" customWidth="1"/>
    <col min="2259" max="2259" width="12" style="778" bestFit="1" customWidth="1"/>
    <col min="2260" max="2261" width="11.5546875" style="778" customWidth="1"/>
    <col min="2262" max="2262" width="10.44140625" style="778" customWidth="1"/>
    <col min="2263" max="2293" width="0" style="778" hidden="1" customWidth="1"/>
    <col min="2294" max="2499" width="9.109375" style="778"/>
    <col min="2500" max="2500" width="6.109375" style="778" customWidth="1"/>
    <col min="2501" max="2501" width="48.109375" style="778" customWidth="1"/>
    <col min="2502" max="2502" width="7" style="778" customWidth="1"/>
    <col min="2503" max="2507" width="0" style="778" hidden="1" customWidth="1"/>
    <col min="2508" max="2508" width="12.109375" style="778" customWidth="1"/>
    <col min="2509" max="2509" width="12" style="778" customWidth="1"/>
    <col min="2510" max="2510" width="13" style="778" customWidth="1"/>
    <col min="2511" max="2511" width="11.5546875" style="778" bestFit="1" customWidth="1"/>
    <col min="2512" max="2512" width="12" style="778" bestFit="1" customWidth="1"/>
    <col min="2513" max="2513" width="11.5546875" style="778" customWidth="1"/>
    <col min="2514" max="2514" width="12.109375" style="778" bestFit="1" customWidth="1"/>
    <col min="2515" max="2515" width="12" style="778" bestFit="1" customWidth="1"/>
    <col min="2516" max="2517" width="11.5546875" style="778" customWidth="1"/>
    <col min="2518" max="2518" width="10.44140625" style="778" customWidth="1"/>
    <col min="2519" max="2549" width="0" style="778" hidden="1" customWidth="1"/>
    <col min="2550" max="2755" width="9.109375" style="778"/>
    <col min="2756" max="2756" width="6.109375" style="778" customWidth="1"/>
    <col min="2757" max="2757" width="48.109375" style="778" customWidth="1"/>
    <col min="2758" max="2758" width="7" style="778" customWidth="1"/>
    <col min="2759" max="2763" width="0" style="778" hidden="1" customWidth="1"/>
    <col min="2764" max="2764" width="12.109375" style="778" customWidth="1"/>
    <col min="2765" max="2765" width="12" style="778" customWidth="1"/>
    <col min="2766" max="2766" width="13" style="778" customWidth="1"/>
    <col min="2767" max="2767" width="11.5546875" style="778" bestFit="1" customWidth="1"/>
    <col min="2768" max="2768" width="12" style="778" bestFit="1" customWidth="1"/>
    <col min="2769" max="2769" width="11.5546875" style="778" customWidth="1"/>
    <col min="2770" max="2770" width="12.109375" style="778" bestFit="1" customWidth="1"/>
    <col min="2771" max="2771" width="12" style="778" bestFit="1" customWidth="1"/>
    <col min="2772" max="2773" width="11.5546875" style="778" customWidth="1"/>
    <col min="2774" max="2774" width="10.44140625" style="778" customWidth="1"/>
    <col min="2775" max="2805" width="0" style="778" hidden="1" customWidth="1"/>
    <col min="2806" max="3011" width="9.109375" style="778"/>
    <col min="3012" max="3012" width="6.109375" style="778" customWidth="1"/>
    <col min="3013" max="3013" width="48.109375" style="778" customWidth="1"/>
    <col min="3014" max="3014" width="7" style="778" customWidth="1"/>
    <col min="3015" max="3019" width="0" style="778" hidden="1" customWidth="1"/>
    <col min="3020" max="3020" width="12.109375" style="778" customWidth="1"/>
    <col min="3021" max="3021" width="12" style="778" customWidth="1"/>
    <col min="3022" max="3022" width="13" style="778" customWidth="1"/>
    <col min="3023" max="3023" width="11.5546875" style="778" bestFit="1" customWidth="1"/>
    <col min="3024" max="3024" width="12" style="778" bestFit="1" customWidth="1"/>
    <col min="3025" max="3025" width="11.5546875" style="778" customWidth="1"/>
    <col min="3026" max="3026" width="12.109375" style="778" bestFit="1" customWidth="1"/>
    <col min="3027" max="3027" width="12" style="778" bestFit="1" customWidth="1"/>
    <col min="3028" max="3029" width="11.5546875" style="778" customWidth="1"/>
    <col min="3030" max="3030" width="10.44140625" style="778" customWidth="1"/>
    <col min="3031" max="3061" width="0" style="778" hidden="1" customWidth="1"/>
    <col min="3062" max="3267" width="9.109375" style="778"/>
    <col min="3268" max="3268" width="6.109375" style="778" customWidth="1"/>
    <col min="3269" max="3269" width="48.109375" style="778" customWidth="1"/>
    <col min="3270" max="3270" width="7" style="778" customWidth="1"/>
    <col min="3271" max="3275" width="0" style="778" hidden="1" customWidth="1"/>
    <col min="3276" max="3276" width="12.109375" style="778" customWidth="1"/>
    <col min="3277" max="3277" width="12" style="778" customWidth="1"/>
    <col min="3278" max="3278" width="13" style="778" customWidth="1"/>
    <col min="3279" max="3279" width="11.5546875" style="778" bestFit="1" customWidth="1"/>
    <col min="3280" max="3280" width="12" style="778" bestFit="1" customWidth="1"/>
    <col min="3281" max="3281" width="11.5546875" style="778" customWidth="1"/>
    <col min="3282" max="3282" width="12.109375" style="778" bestFit="1" customWidth="1"/>
    <col min="3283" max="3283" width="12" style="778" bestFit="1" customWidth="1"/>
    <col min="3284" max="3285" width="11.5546875" style="778" customWidth="1"/>
    <col min="3286" max="3286" width="10.44140625" style="778" customWidth="1"/>
    <col min="3287" max="3317" width="0" style="778" hidden="1" customWidth="1"/>
    <col min="3318" max="3523" width="9.109375" style="778"/>
    <col min="3524" max="3524" width="6.109375" style="778" customWidth="1"/>
    <col min="3525" max="3525" width="48.109375" style="778" customWidth="1"/>
    <col min="3526" max="3526" width="7" style="778" customWidth="1"/>
    <col min="3527" max="3531" width="0" style="778" hidden="1" customWidth="1"/>
    <col min="3532" max="3532" width="12.109375" style="778" customWidth="1"/>
    <col min="3533" max="3533" width="12" style="778" customWidth="1"/>
    <col min="3534" max="3534" width="13" style="778" customWidth="1"/>
    <col min="3535" max="3535" width="11.5546875" style="778" bestFit="1" customWidth="1"/>
    <col min="3536" max="3536" width="12" style="778" bestFit="1" customWidth="1"/>
    <col min="3537" max="3537" width="11.5546875" style="778" customWidth="1"/>
    <col min="3538" max="3538" width="12.109375" style="778" bestFit="1" customWidth="1"/>
    <col min="3539" max="3539" width="12" style="778" bestFit="1" customWidth="1"/>
    <col min="3540" max="3541" width="11.5546875" style="778" customWidth="1"/>
    <col min="3542" max="3542" width="10.44140625" style="778" customWidth="1"/>
    <col min="3543" max="3573" width="0" style="778" hidden="1" customWidth="1"/>
    <col min="3574" max="3779" width="9.109375" style="778"/>
    <col min="3780" max="3780" width="6.109375" style="778" customWidth="1"/>
    <col min="3781" max="3781" width="48.109375" style="778" customWidth="1"/>
    <col min="3782" max="3782" width="7" style="778" customWidth="1"/>
    <col min="3783" max="3787" width="0" style="778" hidden="1" customWidth="1"/>
    <col min="3788" max="3788" width="12.109375" style="778" customWidth="1"/>
    <col min="3789" max="3789" width="12" style="778" customWidth="1"/>
    <col min="3790" max="3790" width="13" style="778" customWidth="1"/>
    <col min="3791" max="3791" width="11.5546875" style="778" bestFit="1" customWidth="1"/>
    <col min="3792" max="3792" width="12" style="778" bestFit="1" customWidth="1"/>
    <col min="3793" max="3793" width="11.5546875" style="778" customWidth="1"/>
    <col min="3794" max="3794" width="12.109375" style="778" bestFit="1" customWidth="1"/>
    <col min="3795" max="3795" width="12" style="778" bestFit="1" customWidth="1"/>
    <col min="3796" max="3797" width="11.5546875" style="778" customWidth="1"/>
    <col min="3798" max="3798" width="10.44140625" style="778" customWidth="1"/>
    <col min="3799" max="3829" width="0" style="778" hidden="1" customWidth="1"/>
    <col min="3830" max="4035" width="9.109375" style="778"/>
    <col min="4036" max="4036" width="6.109375" style="778" customWidth="1"/>
    <col min="4037" max="4037" width="48.109375" style="778" customWidth="1"/>
    <col min="4038" max="4038" width="7" style="778" customWidth="1"/>
    <col min="4039" max="4043" width="0" style="778" hidden="1" customWidth="1"/>
    <col min="4044" max="4044" width="12.109375" style="778" customWidth="1"/>
    <col min="4045" max="4045" width="12" style="778" customWidth="1"/>
    <col min="4046" max="4046" width="13" style="778" customWidth="1"/>
    <col min="4047" max="4047" width="11.5546875" style="778" bestFit="1" customWidth="1"/>
    <col min="4048" max="4048" width="12" style="778" bestFit="1" customWidth="1"/>
    <col min="4049" max="4049" width="11.5546875" style="778" customWidth="1"/>
    <col min="4050" max="4050" width="12.109375" style="778" bestFit="1" customWidth="1"/>
    <col min="4051" max="4051" width="12" style="778" bestFit="1" customWidth="1"/>
    <col min="4052" max="4053" width="11.5546875" style="778" customWidth="1"/>
    <col min="4054" max="4054" width="10.44140625" style="778" customWidth="1"/>
    <col min="4055" max="4085" width="0" style="778" hidden="1" customWidth="1"/>
    <col min="4086" max="4291" width="9.109375" style="778"/>
    <col min="4292" max="4292" width="6.109375" style="778" customWidth="1"/>
    <col min="4293" max="4293" width="48.109375" style="778" customWidth="1"/>
    <col min="4294" max="4294" width="7" style="778" customWidth="1"/>
    <col min="4295" max="4299" width="0" style="778" hidden="1" customWidth="1"/>
    <col min="4300" max="4300" width="12.109375" style="778" customWidth="1"/>
    <col min="4301" max="4301" width="12" style="778" customWidth="1"/>
    <col min="4302" max="4302" width="13" style="778" customWidth="1"/>
    <col min="4303" max="4303" width="11.5546875" style="778" bestFit="1" customWidth="1"/>
    <col min="4304" max="4304" width="12" style="778" bestFit="1" customWidth="1"/>
    <col min="4305" max="4305" width="11.5546875" style="778" customWidth="1"/>
    <col min="4306" max="4306" width="12.109375" style="778" bestFit="1" customWidth="1"/>
    <col min="4307" max="4307" width="12" style="778" bestFit="1" customWidth="1"/>
    <col min="4308" max="4309" width="11.5546875" style="778" customWidth="1"/>
    <col min="4310" max="4310" width="10.44140625" style="778" customWidth="1"/>
    <col min="4311" max="4341" width="0" style="778" hidden="1" customWidth="1"/>
    <col min="4342" max="4547" width="9.109375" style="778"/>
    <col min="4548" max="4548" width="6.109375" style="778" customWidth="1"/>
    <col min="4549" max="4549" width="48.109375" style="778" customWidth="1"/>
    <col min="4550" max="4550" width="7" style="778" customWidth="1"/>
    <col min="4551" max="4555" width="0" style="778" hidden="1" customWidth="1"/>
    <col min="4556" max="4556" width="12.109375" style="778" customWidth="1"/>
    <col min="4557" max="4557" width="12" style="778" customWidth="1"/>
    <col min="4558" max="4558" width="13" style="778" customWidth="1"/>
    <col min="4559" max="4559" width="11.5546875" style="778" bestFit="1" customWidth="1"/>
    <col min="4560" max="4560" width="12" style="778" bestFit="1" customWidth="1"/>
    <col min="4561" max="4561" width="11.5546875" style="778" customWidth="1"/>
    <col min="4562" max="4562" width="12.109375" style="778" bestFit="1" customWidth="1"/>
    <col min="4563" max="4563" width="12" style="778" bestFit="1" customWidth="1"/>
    <col min="4564" max="4565" width="11.5546875" style="778" customWidth="1"/>
    <col min="4566" max="4566" width="10.44140625" style="778" customWidth="1"/>
    <col min="4567" max="4597" width="0" style="778" hidden="1" customWidth="1"/>
    <col min="4598" max="4803" width="9.109375" style="778"/>
    <col min="4804" max="4804" width="6.109375" style="778" customWidth="1"/>
    <col min="4805" max="4805" width="48.109375" style="778" customWidth="1"/>
    <col min="4806" max="4806" width="7" style="778" customWidth="1"/>
    <col min="4807" max="4811" width="0" style="778" hidden="1" customWidth="1"/>
    <col min="4812" max="4812" width="12.109375" style="778" customWidth="1"/>
    <col min="4813" max="4813" width="12" style="778" customWidth="1"/>
    <col min="4814" max="4814" width="13" style="778" customWidth="1"/>
    <col min="4815" max="4815" width="11.5546875" style="778" bestFit="1" customWidth="1"/>
    <col min="4816" max="4816" width="12" style="778" bestFit="1" customWidth="1"/>
    <col min="4817" max="4817" width="11.5546875" style="778" customWidth="1"/>
    <col min="4818" max="4818" width="12.109375" style="778" bestFit="1" customWidth="1"/>
    <col min="4819" max="4819" width="12" style="778" bestFit="1" customWidth="1"/>
    <col min="4820" max="4821" width="11.5546875" style="778" customWidth="1"/>
    <col min="4822" max="4822" width="10.44140625" style="778" customWidth="1"/>
    <col min="4823" max="4853" width="0" style="778" hidden="1" customWidth="1"/>
    <col min="4854" max="5059" width="9.109375" style="778"/>
    <col min="5060" max="5060" width="6.109375" style="778" customWidth="1"/>
    <col min="5061" max="5061" width="48.109375" style="778" customWidth="1"/>
    <col min="5062" max="5062" width="7" style="778" customWidth="1"/>
    <col min="5063" max="5067" width="0" style="778" hidden="1" customWidth="1"/>
    <col min="5068" max="5068" width="12.109375" style="778" customWidth="1"/>
    <col min="5069" max="5069" width="12" style="778" customWidth="1"/>
    <col min="5070" max="5070" width="13" style="778" customWidth="1"/>
    <col min="5071" max="5071" width="11.5546875" style="778" bestFit="1" customWidth="1"/>
    <col min="5072" max="5072" width="12" style="778" bestFit="1" customWidth="1"/>
    <col min="5073" max="5073" width="11.5546875" style="778" customWidth="1"/>
    <col min="5074" max="5074" width="12.109375" style="778" bestFit="1" customWidth="1"/>
    <col min="5075" max="5075" width="12" style="778" bestFit="1" customWidth="1"/>
    <col min="5076" max="5077" width="11.5546875" style="778" customWidth="1"/>
    <col min="5078" max="5078" width="10.44140625" style="778" customWidth="1"/>
    <col min="5079" max="5109" width="0" style="778" hidden="1" customWidth="1"/>
    <col min="5110" max="5315" width="9.109375" style="778"/>
    <col min="5316" max="5316" width="6.109375" style="778" customWidth="1"/>
    <col min="5317" max="5317" width="48.109375" style="778" customWidth="1"/>
    <col min="5318" max="5318" width="7" style="778" customWidth="1"/>
    <col min="5319" max="5323" width="0" style="778" hidden="1" customWidth="1"/>
    <col min="5324" max="5324" width="12.109375" style="778" customWidth="1"/>
    <col min="5325" max="5325" width="12" style="778" customWidth="1"/>
    <col min="5326" max="5326" width="13" style="778" customWidth="1"/>
    <col min="5327" max="5327" width="11.5546875" style="778" bestFit="1" customWidth="1"/>
    <col min="5328" max="5328" width="12" style="778" bestFit="1" customWidth="1"/>
    <col min="5329" max="5329" width="11.5546875" style="778" customWidth="1"/>
    <col min="5330" max="5330" width="12.109375" style="778" bestFit="1" customWidth="1"/>
    <col min="5331" max="5331" width="12" style="778" bestFit="1" customWidth="1"/>
    <col min="5332" max="5333" width="11.5546875" style="778" customWidth="1"/>
    <col min="5334" max="5334" width="10.44140625" style="778" customWidth="1"/>
    <col min="5335" max="5365" width="0" style="778" hidden="1" customWidth="1"/>
    <col min="5366" max="5571" width="9.109375" style="778"/>
    <col min="5572" max="5572" width="6.109375" style="778" customWidth="1"/>
    <col min="5573" max="5573" width="48.109375" style="778" customWidth="1"/>
    <col min="5574" max="5574" width="7" style="778" customWidth="1"/>
    <col min="5575" max="5579" width="0" style="778" hidden="1" customWidth="1"/>
    <col min="5580" max="5580" width="12.109375" style="778" customWidth="1"/>
    <col min="5581" max="5581" width="12" style="778" customWidth="1"/>
    <col min="5582" max="5582" width="13" style="778" customWidth="1"/>
    <col min="5583" max="5583" width="11.5546875" style="778" bestFit="1" customWidth="1"/>
    <col min="5584" max="5584" width="12" style="778" bestFit="1" customWidth="1"/>
    <col min="5585" max="5585" width="11.5546875" style="778" customWidth="1"/>
    <col min="5586" max="5586" width="12.109375" style="778" bestFit="1" customWidth="1"/>
    <col min="5587" max="5587" width="12" style="778" bestFit="1" customWidth="1"/>
    <col min="5588" max="5589" width="11.5546875" style="778" customWidth="1"/>
    <col min="5590" max="5590" width="10.44140625" style="778" customWidth="1"/>
    <col min="5591" max="5621" width="0" style="778" hidden="1" customWidth="1"/>
    <col min="5622" max="5827" width="9.109375" style="778"/>
    <col min="5828" max="5828" width="6.109375" style="778" customWidth="1"/>
    <col min="5829" max="5829" width="48.109375" style="778" customWidth="1"/>
    <col min="5830" max="5830" width="7" style="778" customWidth="1"/>
    <col min="5831" max="5835" width="0" style="778" hidden="1" customWidth="1"/>
    <col min="5836" max="5836" width="12.109375" style="778" customWidth="1"/>
    <col min="5837" max="5837" width="12" style="778" customWidth="1"/>
    <col min="5838" max="5838" width="13" style="778" customWidth="1"/>
    <col min="5839" max="5839" width="11.5546875" style="778" bestFit="1" customWidth="1"/>
    <col min="5840" max="5840" width="12" style="778" bestFit="1" customWidth="1"/>
    <col min="5841" max="5841" width="11.5546875" style="778" customWidth="1"/>
    <col min="5842" max="5842" width="12.109375" style="778" bestFit="1" customWidth="1"/>
    <col min="5843" max="5843" width="12" style="778" bestFit="1" customWidth="1"/>
    <col min="5844" max="5845" width="11.5546875" style="778" customWidth="1"/>
    <col min="5846" max="5846" width="10.44140625" style="778" customWidth="1"/>
    <col min="5847" max="5877" width="0" style="778" hidden="1" customWidth="1"/>
    <col min="5878" max="6083" width="9.109375" style="778"/>
    <col min="6084" max="6084" width="6.109375" style="778" customWidth="1"/>
    <col min="6085" max="6085" width="48.109375" style="778" customWidth="1"/>
    <col min="6086" max="6086" width="7" style="778" customWidth="1"/>
    <col min="6087" max="6091" width="0" style="778" hidden="1" customWidth="1"/>
    <col min="6092" max="6092" width="12.109375" style="778" customWidth="1"/>
    <col min="6093" max="6093" width="12" style="778" customWidth="1"/>
    <col min="6094" max="6094" width="13" style="778" customWidth="1"/>
    <col min="6095" max="6095" width="11.5546875" style="778" bestFit="1" customWidth="1"/>
    <col min="6096" max="6096" width="12" style="778" bestFit="1" customWidth="1"/>
    <col min="6097" max="6097" width="11.5546875" style="778" customWidth="1"/>
    <col min="6098" max="6098" width="12.109375" style="778" bestFit="1" customWidth="1"/>
    <col min="6099" max="6099" width="12" style="778" bestFit="1" customWidth="1"/>
    <col min="6100" max="6101" width="11.5546875" style="778" customWidth="1"/>
    <col min="6102" max="6102" width="10.44140625" style="778" customWidth="1"/>
    <col min="6103" max="6133" width="0" style="778" hidden="1" customWidth="1"/>
    <col min="6134" max="6339" width="9.109375" style="778"/>
    <col min="6340" max="6340" width="6.109375" style="778" customWidth="1"/>
    <col min="6341" max="6341" width="48.109375" style="778" customWidth="1"/>
    <col min="6342" max="6342" width="7" style="778" customWidth="1"/>
    <col min="6343" max="6347" width="0" style="778" hidden="1" customWidth="1"/>
    <col min="6348" max="6348" width="12.109375" style="778" customWidth="1"/>
    <col min="6349" max="6349" width="12" style="778" customWidth="1"/>
    <col min="6350" max="6350" width="13" style="778" customWidth="1"/>
    <col min="6351" max="6351" width="11.5546875" style="778" bestFit="1" customWidth="1"/>
    <col min="6352" max="6352" width="12" style="778" bestFit="1" customWidth="1"/>
    <col min="6353" max="6353" width="11.5546875" style="778" customWidth="1"/>
    <col min="6354" max="6354" width="12.109375" style="778" bestFit="1" customWidth="1"/>
    <col min="6355" max="6355" width="12" style="778" bestFit="1" customWidth="1"/>
    <col min="6356" max="6357" width="11.5546875" style="778" customWidth="1"/>
    <col min="6358" max="6358" width="10.44140625" style="778" customWidth="1"/>
    <col min="6359" max="6389" width="0" style="778" hidden="1" customWidth="1"/>
    <col min="6390" max="6595" width="9.109375" style="778"/>
    <col min="6596" max="6596" width="6.109375" style="778" customWidth="1"/>
    <col min="6597" max="6597" width="48.109375" style="778" customWidth="1"/>
    <col min="6598" max="6598" width="7" style="778" customWidth="1"/>
    <col min="6599" max="6603" width="0" style="778" hidden="1" customWidth="1"/>
    <col min="6604" max="6604" width="12.109375" style="778" customWidth="1"/>
    <col min="6605" max="6605" width="12" style="778" customWidth="1"/>
    <col min="6606" max="6606" width="13" style="778" customWidth="1"/>
    <col min="6607" max="6607" width="11.5546875" style="778" bestFit="1" customWidth="1"/>
    <col min="6608" max="6608" width="12" style="778" bestFit="1" customWidth="1"/>
    <col min="6609" max="6609" width="11.5546875" style="778" customWidth="1"/>
    <col min="6610" max="6610" width="12.109375" style="778" bestFit="1" customWidth="1"/>
    <col min="6611" max="6611" width="12" style="778" bestFit="1" customWidth="1"/>
    <col min="6612" max="6613" width="11.5546875" style="778" customWidth="1"/>
    <col min="6614" max="6614" width="10.44140625" style="778" customWidth="1"/>
    <col min="6615" max="6645" width="0" style="778" hidden="1" customWidth="1"/>
    <col min="6646" max="6851" width="9.109375" style="778"/>
    <col min="6852" max="6852" width="6.109375" style="778" customWidth="1"/>
    <col min="6853" max="6853" width="48.109375" style="778" customWidth="1"/>
    <col min="6854" max="6854" width="7" style="778" customWidth="1"/>
    <col min="6855" max="6859" width="0" style="778" hidden="1" customWidth="1"/>
    <col min="6860" max="6860" width="12.109375" style="778" customWidth="1"/>
    <col min="6861" max="6861" width="12" style="778" customWidth="1"/>
    <col min="6862" max="6862" width="13" style="778" customWidth="1"/>
    <col min="6863" max="6863" width="11.5546875" style="778" bestFit="1" customWidth="1"/>
    <col min="6864" max="6864" width="12" style="778" bestFit="1" customWidth="1"/>
    <col min="6865" max="6865" width="11.5546875" style="778" customWidth="1"/>
    <col min="6866" max="6866" width="12.109375" style="778" bestFit="1" customWidth="1"/>
    <col min="6867" max="6867" width="12" style="778" bestFit="1" customWidth="1"/>
    <col min="6868" max="6869" width="11.5546875" style="778" customWidth="1"/>
    <col min="6870" max="6870" width="10.44140625" style="778" customWidth="1"/>
    <col min="6871" max="6901" width="0" style="778" hidden="1" customWidth="1"/>
    <col min="6902" max="7107" width="9.109375" style="778"/>
    <col min="7108" max="7108" width="6.109375" style="778" customWidth="1"/>
    <col min="7109" max="7109" width="48.109375" style="778" customWidth="1"/>
    <col min="7110" max="7110" width="7" style="778" customWidth="1"/>
    <col min="7111" max="7115" width="0" style="778" hidden="1" customWidth="1"/>
    <col min="7116" max="7116" width="12.109375" style="778" customWidth="1"/>
    <col min="7117" max="7117" width="12" style="778" customWidth="1"/>
    <col min="7118" max="7118" width="13" style="778" customWidth="1"/>
    <col min="7119" max="7119" width="11.5546875" style="778" bestFit="1" customWidth="1"/>
    <col min="7120" max="7120" width="12" style="778" bestFit="1" customWidth="1"/>
    <col min="7121" max="7121" width="11.5546875" style="778" customWidth="1"/>
    <col min="7122" max="7122" width="12.109375" style="778" bestFit="1" customWidth="1"/>
    <col min="7123" max="7123" width="12" style="778" bestFit="1" customWidth="1"/>
    <col min="7124" max="7125" width="11.5546875" style="778" customWidth="1"/>
    <col min="7126" max="7126" width="10.44140625" style="778" customWidth="1"/>
    <col min="7127" max="7157" width="0" style="778" hidden="1" customWidth="1"/>
    <col min="7158" max="7363" width="9.109375" style="778"/>
    <col min="7364" max="7364" width="6.109375" style="778" customWidth="1"/>
    <col min="7365" max="7365" width="48.109375" style="778" customWidth="1"/>
    <col min="7366" max="7366" width="7" style="778" customWidth="1"/>
    <col min="7367" max="7371" width="0" style="778" hidden="1" customWidth="1"/>
    <col min="7372" max="7372" width="12.109375" style="778" customWidth="1"/>
    <col min="7373" max="7373" width="12" style="778" customWidth="1"/>
    <col min="7374" max="7374" width="13" style="778" customWidth="1"/>
    <col min="7375" max="7375" width="11.5546875" style="778" bestFit="1" customWidth="1"/>
    <col min="7376" max="7376" width="12" style="778" bestFit="1" customWidth="1"/>
    <col min="7377" max="7377" width="11.5546875" style="778" customWidth="1"/>
    <col min="7378" max="7378" width="12.109375" style="778" bestFit="1" customWidth="1"/>
    <col min="7379" max="7379" width="12" style="778" bestFit="1" customWidth="1"/>
    <col min="7380" max="7381" width="11.5546875" style="778" customWidth="1"/>
    <col min="7382" max="7382" width="10.44140625" style="778" customWidth="1"/>
    <col min="7383" max="7413" width="0" style="778" hidden="1" customWidth="1"/>
    <col min="7414" max="7619" width="9.109375" style="778"/>
    <col min="7620" max="7620" width="6.109375" style="778" customWidth="1"/>
    <col min="7621" max="7621" width="48.109375" style="778" customWidth="1"/>
    <col min="7622" max="7622" width="7" style="778" customWidth="1"/>
    <col min="7623" max="7627" width="0" style="778" hidden="1" customWidth="1"/>
    <col min="7628" max="7628" width="12.109375" style="778" customWidth="1"/>
    <col min="7629" max="7629" width="12" style="778" customWidth="1"/>
    <col min="7630" max="7630" width="13" style="778" customWidth="1"/>
    <col min="7631" max="7631" width="11.5546875" style="778" bestFit="1" customWidth="1"/>
    <col min="7632" max="7632" width="12" style="778" bestFit="1" customWidth="1"/>
    <col min="7633" max="7633" width="11.5546875" style="778" customWidth="1"/>
    <col min="7634" max="7634" width="12.109375" style="778" bestFit="1" customWidth="1"/>
    <col min="7635" max="7635" width="12" style="778" bestFit="1" customWidth="1"/>
    <col min="7636" max="7637" width="11.5546875" style="778" customWidth="1"/>
    <col min="7638" max="7638" width="10.44140625" style="778" customWidth="1"/>
    <col min="7639" max="7669" width="0" style="778" hidden="1" customWidth="1"/>
    <col min="7670" max="7875" width="9.109375" style="778"/>
    <col min="7876" max="7876" width="6.109375" style="778" customWidth="1"/>
    <col min="7877" max="7877" width="48.109375" style="778" customWidth="1"/>
    <col min="7878" max="7878" width="7" style="778" customWidth="1"/>
    <col min="7879" max="7883" width="0" style="778" hidden="1" customWidth="1"/>
    <col min="7884" max="7884" width="12.109375" style="778" customWidth="1"/>
    <col min="7885" max="7885" width="12" style="778" customWidth="1"/>
    <col min="7886" max="7886" width="13" style="778" customWidth="1"/>
    <col min="7887" max="7887" width="11.5546875" style="778" bestFit="1" customWidth="1"/>
    <col min="7888" max="7888" width="12" style="778" bestFit="1" customWidth="1"/>
    <col min="7889" max="7889" width="11.5546875" style="778" customWidth="1"/>
    <col min="7890" max="7890" width="12.109375" style="778" bestFit="1" customWidth="1"/>
    <col min="7891" max="7891" width="12" style="778" bestFit="1" customWidth="1"/>
    <col min="7892" max="7893" width="11.5546875" style="778" customWidth="1"/>
    <col min="7894" max="7894" width="10.44140625" style="778" customWidth="1"/>
    <col min="7895" max="7925" width="0" style="778" hidden="1" customWidth="1"/>
    <col min="7926" max="8131" width="9.109375" style="778"/>
    <col min="8132" max="8132" width="6.109375" style="778" customWidth="1"/>
    <col min="8133" max="8133" width="48.109375" style="778" customWidth="1"/>
    <col min="8134" max="8134" width="7" style="778" customWidth="1"/>
    <col min="8135" max="8139" width="0" style="778" hidden="1" customWidth="1"/>
    <col min="8140" max="8140" width="12.109375" style="778" customWidth="1"/>
    <col min="8141" max="8141" width="12" style="778" customWidth="1"/>
    <col min="8142" max="8142" width="13" style="778" customWidth="1"/>
    <col min="8143" max="8143" width="11.5546875" style="778" bestFit="1" customWidth="1"/>
    <col min="8144" max="8144" width="12" style="778" bestFit="1" customWidth="1"/>
    <col min="8145" max="8145" width="11.5546875" style="778" customWidth="1"/>
    <col min="8146" max="8146" width="12.109375" style="778" bestFit="1" customWidth="1"/>
    <col min="8147" max="8147" width="12" style="778" bestFit="1" customWidth="1"/>
    <col min="8148" max="8149" width="11.5546875" style="778" customWidth="1"/>
    <col min="8150" max="8150" width="10.44140625" style="778" customWidth="1"/>
    <col min="8151" max="8181" width="0" style="778" hidden="1" customWidth="1"/>
    <col min="8182" max="8387" width="9.109375" style="778"/>
    <col min="8388" max="8388" width="6.109375" style="778" customWidth="1"/>
    <col min="8389" max="8389" width="48.109375" style="778" customWidth="1"/>
    <col min="8390" max="8390" width="7" style="778" customWidth="1"/>
    <col min="8391" max="8395" width="0" style="778" hidden="1" customWidth="1"/>
    <col min="8396" max="8396" width="12.109375" style="778" customWidth="1"/>
    <col min="8397" max="8397" width="12" style="778" customWidth="1"/>
    <col min="8398" max="8398" width="13" style="778" customWidth="1"/>
    <col min="8399" max="8399" width="11.5546875" style="778" bestFit="1" customWidth="1"/>
    <col min="8400" max="8400" width="12" style="778" bestFit="1" customWidth="1"/>
    <col min="8401" max="8401" width="11.5546875" style="778" customWidth="1"/>
    <col min="8402" max="8402" width="12.109375" style="778" bestFit="1" customWidth="1"/>
    <col min="8403" max="8403" width="12" style="778" bestFit="1" customWidth="1"/>
    <col min="8404" max="8405" width="11.5546875" style="778" customWidth="1"/>
    <col min="8406" max="8406" width="10.44140625" style="778" customWidth="1"/>
    <col min="8407" max="8437" width="0" style="778" hidden="1" customWidth="1"/>
    <col min="8438" max="8643" width="9.109375" style="778"/>
    <col min="8644" max="8644" width="6.109375" style="778" customWidth="1"/>
    <col min="8645" max="8645" width="48.109375" style="778" customWidth="1"/>
    <col min="8646" max="8646" width="7" style="778" customWidth="1"/>
    <col min="8647" max="8651" width="0" style="778" hidden="1" customWidth="1"/>
    <col min="8652" max="8652" width="12.109375" style="778" customWidth="1"/>
    <col min="8653" max="8653" width="12" style="778" customWidth="1"/>
    <col min="8654" max="8654" width="13" style="778" customWidth="1"/>
    <col min="8655" max="8655" width="11.5546875" style="778" bestFit="1" customWidth="1"/>
    <col min="8656" max="8656" width="12" style="778" bestFit="1" customWidth="1"/>
    <col min="8657" max="8657" width="11.5546875" style="778" customWidth="1"/>
    <col min="8658" max="8658" width="12.109375" style="778" bestFit="1" customWidth="1"/>
    <col min="8659" max="8659" width="12" style="778" bestFit="1" customWidth="1"/>
    <col min="8660" max="8661" width="11.5546875" style="778" customWidth="1"/>
    <col min="8662" max="8662" width="10.44140625" style="778" customWidth="1"/>
    <col min="8663" max="8693" width="0" style="778" hidden="1" customWidth="1"/>
    <col min="8694" max="8899" width="9.109375" style="778"/>
    <col min="8900" max="8900" width="6.109375" style="778" customWidth="1"/>
    <col min="8901" max="8901" width="48.109375" style="778" customWidth="1"/>
    <col min="8902" max="8902" width="7" style="778" customWidth="1"/>
    <col min="8903" max="8907" width="0" style="778" hidden="1" customWidth="1"/>
    <col min="8908" max="8908" width="12.109375" style="778" customWidth="1"/>
    <col min="8909" max="8909" width="12" style="778" customWidth="1"/>
    <col min="8910" max="8910" width="13" style="778" customWidth="1"/>
    <col min="8911" max="8911" width="11.5546875" style="778" bestFit="1" customWidth="1"/>
    <col min="8912" max="8912" width="12" style="778" bestFit="1" customWidth="1"/>
    <col min="8913" max="8913" width="11.5546875" style="778" customWidth="1"/>
    <col min="8914" max="8914" width="12.109375" style="778" bestFit="1" customWidth="1"/>
    <col min="8915" max="8915" width="12" style="778" bestFit="1" customWidth="1"/>
    <col min="8916" max="8917" width="11.5546875" style="778" customWidth="1"/>
    <col min="8918" max="8918" width="10.44140625" style="778" customWidth="1"/>
    <col min="8919" max="8949" width="0" style="778" hidden="1" customWidth="1"/>
    <col min="8950" max="9155" width="9.109375" style="778"/>
    <col min="9156" max="9156" width="6.109375" style="778" customWidth="1"/>
    <col min="9157" max="9157" width="48.109375" style="778" customWidth="1"/>
    <col min="9158" max="9158" width="7" style="778" customWidth="1"/>
    <col min="9159" max="9163" width="0" style="778" hidden="1" customWidth="1"/>
    <col min="9164" max="9164" width="12.109375" style="778" customWidth="1"/>
    <col min="9165" max="9165" width="12" style="778" customWidth="1"/>
    <col min="9166" max="9166" width="13" style="778" customWidth="1"/>
    <col min="9167" max="9167" width="11.5546875" style="778" bestFit="1" customWidth="1"/>
    <col min="9168" max="9168" width="12" style="778" bestFit="1" customWidth="1"/>
    <col min="9169" max="9169" width="11.5546875" style="778" customWidth="1"/>
    <col min="9170" max="9170" width="12.109375" style="778" bestFit="1" customWidth="1"/>
    <col min="9171" max="9171" width="12" style="778" bestFit="1" customWidth="1"/>
    <col min="9172" max="9173" width="11.5546875" style="778" customWidth="1"/>
    <col min="9174" max="9174" width="10.44140625" style="778" customWidth="1"/>
    <col min="9175" max="9205" width="0" style="778" hidden="1" customWidth="1"/>
    <col min="9206" max="9411" width="9.109375" style="778"/>
    <col min="9412" max="9412" width="6.109375" style="778" customWidth="1"/>
    <col min="9413" max="9413" width="48.109375" style="778" customWidth="1"/>
    <col min="9414" max="9414" width="7" style="778" customWidth="1"/>
    <col min="9415" max="9419" width="0" style="778" hidden="1" customWidth="1"/>
    <col min="9420" max="9420" width="12.109375" style="778" customWidth="1"/>
    <col min="9421" max="9421" width="12" style="778" customWidth="1"/>
    <col min="9422" max="9422" width="13" style="778" customWidth="1"/>
    <col min="9423" max="9423" width="11.5546875" style="778" bestFit="1" customWidth="1"/>
    <col min="9424" max="9424" width="12" style="778" bestFit="1" customWidth="1"/>
    <col min="9425" max="9425" width="11.5546875" style="778" customWidth="1"/>
    <col min="9426" max="9426" width="12.109375" style="778" bestFit="1" customWidth="1"/>
    <col min="9427" max="9427" width="12" style="778" bestFit="1" customWidth="1"/>
    <col min="9428" max="9429" width="11.5546875" style="778" customWidth="1"/>
    <col min="9430" max="9430" width="10.44140625" style="778" customWidth="1"/>
    <col min="9431" max="9461" width="0" style="778" hidden="1" customWidth="1"/>
    <col min="9462" max="9667" width="9.109375" style="778"/>
    <col min="9668" max="9668" width="6.109375" style="778" customWidth="1"/>
    <col min="9669" max="9669" width="48.109375" style="778" customWidth="1"/>
    <col min="9670" max="9670" width="7" style="778" customWidth="1"/>
    <col min="9671" max="9675" width="0" style="778" hidden="1" customWidth="1"/>
    <col min="9676" max="9676" width="12.109375" style="778" customWidth="1"/>
    <col min="9677" max="9677" width="12" style="778" customWidth="1"/>
    <col min="9678" max="9678" width="13" style="778" customWidth="1"/>
    <col min="9679" max="9679" width="11.5546875" style="778" bestFit="1" customWidth="1"/>
    <col min="9680" max="9680" width="12" style="778" bestFit="1" customWidth="1"/>
    <col min="9681" max="9681" width="11.5546875" style="778" customWidth="1"/>
    <col min="9682" max="9682" width="12.109375" style="778" bestFit="1" customWidth="1"/>
    <col min="9683" max="9683" width="12" style="778" bestFit="1" customWidth="1"/>
    <col min="9684" max="9685" width="11.5546875" style="778" customWidth="1"/>
    <col min="9686" max="9686" width="10.44140625" style="778" customWidth="1"/>
    <col min="9687" max="9717" width="0" style="778" hidden="1" customWidth="1"/>
    <col min="9718" max="9923" width="9.109375" style="778"/>
    <col min="9924" max="9924" width="6.109375" style="778" customWidth="1"/>
    <col min="9925" max="9925" width="48.109375" style="778" customWidth="1"/>
    <col min="9926" max="9926" width="7" style="778" customWidth="1"/>
    <col min="9927" max="9931" width="0" style="778" hidden="1" customWidth="1"/>
    <col min="9932" max="9932" width="12.109375" style="778" customWidth="1"/>
    <col min="9933" max="9933" width="12" style="778" customWidth="1"/>
    <col min="9934" max="9934" width="13" style="778" customWidth="1"/>
    <col min="9935" max="9935" width="11.5546875" style="778" bestFit="1" customWidth="1"/>
    <col min="9936" max="9936" width="12" style="778" bestFit="1" customWidth="1"/>
    <col min="9937" max="9937" width="11.5546875" style="778" customWidth="1"/>
    <col min="9938" max="9938" width="12.109375" style="778" bestFit="1" customWidth="1"/>
    <col min="9939" max="9939" width="12" style="778" bestFit="1" customWidth="1"/>
    <col min="9940" max="9941" width="11.5546875" style="778" customWidth="1"/>
    <col min="9942" max="9942" width="10.44140625" style="778" customWidth="1"/>
    <col min="9943" max="9973" width="0" style="778" hidden="1" customWidth="1"/>
    <col min="9974" max="10179" width="9.109375" style="778"/>
    <col min="10180" max="10180" width="6.109375" style="778" customWidth="1"/>
    <col min="10181" max="10181" width="48.109375" style="778" customWidth="1"/>
    <col min="10182" max="10182" width="7" style="778" customWidth="1"/>
    <col min="10183" max="10187" width="0" style="778" hidden="1" customWidth="1"/>
    <col min="10188" max="10188" width="12.109375" style="778" customWidth="1"/>
    <col min="10189" max="10189" width="12" style="778" customWidth="1"/>
    <col min="10190" max="10190" width="13" style="778" customWidth="1"/>
    <col min="10191" max="10191" width="11.5546875" style="778" bestFit="1" customWidth="1"/>
    <col min="10192" max="10192" width="12" style="778" bestFit="1" customWidth="1"/>
    <col min="10193" max="10193" width="11.5546875" style="778" customWidth="1"/>
    <col min="10194" max="10194" width="12.109375" style="778" bestFit="1" customWidth="1"/>
    <col min="10195" max="10195" width="12" style="778" bestFit="1" customWidth="1"/>
    <col min="10196" max="10197" width="11.5546875" style="778" customWidth="1"/>
    <col min="10198" max="10198" width="10.44140625" style="778" customWidth="1"/>
    <col min="10199" max="10229" width="0" style="778" hidden="1" customWidth="1"/>
    <col min="10230" max="10435" width="9.109375" style="778"/>
    <col min="10436" max="10436" width="6.109375" style="778" customWidth="1"/>
    <col min="10437" max="10437" width="48.109375" style="778" customWidth="1"/>
    <col min="10438" max="10438" width="7" style="778" customWidth="1"/>
    <col min="10439" max="10443" width="0" style="778" hidden="1" customWidth="1"/>
    <col min="10444" max="10444" width="12.109375" style="778" customWidth="1"/>
    <col min="10445" max="10445" width="12" style="778" customWidth="1"/>
    <col min="10446" max="10446" width="13" style="778" customWidth="1"/>
    <col min="10447" max="10447" width="11.5546875" style="778" bestFit="1" customWidth="1"/>
    <col min="10448" max="10448" width="12" style="778" bestFit="1" customWidth="1"/>
    <col min="10449" max="10449" width="11.5546875" style="778" customWidth="1"/>
    <col min="10450" max="10450" width="12.109375" style="778" bestFit="1" customWidth="1"/>
    <col min="10451" max="10451" width="12" style="778" bestFit="1" customWidth="1"/>
    <col min="10452" max="10453" width="11.5546875" style="778" customWidth="1"/>
    <col min="10454" max="10454" width="10.44140625" style="778" customWidth="1"/>
    <col min="10455" max="10485" width="0" style="778" hidden="1" customWidth="1"/>
    <col min="10486" max="10691" width="9.109375" style="778"/>
    <col min="10692" max="10692" width="6.109375" style="778" customWidth="1"/>
    <col min="10693" max="10693" width="48.109375" style="778" customWidth="1"/>
    <col min="10694" max="10694" width="7" style="778" customWidth="1"/>
    <col min="10695" max="10699" width="0" style="778" hidden="1" customWidth="1"/>
    <col min="10700" max="10700" width="12.109375" style="778" customWidth="1"/>
    <col min="10701" max="10701" width="12" style="778" customWidth="1"/>
    <col min="10702" max="10702" width="13" style="778" customWidth="1"/>
    <col min="10703" max="10703" width="11.5546875" style="778" bestFit="1" customWidth="1"/>
    <col min="10704" max="10704" width="12" style="778" bestFit="1" customWidth="1"/>
    <col min="10705" max="10705" width="11.5546875" style="778" customWidth="1"/>
    <col min="10706" max="10706" width="12.109375" style="778" bestFit="1" customWidth="1"/>
    <col min="10707" max="10707" width="12" style="778" bestFit="1" customWidth="1"/>
    <col min="10708" max="10709" width="11.5546875" style="778" customWidth="1"/>
    <col min="10710" max="10710" width="10.44140625" style="778" customWidth="1"/>
    <col min="10711" max="10741" width="0" style="778" hidden="1" customWidth="1"/>
    <col min="10742" max="10947" width="9.109375" style="778"/>
    <col min="10948" max="10948" width="6.109375" style="778" customWidth="1"/>
    <col min="10949" max="10949" width="48.109375" style="778" customWidth="1"/>
    <col min="10950" max="10950" width="7" style="778" customWidth="1"/>
    <col min="10951" max="10955" width="0" style="778" hidden="1" customWidth="1"/>
    <col min="10956" max="10956" width="12.109375" style="778" customWidth="1"/>
    <col min="10957" max="10957" width="12" style="778" customWidth="1"/>
    <col min="10958" max="10958" width="13" style="778" customWidth="1"/>
    <col min="10959" max="10959" width="11.5546875" style="778" bestFit="1" customWidth="1"/>
    <col min="10960" max="10960" width="12" style="778" bestFit="1" customWidth="1"/>
    <col min="10961" max="10961" width="11.5546875" style="778" customWidth="1"/>
    <col min="10962" max="10962" width="12.109375" style="778" bestFit="1" customWidth="1"/>
    <col min="10963" max="10963" width="12" style="778" bestFit="1" customWidth="1"/>
    <col min="10964" max="10965" width="11.5546875" style="778" customWidth="1"/>
    <col min="10966" max="10966" width="10.44140625" style="778" customWidth="1"/>
    <col min="10967" max="10997" width="0" style="778" hidden="1" customWidth="1"/>
    <col min="10998" max="11203" width="9.109375" style="778"/>
    <col min="11204" max="11204" width="6.109375" style="778" customWidth="1"/>
    <col min="11205" max="11205" width="48.109375" style="778" customWidth="1"/>
    <col min="11206" max="11206" width="7" style="778" customWidth="1"/>
    <col min="11207" max="11211" width="0" style="778" hidden="1" customWidth="1"/>
    <col min="11212" max="11212" width="12.109375" style="778" customWidth="1"/>
    <col min="11213" max="11213" width="12" style="778" customWidth="1"/>
    <col min="11214" max="11214" width="13" style="778" customWidth="1"/>
    <col min="11215" max="11215" width="11.5546875" style="778" bestFit="1" customWidth="1"/>
    <col min="11216" max="11216" width="12" style="778" bestFit="1" customWidth="1"/>
    <col min="11217" max="11217" width="11.5546875" style="778" customWidth="1"/>
    <col min="11218" max="11218" width="12.109375" style="778" bestFit="1" customWidth="1"/>
    <col min="11219" max="11219" width="12" style="778" bestFit="1" customWidth="1"/>
    <col min="11220" max="11221" width="11.5546875" style="778" customWidth="1"/>
    <col min="11222" max="11222" width="10.44140625" style="778" customWidth="1"/>
    <col min="11223" max="11253" width="0" style="778" hidden="1" customWidth="1"/>
    <col min="11254" max="11459" width="9.109375" style="778"/>
    <col min="11460" max="11460" width="6.109375" style="778" customWidth="1"/>
    <col min="11461" max="11461" width="48.109375" style="778" customWidth="1"/>
    <col min="11462" max="11462" width="7" style="778" customWidth="1"/>
    <col min="11463" max="11467" width="0" style="778" hidden="1" customWidth="1"/>
    <col min="11468" max="11468" width="12.109375" style="778" customWidth="1"/>
    <col min="11469" max="11469" width="12" style="778" customWidth="1"/>
    <col min="11470" max="11470" width="13" style="778" customWidth="1"/>
    <col min="11471" max="11471" width="11.5546875" style="778" bestFit="1" customWidth="1"/>
    <col min="11472" max="11472" width="12" style="778" bestFit="1" customWidth="1"/>
    <col min="11473" max="11473" width="11.5546875" style="778" customWidth="1"/>
    <col min="11474" max="11474" width="12.109375" style="778" bestFit="1" customWidth="1"/>
    <col min="11475" max="11475" width="12" style="778" bestFit="1" customWidth="1"/>
    <col min="11476" max="11477" width="11.5546875" style="778" customWidth="1"/>
    <col min="11478" max="11478" width="10.44140625" style="778" customWidth="1"/>
    <col min="11479" max="11509" width="0" style="778" hidden="1" customWidth="1"/>
    <col min="11510" max="11715" width="9.109375" style="778"/>
    <col min="11716" max="11716" width="6.109375" style="778" customWidth="1"/>
    <col min="11717" max="11717" width="48.109375" style="778" customWidth="1"/>
    <col min="11718" max="11718" width="7" style="778" customWidth="1"/>
    <col min="11719" max="11723" width="0" style="778" hidden="1" customWidth="1"/>
    <col min="11724" max="11724" width="12.109375" style="778" customWidth="1"/>
    <col min="11725" max="11725" width="12" style="778" customWidth="1"/>
    <col min="11726" max="11726" width="13" style="778" customWidth="1"/>
    <col min="11727" max="11727" width="11.5546875" style="778" bestFit="1" customWidth="1"/>
    <col min="11728" max="11728" width="12" style="778" bestFit="1" customWidth="1"/>
    <col min="11729" max="11729" width="11.5546875" style="778" customWidth="1"/>
    <col min="11730" max="11730" width="12.109375" style="778" bestFit="1" customWidth="1"/>
    <col min="11731" max="11731" width="12" style="778" bestFit="1" customWidth="1"/>
    <col min="11732" max="11733" width="11.5546875" style="778" customWidth="1"/>
    <col min="11734" max="11734" width="10.44140625" style="778" customWidth="1"/>
    <col min="11735" max="11765" width="0" style="778" hidden="1" customWidth="1"/>
    <col min="11766" max="11971" width="9.109375" style="778"/>
    <col min="11972" max="11972" width="6.109375" style="778" customWidth="1"/>
    <col min="11973" max="11973" width="48.109375" style="778" customWidth="1"/>
    <col min="11974" max="11974" width="7" style="778" customWidth="1"/>
    <col min="11975" max="11979" width="0" style="778" hidden="1" customWidth="1"/>
    <col min="11980" max="11980" width="12.109375" style="778" customWidth="1"/>
    <col min="11981" max="11981" width="12" style="778" customWidth="1"/>
    <col min="11982" max="11982" width="13" style="778" customWidth="1"/>
    <col min="11983" max="11983" width="11.5546875" style="778" bestFit="1" customWidth="1"/>
    <col min="11984" max="11984" width="12" style="778" bestFit="1" customWidth="1"/>
    <col min="11985" max="11985" width="11.5546875" style="778" customWidth="1"/>
    <col min="11986" max="11986" width="12.109375" style="778" bestFit="1" customWidth="1"/>
    <col min="11987" max="11987" width="12" style="778" bestFit="1" customWidth="1"/>
    <col min="11988" max="11989" width="11.5546875" style="778" customWidth="1"/>
    <col min="11990" max="11990" width="10.44140625" style="778" customWidth="1"/>
    <col min="11991" max="12021" width="0" style="778" hidden="1" customWidth="1"/>
    <col min="12022" max="12227" width="9.109375" style="778"/>
    <col min="12228" max="12228" width="6.109375" style="778" customWidth="1"/>
    <col min="12229" max="12229" width="48.109375" style="778" customWidth="1"/>
    <col min="12230" max="12230" width="7" style="778" customWidth="1"/>
    <col min="12231" max="12235" width="0" style="778" hidden="1" customWidth="1"/>
    <col min="12236" max="12236" width="12.109375" style="778" customWidth="1"/>
    <col min="12237" max="12237" width="12" style="778" customWidth="1"/>
    <col min="12238" max="12238" width="13" style="778" customWidth="1"/>
    <col min="12239" max="12239" width="11.5546875" style="778" bestFit="1" customWidth="1"/>
    <col min="12240" max="12240" width="12" style="778" bestFit="1" customWidth="1"/>
    <col min="12241" max="12241" width="11.5546875" style="778" customWidth="1"/>
    <col min="12242" max="12242" width="12.109375" style="778" bestFit="1" customWidth="1"/>
    <col min="12243" max="12243" width="12" style="778" bestFit="1" customWidth="1"/>
    <col min="12244" max="12245" width="11.5546875" style="778" customWidth="1"/>
    <col min="12246" max="12246" width="10.44140625" style="778" customWidth="1"/>
    <col min="12247" max="12277" width="0" style="778" hidden="1" customWidth="1"/>
    <col min="12278" max="12483" width="9.109375" style="778"/>
    <col min="12484" max="12484" width="6.109375" style="778" customWidth="1"/>
    <col min="12485" max="12485" width="48.109375" style="778" customWidth="1"/>
    <col min="12486" max="12486" width="7" style="778" customWidth="1"/>
    <col min="12487" max="12491" width="0" style="778" hidden="1" customWidth="1"/>
    <col min="12492" max="12492" width="12.109375" style="778" customWidth="1"/>
    <col min="12493" max="12493" width="12" style="778" customWidth="1"/>
    <col min="12494" max="12494" width="13" style="778" customWidth="1"/>
    <col min="12495" max="12495" width="11.5546875" style="778" bestFit="1" customWidth="1"/>
    <col min="12496" max="12496" width="12" style="778" bestFit="1" customWidth="1"/>
    <col min="12497" max="12497" width="11.5546875" style="778" customWidth="1"/>
    <col min="12498" max="12498" width="12.109375" style="778" bestFit="1" customWidth="1"/>
    <col min="12499" max="12499" width="12" style="778" bestFit="1" customWidth="1"/>
    <col min="12500" max="12501" width="11.5546875" style="778" customWidth="1"/>
    <col min="12502" max="12502" width="10.44140625" style="778" customWidth="1"/>
    <col min="12503" max="12533" width="0" style="778" hidden="1" customWidth="1"/>
    <col min="12534" max="12739" width="9.109375" style="778"/>
    <col min="12740" max="12740" width="6.109375" style="778" customWidth="1"/>
    <col min="12741" max="12741" width="48.109375" style="778" customWidth="1"/>
    <col min="12742" max="12742" width="7" style="778" customWidth="1"/>
    <col min="12743" max="12747" width="0" style="778" hidden="1" customWidth="1"/>
    <col min="12748" max="12748" width="12.109375" style="778" customWidth="1"/>
    <col min="12749" max="12749" width="12" style="778" customWidth="1"/>
    <col min="12750" max="12750" width="13" style="778" customWidth="1"/>
    <col min="12751" max="12751" width="11.5546875" style="778" bestFit="1" customWidth="1"/>
    <col min="12752" max="12752" width="12" style="778" bestFit="1" customWidth="1"/>
    <col min="12753" max="12753" width="11.5546875" style="778" customWidth="1"/>
    <col min="12754" max="12754" width="12.109375" style="778" bestFit="1" customWidth="1"/>
    <col min="12755" max="12755" width="12" style="778" bestFit="1" customWidth="1"/>
    <col min="12756" max="12757" width="11.5546875" style="778" customWidth="1"/>
    <col min="12758" max="12758" width="10.44140625" style="778" customWidth="1"/>
    <col min="12759" max="12789" width="0" style="778" hidden="1" customWidth="1"/>
    <col min="12790" max="12995" width="9.109375" style="778"/>
    <col min="12996" max="12996" width="6.109375" style="778" customWidth="1"/>
    <col min="12997" max="12997" width="48.109375" style="778" customWidth="1"/>
    <col min="12998" max="12998" width="7" style="778" customWidth="1"/>
    <col min="12999" max="13003" width="0" style="778" hidden="1" customWidth="1"/>
    <col min="13004" max="13004" width="12.109375" style="778" customWidth="1"/>
    <col min="13005" max="13005" width="12" style="778" customWidth="1"/>
    <col min="13006" max="13006" width="13" style="778" customWidth="1"/>
    <col min="13007" max="13007" width="11.5546875" style="778" bestFit="1" customWidth="1"/>
    <col min="13008" max="13008" width="12" style="778" bestFit="1" customWidth="1"/>
    <col min="13009" max="13009" width="11.5546875" style="778" customWidth="1"/>
    <col min="13010" max="13010" width="12.109375" style="778" bestFit="1" customWidth="1"/>
    <col min="13011" max="13011" width="12" style="778" bestFit="1" customWidth="1"/>
    <col min="13012" max="13013" width="11.5546875" style="778" customWidth="1"/>
    <col min="13014" max="13014" width="10.44140625" style="778" customWidth="1"/>
    <col min="13015" max="13045" width="0" style="778" hidden="1" customWidth="1"/>
    <col min="13046" max="13251" width="9.109375" style="778"/>
    <col min="13252" max="13252" width="6.109375" style="778" customWidth="1"/>
    <col min="13253" max="13253" width="48.109375" style="778" customWidth="1"/>
    <col min="13254" max="13254" width="7" style="778" customWidth="1"/>
    <col min="13255" max="13259" width="0" style="778" hidden="1" customWidth="1"/>
    <col min="13260" max="13260" width="12.109375" style="778" customWidth="1"/>
    <col min="13261" max="13261" width="12" style="778" customWidth="1"/>
    <col min="13262" max="13262" width="13" style="778" customWidth="1"/>
    <col min="13263" max="13263" width="11.5546875" style="778" bestFit="1" customWidth="1"/>
    <col min="13264" max="13264" width="12" style="778" bestFit="1" customWidth="1"/>
    <col min="13265" max="13265" width="11.5546875" style="778" customWidth="1"/>
    <col min="13266" max="13266" width="12.109375" style="778" bestFit="1" customWidth="1"/>
    <col min="13267" max="13267" width="12" style="778" bestFit="1" customWidth="1"/>
    <col min="13268" max="13269" width="11.5546875" style="778" customWidth="1"/>
    <col min="13270" max="13270" width="10.44140625" style="778" customWidth="1"/>
    <col min="13271" max="13301" width="0" style="778" hidden="1" customWidth="1"/>
    <col min="13302" max="13507" width="9.109375" style="778"/>
    <col min="13508" max="13508" width="6.109375" style="778" customWidth="1"/>
    <col min="13509" max="13509" width="48.109375" style="778" customWidth="1"/>
    <col min="13510" max="13510" width="7" style="778" customWidth="1"/>
    <col min="13511" max="13515" width="0" style="778" hidden="1" customWidth="1"/>
    <col min="13516" max="13516" width="12.109375" style="778" customWidth="1"/>
    <col min="13517" max="13517" width="12" style="778" customWidth="1"/>
    <col min="13518" max="13518" width="13" style="778" customWidth="1"/>
    <col min="13519" max="13519" width="11.5546875" style="778" bestFit="1" customWidth="1"/>
    <col min="13520" max="13520" width="12" style="778" bestFit="1" customWidth="1"/>
    <col min="13521" max="13521" width="11.5546875" style="778" customWidth="1"/>
    <col min="13522" max="13522" width="12.109375" style="778" bestFit="1" customWidth="1"/>
    <col min="13523" max="13523" width="12" style="778" bestFit="1" customWidth="1"/>
    <col min="13524" max="13525" width="11.5546875" style="778" customWidth="1"/>
    <col min="13526" max="13526" width="10.44140625" style="778" customWidth="1"/>
    <col min="13527" max="13557" width="0" style="778" hidden="1" customWidth="1"/>
    <col min="13558" max="13763" width="9.109375" style="778"/>
    <col min="13764" max="13764" width="6.109375" style="778" customWidth="1"/>
    <col min="13765" max="13765" width="48.109375" style="778" customWidth="1"/>
    <col min="13766" max="13766" width="7" style="778" customWidth="1"/>
    <col min="13767" max="13771" width="0" style="778" hidden="1" customWidth="1"/>
    <col min="13772" max="13772" width="12.109375" style="778" customWidth="1"/>
    <col min="13773" max="13773" width="12" style="778" customWidth="1"/>
    <col min="13774" max="13774" width="13" style="778" customWidth="1"/>
    <col min="13775" max="13775" width="11.5546875" style="778" bestFit="1" customWidth="1"/>
    <col min="13776" max="13776" width="12" style="778" bestFit="1" customWidth="1"/>
    <col min="13777" max="13777" width="11.5546875" style="778" customWidth="1"/>
    <col min="13778" max="13778" width="12.109375" style="778" bestFit="1" customWidth="1"/>
    <col min="13779" max="13779" width="12" style="778" bestFit="1" customWidth="1"/>
    <col min="13780" max="13781" width="11.5546875" style="778" customWidth="1"/>
    <col min="13782" max="13782" width="10.44140625" style="778" customWidth="1"/>
    <col min="13783" max="13813" width="0" style="778" hidden="1" customWidth="1"/>
    <col min="13814" max="14019" width="9.109375" style="778"/>
    <col min="14020" max="14020" width="6.109375" style="778" customWidth="1"/>
    <col min="14021" max="14021" width="48.109375" style="778" customWidth="1"/>
    <col min="14022" max="14022" width="7" style="778" customWidth="1"/>
    <col min="14023" max="14027" width="0" style="778" hidden="1" customWidth="1"/>
    <col min="14028" max="14028" width="12.109375" style="778" customWidth="1"/>
    <col min="14029" max="14029" width="12" style="778" customWidth="1"/>
    <col min="14030" max="14030" width="13" style="778" customWidth="1"/>
    <col min="14031" max="14031" width="11.5546875" style="778" bestFit="1" customWidth="1"/>
    <col min="14032" max="14032" width="12" style="778" bestFit="1" customWidth="1"/>
    <col min="14033" max="14033" width="11.5546875" style="778" customWidth="1"/>
    <col min="14034" max="14034" width="12.109375" style="778" bestFit="1" customWidth="1"/>
    <col min="14035" max="14035" width="12" style="778" bestFit="1" customWidth="1"/>
    <col min="14036" max="14037" width="11.5546875" style="778" customWidth="1"/>
    <col min="14038" max="14038" width="10.44140625" style="778" customWidth="1"/>
    <col min="14039" max="14069" width="0" style="778" hidden="1" customWidth="1"/>
    <col min="14070" max="14275" width="9.109375" style="778"/>
    <col min="14276" max="14276" width="6.109375" style="778" customWidth="1"/>
    <col min="14277" max="14277" width="48.109375" style="778" customWidth="1"/>
    <col min="14278" max="14278" width="7" style="778" customWidth="1"/>
    <col min="14279" max="14283" width="0" style="778" hidden="1" customWidth="1"/>
    <col min="14284" max="14284" width="12.109375" style="778" customWidth="1"/>
    <col min="14285" max="14285" width="12" style="778" customWidth="1"/>
    <col min="14286" max="14286" width="13" style="778" customWidth="1"/>
    <col min="14287" max="14287" width="11.5546875" style="778" bestFit="1" customWidth="1"/>
    <col min="14288" max="14288" width="12" style="778" bestFit="1" customWidth="1"/>
    <col min="14289" max="14289" width="11.5546875" style="778" customWidth="1"/>
    <col min="14290" max="14290" width="12.109375" style="778" bestFit="1" customWidth="1"/>
    <col min="14291" max="14291" width="12" style="778" bestFit="1" customWidth="1"/>
    <col min="14292" max="14293" width="11.5546875" style="778" customWidth="1"/>
    <col min="14294" max="14294" width="10.44140625" style="778" customWidth="1"/>
    <col min="14295" max="14325" width="0" style="778" hidden="1" customWidth="1"/>
    <col min="14326" max="14531" width="9.109375" style="778"/>
    <col min="14532" max="14532" width="6.109375" style="778" customWidth="1"/>
    <col min="14533" max="14533" width="48.109375" style="778" customWidth="1"/>
    <col min="14534" max="14534" width="7" style="778" customWidth="1"/>
    <col min="14535" max="14539" width="0" style="778" hidden="1" customWidth="1"/>
    <col min="14540" max="14540" width="12.109375" style="778" customWidth="1"/>
    <col min="14541" max="14541" width="12" style="778" customWidth="1"/>
    <col min="14542" max="14542" width="13" style="778" customWidth="1"/>
    <col min="14543" max="14543" width="11.5546875" style="778" bestFit="1" customWidth="1"/>
    <col min="14544" max="14544" width="12" style="778" bestFit="1" customWidth="1"/>
    <col min="14545" max="14545" width="11.5546875" style="778" customWidth="1"/>
    <col min="14546" max="14546" width="12.109375" style="778" bestFit="1" customWidth="1"/>
    <col min="14547" max="14547" width="12" style="778" bestFit="1" customWidth="1"/>
    <col min="14548" max="14549" width="11.5546875" style="778" customWidth="1"/>
    <col min="14550" max="14550" width="10.44140625" style="778" customWidth="1"/>
    <col min="14551" max="14581" width="0" style="778" hidden="1" customWidth="1"/>
    <col min="14582" max="14787" width="9.109375" style="778"/>
    <col min="14788" max="14788" width="6.109375" style="778" customWidth="1"/>
    <col min="14789" max="14789" width="48.109375" style="778" customWidth="1"/>
    <col min="14790" max="14790" width="7" style="778" customWidth="1"/>
    <col min="14791" max="14795" width="0" style="778" hidden="1" customWidth="1"/>
    <col min="14796" max="14796" width="12.109375" style="778" customWidth="1"/>
    <col min="14797" max="14797" width="12" style="778" customWidth="1"/>
    <col min="14798" max="14798" width="13" style="778" customWidth="1"/>
    <col min="14799" max="14799" width="11.5546875" style="778" bestFit="1" customWidth="1"/>
    <col min="14800" max="14800" width="12" style="778" bestFit="1" customWidth="1"/>
    <col min="14801" max="14801" width="11.5546875" style="778" customWidth="1"/>
    <col min="14802" max="14802" width="12.109375" style="778" bestFit="1" customWidth="1"/>
    <col min="14803" max="14803" width="12" style="778" bestFit="1" customWidth="1"/>
    <col min="14804" max="14805" width="11.5546875" style="778" customWidth="1"/>
    <col min="14806" max="14806" width="10.44140625" style="778" customWidth="1"/>
    <col min="14807" max="14837" width="0" style="778" hidden="1" customWidth="1"/>
    <col min="14838" max="15043" width="9.109375" style="778"/>
    <col min="15044" max="15044" width="6.109375" style="778" customWidth="1"/>
    <col min="15045" max="15045" width="48.109375" style="778" customWidth="1"/>
    <col min="15046" max="15046" width="7" style="778" customWidth="1"/>
    <col min="15047" max="15051" width="0" style="778" hidden="1" customWidth="1"/>
    <col min="15052" max="15052" width="12.109375" style="778" customWidth="1"/>
    <col min="15053" max="15053" width="12" style="778" customWidth="1"/>
    <col min="15054" max="15054" width="13" style="778" customWidth="1"/>
    <col min="15055" max="15055" width="11.5546875" style="778" bestFit="1" customWidth="1"/>
    <col min="15056" max="15056" width="12" style="778" bestFit="1" customWidth="1"/>
    <col min="15057" max="15057" width="11.5546875" style="778" customWidth="1"/>
    <col min="15058" max="15058" width="12.109375" style="778" bestFit="1" customWidth="1"/>
    <col min="15059" max="15059" width="12" style="778" bestFit="1" customWidth="1"/>
    <col min="15060" max="15061" width="11.5546875" style="778" customWidth="1"/>
    <col min="15062" max="15062" width="10.44140625" style="778" customWidth="1"/>
    <col min="15063" max="15093" width="0" style="778" hidden="1" customWidth="1"/>
    <col min="15094" max="15299" width="9.109375" style="778"/>
    <col min="15300" max="15300" width="6.109375" style="778" customWidth="1"/>
    <col min="15301" max="15301" width="48.109375" style="778" customWidth="1"/>
    <col min="15302" max="15302" width="7" style="778" customWidth="1"/>
    <col min="15303" max="15307" width="0" style="778" hidden="1" customWidth="1"/>
    <col min="15308" max="15308" width="12.109375" style="778" customWidth="1"/>
    <col min="15309" max="15309" width="12" style="778" customWidth="1"/>
    <col min="15310" max="15310" width="13" style="778" customWidth="1"/>
    <col min="15311" max="15311" width="11.5546875" style="778" bestFit="1" customWidth="1"/>
    <col min="15312" max="15312" width="12" style="778" bestFit="1" customWidth="1"/>
    <col min="15313" max="15313" width="11.5546875" style="778" customWidth="1"/>
    <col min="15314" max="15314" width="12.109375" style="778" bestFit="1" customWidth="1"/>
    <col min="15315" max="15315" width="12" style="778" bestFit="1" customWidth="1"/>
    <col min="15316" max="15317" width="11.5546875" style="778" customWidth="1"/>
    <col min="15318" max="15318" width="10.44140625" style="778" customWidth="1"/>
    <col min="15319" max="15349" width="0" style="778" hidden="1" customWidth="1"/>
    <col min="15350" max="15555" width="9.109375" style="778"/>
    <col min="15556" max="15556" width="6.109375" style="778" customWidth="1"/>
    <col min="15557" max="15557" width="48.109375" style="778" customWidth="1"/>
    <col min="15558" max="15558" width="7" style="778" customWidth="1"/>
    <col min="15559" max="15563" width="0" style="778" hidden="1" customWidth="1"/>
    <col min="15564" max="15564" width="12.109375" style="778" customWidth="1"/>
    <col min="15565" max="15565" width="12" style="778" customWidth="1"/>
    <col min="15566" max="15566" width="13" style="778" customWidth="1"/>
    <col min="15567" max="15567" width="11.5546875" style="778" bestFit="1" customWidth="1"/>
    <col min="15568" max="15568" width="12" style="778" bestFit="1" customWidth="1"/>
    <col min="15569" max="15569" width="11.5546875" style="778" customWidth="1"/>
    <col min="15570" max="15570" width="12.109375" style="778" bestFit="1" customWidth="1"/>
    <col min="15571" max="15571" width="12" style="778" bestFit="1" customWidth="1"/>
    <col min="15572" max="15573" width="11.5546875" style="778" customWidth="1"/>
    <col min="15574" max="15574" width="10.44140625" style="778" customWidth="1"/>
    <col min="15575" max="15605" width="0" style="778" hidden="1" customWidth="1"/>
    <col min="15606" max="15811" width="9.109375" style="778"/>
    <col min="15812" max="15812" width="6.109375" style="778" customWidth="1"/>
    <col min="15813" max="15813" width="48.109375" style="778" customWidth="1"/>
    <col min="15814" max="15814" width="7" style="778" customWidth="1"/>
    <col min="15815" max="15819" width="0" style="778" hidden="1" customWidth="1"/>
    <col min="15820" max="15820" width="12.109375" style="778" customWidth="1"/>
    <col min="15821" max="15821" width="12" style="778" customWidth="1"/>
    <col min="15822" max="15822" width="13" style="778" customWidth="1"/>
    <col min="15823" max="15823" width="11.5546875" style="778" bestFit="1" customWidth="1"/>
    <col min="15824" max="15824" width="12" style="778" bestFit="1" customWidth="1"/>
    <col min="15825" max="15825" width="11.5546875" style="778" customWidth="1"/>
    <col min="15826" max="15826" width="12.109375" style="778" bestFit="1" customWidth="1"/>
    <col min="15827" max="15827" width="12" style="778" bestFit="1" customWidth="1"/>
    <col min="15828" max="15829" width="11.5546875" style="778" customWidth="1"/>
    <col min="15830" max="15830" width="10.44140625" style="778" customWidth="1"/>
    <col min="15831" max="15861" width="0" style="778" hidden="1" customWidth="1"/>
    <col min="15862" max="16067" width="9.109375" style="778"/>
    <col min="16068" max="16068" width="6.109375" style="778" customWidth="1"/>
    <col min="16069" max="16069" width="48.109375" style="778" customWidth="1"/>
    <col min="16070" max="16070" width="7" style="778" customWidth="1"/>
    <col min="16071" max="16075" width="0" style="778" hidden="1" customWidth="1"/>
    <col min="16076" max="16076" width="12.109375" style="778" customWidth="1"/>
    <col min="16077" max="16077" width="12" style="778" customWidth="1"/>
    <col min="16078" max="16078" width="13" style="778" customWidth="1"/>
    <col min="16079" max="16079" width="11.5546875" style="778" bestFit="1" customWidth="1"/>
    <col min="16080" max="16080" width="12" style="778" bestFit="1" customWidth="1"/>
    <col min="16081" max="16081" width="11.5546875" style="778" customWidth="1"/>
    <col min="16082" max="16082" width="12.109375" style="778" bestFit="1" customWidth="1"/>
    <col min="16083" max="16083" width="12" style="778" bestFit="1" customWidth="1"/>
    <col min="16084" max="16085" width="11.5546875" style="778" customWidth="1"/>
    <col min="16086" max="16086" width="10.44140625" style="778" customWidth="1"/>
    <col min="16087" max="16117" width="0" style="778" hidden="1" customWidth="1"/>
    <col min="16118" max="16371" width="9.109375" style="778"/>
    <col min="16372" max="16384" width="10.33203125" style="778" customWidth="1"/>
  </cols>
  <sheetData>
    <row r="1" spans="1:6" s="768" customFormat="1" ht="25.5" customHeight="1">
      <c r="A1" s="1016" t="s">
        <v>644</v>
      </c>
      <c r="B1" s="1016"/>
      <c r="C1" s="1016"/>
      <c r="D1" s="1016"/>
      <c r="E1" s="1016"/>
      <c r="F1" s="1016"/>
    </row>
    <row r="2" spans="1:6" s="768" customFormat="1" ht="25.5" customHeight="1">
      <c r="A2" s="1017" t="s">
        <v>645</v>
      </c>
      <c r="B2" s="1017"/>
      <c r="C2" s="1017"/>
      <c r="D2" s="1017"/>
      <c r="E2" s="1017"/>
      <c r="F2" s="1017"/>
    </row>
    <row r="3" spans="1:6" s="768" customFormat="1" ht="25.5" customHeight="1">
      <c r="A3" s="1017" t="s">
        <v>646</v>
      </c>
      <c r="B3" s="1017"/>
      <c r="C3" s="1017"/>
      <c r="D3" s="1017"/>
      <c r="E3" s="1017"/>
      <c r="F3" s="1017"/>
    </row>
    <row r="4" spans="1:6" s="768" customFormat="1" ht="25.5" customHeight="1">
      <c r="A4" s="1018" t="s">
        <v>692</v>
      </c>
      <c r="B4" s="1018"/>
      <c r="C4" s="1018"/>
      <c r="D4" s="1018"/>
      <c r="E4" s="1018"/>
      <c r="F4" s="1018"/>
    </row>
    <row r="5" spans="1:6" s="772" customFormat="1" ht="20.25" customHeight="1">
      <c r="A5" s="769"/>
      <c r="B5" s="770"/>
      <c r="C5" s="770"/>
      <c r="D5" s="770"/>
      <c r="E5" s="770"/>
      <c r="F5" s="771" t="s">
        <v>1</v>
      </c>
    </row>
    <row r="6" spans="1:6" s="775" customFormat="1" ht="51" customHeight="1">
      <c r="A6" s="773" t="s">
        <v>578</v>
      </c>
      <c r="B6" s="773" t="s">
        <v>194</v>
      </c>
      <c r="C6" s="773" t="s">
        <v>4</v>
      </c>
      <c r="D6" s="773" t="s">
        <v>613</v>
      </c>
      <c r="E6" s="773" t="s">
        <v>647</v>
      </c>
      <c r="F6" s="774" t="s">
        <v>501</v>
      </c>
    </row>
    <row r="7" spans="1:6" ht="18" customHeight="1">
      <c r="A7" s="776" t="s">
        <v>197</v>
      </c>
      <c r="B7" s="776" t="s">
        <v>648</v>
      </c>
      <c r="C7" s="776" t="s">
        <v>208</v>
      </c>
      <c r="D7" s="777" t="s">
        <v>241</v>
      </c>
      <c r="E7" s="777" t="s">
        <v>280</v>
      </c>
      <c r="F7" s="777" t="s">
        <v>281</v>
      </c>
    </row>
    <row r="8" spans="1:6" s="782" customFormat="1" ht="25.5" customHeight="1">
      <c r="A8" s="773" t="s">
        <v>210</v>
      </c>
      <c r="B8" s="779" t="s">
        <v>649</v>
      </c>
      <c r="C8" s="774"/>
      <c r="D8" s="780">
        <v>101671.35</v>
      </c>
      <c r="E8" s="780">
        <v>101671.34999999999</v>
      </c>
      <c r="F8" s="781">
        <v>101671.35</v>
      </c>
    </row>
    <row r="9" spans="1:6" ht="22.5" customHeight="1">
      <c r="A9" s="783">
        <v>1</v>
      </c>
      <c r="B9" s="784" t="s">
        <v>19</v>
      </c>
      <c r="C9" s="785" t="s">
        <v>20</v>
      </c>
      <c r="D9" s="786">
        <v>96826</v>
      </c>
      <c r="E9" s="786">
        <v>96369.7</v>
      </c>
      <c r="F9" s="781">
        <v>95835.67</v>
      </c>
    </row>
    <row r="10" spans="1:6" s="791" customFormat="1" ht="18" customHeight="1">
      <c r="A10" s="787"/>
      <c r="B10" s="788" t="s">
        <v>75</v>
      </c>
      <c r="C10" s="787"/>
      <c r="D10" s="789"/>
      <c r="E10" s="789"/>
      <c r="F10" s="790"/>
    </row>
    <row r="11" spans="1:6" ht="20.25" customHeight="1">
      <c r="A11" s="792" t="s">
        <v>21</v>
      </c>
      <c r="B11" s="793" t="s">
        <v>22</v>
      </c>
      <c r="C11" s="792" t="s">
        <v>23</v>
      </c>
      <c r="D11" s="794">
        <v>4176.829999999999</v>
      </c>
      <c r="E11" s="794">
        <v>4098.7299999999996</v>
      </c>
      <c r="F11" s="795">
        <v>4142.1799999999994</v>
      </c>
    </row>
    <row r="12" spans="1:6" s="791" customFormat="1" ht="20.25" customHeight="1">
      <c r="A12" s="787"/>
      <c r="B12" s="788" t="s">
        <v>212</v>
      </c>
      <c r="C12" s="787" t="s">
        <v>25</v>
      </c>
      <c r="D12" s="789">
        <v>2644.93</v>
      </c>
      <c r="E12" s="789">
        <v>2590.16</v>
      </c>
      <c r="F12" s="790">
        <v>2563.3200000000002</v>
      </c>
    </row>
    <row r="13" spans="1:6" s="791" customFormat="1" ht="20.25" hidden="1" customHeight="1">
      <c r="A13" s="792"/>
      <c r="B13" s="793" t="s">
        <v>31</v>
      </c>
      <c r="C13" s="792" t="s">
        <v>32</v>
      </c>
      <c r="D13" s="794">
        <v>4927.72</v>
      </c>
      <c r="E13" s="794">
        <v>4643.42</v>
      </c>
      <c r="F13" s="795">
        <v>4620.8700000000008</v>
      </c>
    </row>
    <row r="14" spans="1:6" ht="20.25" customHeight="1">
      <c r="A14" s="792" t="s">
        <v>30</v>
      </c>
      <c r="B14" s="793" t="s">
        <v>34</v>
      </c>
      <c r="C14" s="792" t="s">
        <v>35</v>
      </c>
      <c r="D14" s="794">
        <v>1427.79</v>
      </c>
      <c r="E14" s="794">
        <v>1972.83</v>
      </c>
      <c r="F14" s="795">
        <v>1934.9299999999998</v>
      </c>
    </row>
    <row r="15" spans="1:6" ht="20.25" customHeight="1">
      <c r="A15" s="792" t="s">
        <v>33</v>
      </c>
      <c r="B15" s="793" t="s">
        <v>37</v>
      </c>
      <c r="C15" s="792" t="s">
        <v>38</v>
      </c>
      <c r="D15" s="794">
        <v>16147.78</v>
      </c>
      <c r="E15" s="794">
        <v>16287.220000000001</v>
      </c>
      <c r="F15" s="795">
        <v>15158.330000000002</v>
      </c>
    </row>
    <row r="16" spans="1:6" ht="20.25" customHeight="1">
      <c r="A16" s="792" t="s">
        <v>36</v>
      </c>
      <c r="B16" s="793" t="s">
        <v>46</v>
      </c>
      <c r="C16" s="792" t="s">
        <v>47</v>
      </c>
      <c r="D16" s="794">
        <v>0</v>
      </c>
      <c r="E16" s="794">
        <v>0</v>
      </c>
      <c r="F16" s="795">
        <v>0</v>
      </c>
    </row>
    <row r="17" spans="1:8" s="791" customFormat="1" ht="20.25" customHeight="1">
      <c r="A17" s="792" t="s">
        <v>45</v>
      </c>
      <c r="B17" s="793" t="s">
        <v>55</v>
      </c>
      <c r="C17" s="792" t="s">
        <v>56</v>
      </c>
      <c r="D17" s="794">
        <v>69914.89</v>
      </c>
      <c r="E17" s="794">
        <v>68925.88</v>
      </c>
      <c r="F17" s="795">
        <v>69200.77</v>
      </c>
    </row>
    <row r="18" spans="1:8" s="791" customFormat="1" ht="23.4" customHeight="1">
      <c r="A18" s="787"/>
      <c r="B18" s="796" t="s">
        <v>199</v>
      </c>
      <c r="C18" s="787" t="s">
        <v>58</v>
      </c>
      <c r="D18" s="789">
        <v>42439.76</v>
      </c>
      <c r="E18" s="789">
        <v>42200.23</v>
      </c>
      <c r="F18" s="790">
        <v>42248.200000000004</v>
      </c>
    </row>
    <row r="19" spans="1:8" s="791" customFormat="1" ht="21.75" hidden="1" customHeight="1">
      <c r="A19" s="792"/>
      <c r="B19" s="793" t="s">
        <v>64</v>
      </c>
      <c r="C19" s="792" t="s">
        <v>65</v>
      </c>
      <c r="D19" s="794">
        <v>219.52</v>
      </c>
      <c r="E19" s="794">
        <v>215.18</v>
      </c>
      <c r="F19" s="795">
        <v>212.43</v>
      </c>
    </row>
    <row r="20" spans="1:8" ht="18" hidden="1" customHeight="1">
      <c r="A20" s="792"/>
      <c r="B20" s="793" t="s">
        <v>67</v>
      </c>
      <c r="C20" s="792" t="s">
        <v>68</v>
      </c>
      <c r="D20" s="794">
        <v>0</v>
      </c>
      <c r="E20" s="794">
        <v>0</v>
      </c>
      <c r="F20" s="795">
        <v>0</v>
      </c>
    </row>
    <row r="21" spans="1:8" ht="23.25" hidden="1" customHeight="1">
      <c r="A21" s="792"/>
      <c r="B21" s="793" t="s">
        <v>70</v>
      </c>
      <c r="C21" s="792" t="s">
        <v>71</v>
      </c>
      <c r="D21" s="794">
        <v>11.47</v>
      </c>
      <c r="E21" s="794">
        <v>226.43999999999997</v>
      </c>
      <c r="F21" s="795">
        <v>566.16</v>
      </c>
    </row>
    <row r="22" spans="1:8" ht="24.75" customHeight="1">
      <c r="A22" s="797">
        <v>2</v>
      </c>
      <c r="B22" s="784" t="s">
        <v>73</v>
      </c>
      <c r="C22" s="785" t="s">
        <v>74</v>
      </c>
      <c r="D22" s="786">
        <v>4112.8600000000006</v>
      </c>
      <c r="E22" s="786">
        <v>4570.37</v>
      </c>
      <c r="F22" s="781">
        <v>5104.46</v>
      </c>
    </row>
    <row r="23" spans="1:8" ht="18" customHeight="1">
      <c r="A23" s="785"/>
      <c r="B23" s="788" t="s">
        <v>75</v>
      </c>
      <c r="C23" s="785"/>
      <c r="D23" s="786"/>
      <c r="E23" s="786"/>
      <c r="F23" s="781"/>
    </row>
    <row r="24" spans="1:8" ht="23.25" customHeight="1">
      <c r="A24" s="792" t="s">
        <v>76</v>
      </c>
      <c r="B24" s="793" t="s">
        <v>77</v>
      </c>
      <c r="C24" s="792" t="s">
        <v>78</v>
      </c>
      <c r="D24" s="794">
        <v>121.9</v>
      </c>
      <c r="E24" s="794">
        <v>179.19</v>
      </c>
      <c r="F24" s="795">
        <v>254.19</v>
      </c>
    </row>
    <row r="25" spans="1:8" s="791" customFormat="1" ht="23.25" customHeight="1">
      <c r="A25" s="792" t="s">
        <v>79</v>
      </c>
      <c r="B25" s="793" t="s">
        <v>80</v>
      </c>
      <c r="C25" s="792" t="s">
        <v>81</v>
      </c>
      <c r="D25" s="794">
        <v>0.85</v>
      </c>
      <c r="E25" s="794">
        <v>3.11</v>
      </c>
      <c r="F25" s="795">
        <v>8.7500000000000018</v>
      </c>
    </row>
    <row r="26" spans="1:8" ht="23.25" customHeight="1">
      <c r="A26" s="792" t="s">
        <v>82</v>
      </c>
      <c r="B26" s="793" t="s">
        <v>83</v>
      </c>
      <c r="C26" s="792" t="s">
        <v>84</v>
      </c>
      <c r="D26" s="794">
        <v>0</v>
      </c>
      <c r="E26" s="794">
        <v>0</v>
      </c>
      <c r="F26" s="795">
        <v>0</v>
      </c>
    </row>
    <row r="27" spans="1:8" ht="23.25" customHeight="1">
      <c r="A27" s="792" t="s">
        <v>85</v>
      </c>
      <c r="B27" s="793" t="s">
        <v>88</v>
      </c>
      <c r="C27" s="792" t="s">
        <v>89</v>
      </c>
      <c r="D27" s="794">
        <v>0</v>
      </c>
      <c r="E27" s="794">
        <v>50</v>
      </c>
      <c r="F27" s="795">
        <v>60</v>
      </c>
    </row>
    <row r="28" spans="1:8" ht="23.25" customHeight="1">
      <c r="A28" s="792" t="s">
        <v>90</v>
      </c>
      <c r="B28" s="793" t="s">
        <v>650</v>
      </c>
      <c r="C28" s="792" t="s">
        <v>92</v>
      </c>
      <c r="D28" s="794">
        <v>19.170000000000002</v>
      </c>
      <c r="E28" s="794">
        <v>30.64</v>
      </c>
      <c r="F28" s="795">
        <v>50.640000000000008</v>
      </c>
    </row>
    <row r="29" spans="1:8" ht="23.25" customHeight="1">
      <c r="A29" s="792" t="s">
        <v>93</v>
      </c>
      <c r="B29" s="793" t="s">
        <v>94</v>
      </c>
      <c r="C29" s="792" t="s">
        <v>95</v>
      </c>
      <c r="D29" s="794">
        <v>16.059999999999999</v>
      </c>
      <c r="E29" s="794">
        <v>33.429999999999993</v>
      </c>
      <c r="F29" s="795">
        <v>46.97</v>
      </c>
    </row>
    <row r="30" spans="1:8" s="791" customFormat="1" ht="23.25" customHeight="1">
      <c r="A30" s="792" t="s">
        <v>96</v>
      </c>
      <c r="B30" s="793" t="s">
        <v>97</v>
      </c>
      <c r="C30" s="792" t="s">
        <v>98</v>
      </c>
      <c r="D30" s="794">
        <v>0.03</v>
      </c>
      <c r="E30" s="794">
        <v>0.03</v>
      </c>
      <c r="F30" s="795">
        <v>0.03</v>
      </c>
    </row>
    <row r="31" spans="1:8" ht="23.25" hidden="1" customHeight="1">
      <c r="A31" s="792"/>
      <c r="B31" s="793" t="s">
        <v>100</v>
      </c>
      <c r="C31" s="792" t="s">
        <v>101</v>
      </c>
      <c r="D31" s="794">
        <v>1.57</v>
      </c>
      <c r="E31" s="794">
        <v>39.22</v>
      </c>
      <c r="F31" s="795">
        <v>67.72</v>
      </c>
    </row>
    <row r="32" spans="1:8" ht="36.75" customHeight="1">
      <c r="A32" s="792" t="s">
        <v>99</v>
      </c>
      <c r="B32" s="793" t="s">
        <v>103</v>
      </c>
      <c r="C32" s="792" t="s">
        <v>104</v>
      </c>
      <c r="D32" s="794">
        <v>1715.21</v>
      </c>
      <c r="E32" s="794">
        <v>1969.61</v>
      </c>
      <c r="F32" s="795">
        <v>2300.5299999999997</v>
      </c>
      <c r="G32" s="798"/>
      <c r="H32" s="798"/>
    </row>
    <row r="33" spans="1:6" s="791" customFormat="1" ht="18" customHeight="1">
      <c r="A33" s="787"/>
      <c r="B33" s="788" t="s">
        <v>75</v>
      </c>
      <c r="C33" s="787"/>
      <c r="D33" s="789"/>
      <c r="E33" s="789"/>
      <c r="F33" s="790"/>
    </row>
    <row r="34" spans="1:6" ht="21.75" customHeight="1">
      <c r="A34" s="792" t="s">
        <v>571</v>
      </c>
      <c r="B34" s="793" t="s">
        <v>106</v>
      </c>
      <c r="C34" s="792" t="s">
        <v>107</v>
      </c>
      <c r="D34" s="794">
        <v>1346.3</v>
      </c>
      <c r="E34" s="794">
        <v>1474.77</v>
      </c>
      <c r="F34" s="795">
        <v>1767.06</v>
      </c>
    </row>
    <row r="35" spans="1:6" ht="21.75" customHeight="1">
      <c r="A35" s="792" t="s">
        <v>571</v>
      </c>
      <c r="B35" s="793" t="s">
        <v>108</v>
      </c>
      <c r="C35" s="792" t="s">
        <v>109</v>
      </c>
      <c r="D35" s="794">
        <v>79.010000000000005</v>
      </c>
      <c r="E35" s="794">
        <v>83.560000000000016</v>
      </c>
      <c r="F35" s="795">
        <v>99.330000000000013</v>
      </c>
    </row>
    <row r="36" spans="1:6" ht="21.75" customHeight="1">
      <c r="A36" s="792" t="s">
        <v>571</v>
      </c>
      <c r="B36" s="793" t="s">
        <v>110</v>
      </c>
      <c r="C36" s="792" t="s">
        <v>111</v>
      </c>
      <c r="D36" s="794">
        <v>0.95</v>
      </c>
      <c r="E36" s="794">
        <v>5.22</v>
      </c>
      <c r="F36" s="795">
        <v>6.31</v>
      </c>
    </row>
    <row r="37" spans="1:6" ht="21.75" customHeight="1">
      <c r="A37" s="792" t="s">
        <v>571</v>
      </c>
      <c r="B37" s="793" t="s">
        <v>112</v>
      </c>
      <c r="C37" s="792" t="s">
        <v>113</v>
      </c>
      <c r="D37" s="794">
        <v>3.5</v>
      </c>
      <c r="E37" s="794">
        <v>7.75</v>
      </c>
      <c r="F37" s="795">
        <v>7.83</v>
      </c>
    </row>
    <row r="38" spans="1:6" ht="21.75" customHeight="1">
      <c r="A38" s="792" t="s">
        <v>571</v>
      </c>
      <c r="B38" s="793" t="s">
        <v>651</v>
      </c>
      <c r="C38" s="792" t="s">
        <v>115</v>
      </c>
      <c r="D38" s="794">
        <v>34.909999999999997</v>
      </c>
      <c r="E38" s="794">
        <v>48.099999999999994</v>
      </c>
      <c r="F38" s="795">
        <v>54.03</v>
      </c>
    </row>
    <row r="39" spans="1:6" ht="21.75" customHeight="1">
      <c r="A39" s="792" t="s">
        <v>571</v>
      </c>
      <c r="B39" s="793" t="s">
        <v>652</v>
      </c>
      <c r="C39" s="792" t="s">
        <v>117</v>
      </c>
      <c r="D39" s="794">
        <v>7.19</v>
      </c>
      <c r="E39" s="794">
        <v>15.5</v>
      </c>
      <c r="F39" s="795">
        <v>18</v>
      </c>
    </row>
    <row r="40" spans="1:6" ht="21.75" customHeight="1">
      <c r="A40" s="792" t="s">
        <v>571</v>
      </c>
      <c r="B40" s="793" t="s">
        <v>118</v>
      </c>
      <c r="C40" s="792" t="s">
        <v>119</v>
      </c>
      <c r="D40" s="794">
        <v>113.22</v>
      </c>
      <c r="E40" s="794">
        <v>170.56</v>
      </c>
      <c r="F40" s="795">
        <v>175.64</v>
      </c>
    </row>
    <row r="41" spans="1:6" ht="21.75" customHeight="1">
      <c r="A41" s="792" t="s">
        <v>571</v>
      </c>
      <c r="B41" s="793" t="s">
        <v>120</v>
      </c>
      <c r="C41" s="792" t="s">
        <v>121</v>
      </c>
      <c r="D41" s="794">
        <v>0.35</v>
      </c>
      <c r="E41" s="794">
        <v>0.59</v>
      </c>
      <c r="F41" s="795">
        <v>1.4499999999999997</v>
      </c>
    </row>
    <row r="42" spans="1:6" ht="21.75" customHeight="1">
      <c r="A42" s="792" t="s">
        <v>571</v>
      </c>
      <c r="B42" s="793" t="s">
        <v>122</v>
      </c>
      <c r="C42" s="792" t="s">
        <v>123</v>
      </c>
      <c r="D42" s="794">
        <v>0</v>
      </c>
      <c r="E42" s="794">
        <v>0</v>
      </c>
      <c r="F42" s="795">
        <v>0</v>
      </c>
    </row>
    <row r="43" spans="1:6" ht="21.75" customHeight="1">
      <c r="A43" s="792" t="s">
        <v>571</v>
      </c>
      <c r="B43" s="793" t="s">
        <v>653</v>
      </c>
      <c r="C43" s="792" t="s">
        <v>125</v>
      </c>
      <c r="D43" s="794">
        <v>0.28999999999999998</v>
      </c>
      <c r="E43" s="794">
        <v>2.19</v>
      </c>
      <c r="F43" s="795">
        <v>2.19</v>
      </c>
    </row>
    <row r="44" spans="1:6" ht="21.75" customHeight="1">
      <c r="A44" s="792" t="s">
        <v>571</v>
      </c>
      <c r="B44" s="793" t="s">
        <v>126</v>
      </c>
      <c r="C44" s="792" t="s">
        <v>127</v>
      </c>
      <c r="D44" s="794">
        <v>50.58</v>
      </c>
      <c r="E44" s="794">
        <v>76.38</v>
      </c>
      <c r="F44" s="795">
        <v>78.8</v>
      </c>
    </row>
    <row r="45" spans="1:6" ht="24.6" customHeight="1">
      <c r="A45" s="792" t="s">
        <v>571</v>
      </c>
      <c r="B45" s="793" t="s">
        <v>128</v>
      </c>
      <c r="C45" s="792" t="s">
        <v>129</v>
      </c>
      <c r="D45" s="794">
        <v>0.68</v>
      </c>
      <c r="E45" s="794">
        <v>0.68</v>
      </c>
      <c r="F45" s="795">
        <v>0.68</v>
      </c>
    </row>
    <row r="46" spans="1:6" ht="24.6" customHeight="1">
      <c r="A46" s="792" t="s">
        <v>571</v>
      </c>
      <c r="B46" s="793" t="s">
        <v>201</v>
      </c>
      <c r="C46" s="792" t="s">
        <v>131</v>
      </c>
      <c r="D46" s="794">
        <v>76.25</v>
      </c>
      <c r="E46" s="794">
        <v>79.290000000000006</v>
      </c>
      <c r="F46" s="795">
        <v>82.79</v>
      </c>
    </row>
    <row r="47" spans="1:6" ht="21.75" hidden="1" customHeight="1">
      <c r="A47" s="792"/>
      <c r="B47" s="793" t="s">
        <v>305</v>
      </c>
      <c r="C47" s="792" t="s">
        <v>133</v>
      </c>
      <c r="D47" s="794">
        <v>0</v>
      </c>
      <c r="E47" s="794">
        <v>0</v>
      </c>
      <c r="F47" s="795">
        <v>0</v>
      </c>
    </row>
    <row r="48" spans="1:6" s="791" customFormat="1" ht="21.75" hidden="1" customHeight="1">
      <c r="A48" s="792"/>
      <c r="B48" s="799" t="s">
        <v>134</v>
      </c>
      <c r="C48" s="800" t="s">
        <v>135</v>
      </c>
      <c r="D48" s="801">
        <v>0.15</v>
      </c>
      <c r="E48" s="801">
        <v>0.15</v>
      </c>
      <c r="F48" s="795">
        <v>0.15</v>
      </c>
    </row>
    <row r="49" spans="1:6" ht="21.75" hidden="1" customHeight="1">
      <c r="A49" s="792"/>
      <c r="B49" s="799" t="s">
        <v>136</v>
      </c>
      <c r="C49" s="800" t="s">
        <v>137</v>
      </c>
      <c r="D49" s="801">
        <v>1.83</v>
      </c>
      <c r="E49" s="801">
        <v>4.87</v>
      </c>
      <c r="F49" s="795">
        <v>6.2700000000000005</v>
      </c>
    </row>
    <row r="50" spans="1:6" s="791" customFormat="1" ht="21.75" customHeight="1">
      <c r="A50" s="792" t="s">
        <v>138</v>
      </c>
      <c r="B50" s="799" t="s">
        <v>654</v>
      </c>
      <c r="C50" s="800" t="s">
        <v>140</v>
      </c>
      <c r="D50" s="801">
        <v>0</v>
      </c>
      <c r="E50" s="801">
        <v>0</v>
      </c>
      <c r="F50" s="795">
        <v>0</v>
      </c>
    </row>
    <row r="51" spans="1:6" s="791" customFormat="1" ht="21.75" hidden="1" customHeight="1">
      <c r="A51" s="792"/>
      <c r="B51" s="799" t="s">
        <v>142</v>
      </c>
      <c r="C51" s="800" t="s">
        <v>143</v>
      </c>
      <c r="D51" s="801">
        <v>9.9700000000000006</v>
      </c>
      <c r="E51" s="801">
        <v>13.059999999999999</v>
      </c>
      <c r="F51" s="795">
        <v>16.559999999999999</v>
      </c>
    </row>
    <row r="52" spans="1:6" s="802" customFormat="1" ht="21.75" hidden="1" customHeight="1">
      <c r="A52" s="792"/>
      <c r="B52" s="799" t="s">
        <v>655</v>
      </c>
      <c r="C52" s="800" t="s">
        <v>146</v>
      </c>
      <c r="D52" s="801">
        <v>0.12</v>
      </c>
      <c r="E52" s="801">
        <v>7.44</v>
      </c>
      <c r="F52" s="795">
        <v>7.44</v>
      </c>
    </row>
    <row r="53" spans="1:6" s="791" customFormat="1" ht="21.75" customHeight="1">
      <c r="A53" s="792" t="s">
        <v>141</v>
      </c>
      <c r="B53" s="799" t="s">
        <v>148</v>
      </c>
      <c r="C53" s="800" t="s">
        <v>149</v>
      </c>
      <c r="D53" s="801">
        <v>656.91</v>
      </c>
      <c r="E53" s="801">
        <v>668.95999999999992</v>
      </c>
      <c r="F53" s="795">
        <v>707.07999999999993</v>
      </c>
    </row>
    <row r="54" spans="1:6" ht="21.75" customHeight="1">
      <c r="A54" s="792" t="s">
        <v>144</v>
      </c>
      <c r="B54" s="799" t="s">
        <v>151</v>
      </c>
      <c r="C54" s="800" t="s">
        <v>152</v>
      </c>
      <c r="D54" s="801">
        <v>22</v>
      </c>
      <c r="E54" s="801">
        <v>27.840000000000003</v>
      </c>
      <c r="F54" s="795">
        <v>48.94</v>
      </c>
    </row>
    <row r="55" spans="1:6" ht="21.75" customHeight="1">
      <c r="A55" s="792" t="s">
        <v>147</v>
      </c>
      <c r="B55" s="799" t="s">
        <v>154</v>
      </c>
      <c r="C55" s="800" t="s">
        <v>155</v>
      </c>
      <c r="D55" s="801">
        <v>11.06</v>
      </c>
      <c r="E55" s="801">
        <v>16.16</v>
      </c>
      <c r="F55" s="795">
        <v>17.03</v>
      </c>
    </row>
    <row r="56" spans="1:6" s="791" customFormat="1" ht="21.75" customHeight="1">
      <c r="A56" s="792" t="s">
        <v>150</v>
      </c>
      <c r="B56" s="799" t="s">
        <v>157</v>
      </c>
      <c r="C56" s="800" t="s">
        <v>158</v>
      </c>
      <c r="D56" s="801">
        <v>1.3</v>
      </c>
      <c r="E56" s="801">
        <v>1.79</v>
      </c>
      <c r="F56" s="795">
        <v>1.69</v>
      </c>
    </row>
    <row r="57" spans="1:6" s="791" customFormat="1" ht="21.75" customHeight="1">
      <c r="A57" s="792" t="s">
        <v>153</v>
      </c>
      <c r="B57" s="799" t="s">
        <v>160</v>
      </c>
      <c r="C57" s="800" t="s">
        <v>181</v>
      </c>
      <c r="D57" s="801">
        <v>0</v>
      </c>
      <c r="E57" s="801">
        <v>0</v>
      </c>
      <c r="F57" s="795">
        <v>0</v>
      </c>
    </row>
    <row r="58" spans="1:6" ht="21.75" hidden="1" customHeight="1">
      <c r="A58" s="792"/>
      <c r="B58" s="803" t="s">
        <v>429</v>
      </c>
      <c r="C58" s="804" t="s">
        <v>163</v>
      </c>
      <c r="D58" s="805">
        <v>0.26</v>
      </c>
      <c r="E58" s="805">
        <v>0.3</v>
      </c>
      <c r="F58" s="795">
        <v>6.7399999999999993</v>
      </c>
    </row>
    <row r="59" spans="1:6" ht="21.75" hidden="1" customHeight="1">
      <c r="A59" s="792"/>
      <c r="B59" s="806" t="s">
        <v>165</v>
      </c>
      <c r="C59" s="807" t="s">
        <v>166</v>
      </c>
      <c r="D59" s="808">
        <v>0</v>
      </c>
      <c r="E59" s="808">
        <v>3.4</v>
      </c>
      <c r="F59" s="795">
        <v>1407.88</v>
      </c>
    </row>
    <row r="60" spans="1:6" s="791" customFormat="1" ht="21.75" hidden="1" customHeight="1">
      <c r="A60" s="792"/>
      <c r="B60" s="803" t="s">
        <v>168</v>
      </c>
      <c r="C60" s="804" t="s">
        <v>169</v>
      </c>
      <c r="D60" s="805">
        <v>6.39</v>
      </c>
      <c r="E60" s="805">
        <v>6.7399999999999993</v>
      </c>
      <c r="F60" s="795">
        <v>79.34</v>
      </c>
    </row>
    <row r="61" spans="1:6" s="791" customFormat="1" ht="21.75" hidden="1" customHeight="1">
      <c r="A61" s="792"/>
      <c r="B61" s="803" t="s">
        <v>171</v>
      </c>
      <c r="C61" s="804" t="s">
        <v>172</v>
      </c>
      <c r="D61" s="805">
        <v>1431.49</v>
      </c>
      <c r="E61" s="805">
        <v>1420.88</v>
      </c>
      <c r="F61" s="795">
        <v>19.23</v>
      </c>
    </row>
    <row r="62" spans="1:6" ht="21.75" hidden="1" customHeight="1">
      <c r="A62" s="792"/>
      <c r="B62" s="806" t="s">
        <v>174</v>
      </c>
      <c r="C62" s="807" t="s">
        <v>175</v>
      </c>
      <c r="D62" s="808">
        <v>79.34</v>
      </c>
      <c r="E62" s="808">
        <v>79.34</v>
      </c>
      <c r="F62" s="795">
        <v>0.3</v>
      </c>
    </row>
    <row r="63" spans="1:6" ht="21.75" hidden="1" customHeight="1">
      <c r="A63" s="792"/>
      <c r="B63" s="803" t="s">
        <v>177</v>
      </c>
      <c r="C63" s="804" t="s">
        <v>178</v>
      </c>
      <c r="D63" s="805">
        <v>19.23</v>
      </c>
      <c r="E63" s="805">
        <v>19.23</v>
      </c>
      <c r="F63" s="795">
        <v>3.4</v>
      </c>
    </row>
    <row r="64" spans="1:6" s="810" customFormat="1" ht="21.75" customHeight="1">
      <c r="A64" s="797">
        <v>3</v>
      </c>
      <c r="B64" s="809" t="s">
        <v>179</v>
      </c>
      <c r="C64" s="774" t="s">
        <v>180</v>
      </c>
      <c r="D64" s="780">
        <v>732.49</v>
      </c>
      <c r="E64" s="780">
        <v>731.28</v>
      </c>
      <c r="F64" s="781">
        <v>731.22</v>
      </c>
    </row>
    <row r="65" spans="1:8" s="775" customFormat="1" ht="18" customHeight="1">
      <c r="A65" s="257" t="s">
        <v>213</v>
      </c>
      <c r="B65" s="784" t="s">
        <v>656</v>
      </c>
      <c r="C65" s="784"/>
      <c r="D65" s="811"/>
      <c r="E65" s="811"/>
      <c r="F65" s="781"/>
    </row>
    <row r="66" spans="1:8" s="810" customFormat="1" ht="18" customHeight="1">
      <c r="A66" s="812">
        <v>1</v>
      </c>
      <c r="B66" s="813" t="s">
        <v>310</v>
      </c>
      <c r="C66" s="814" t="s">
        <v>215</v>
      </c>
      <c r="D66" s="815"/>
      <c r="E66" s="815"/>
      <c r="F66" s="816"/>
    </row>
    <row r="67" spans="1:8" s="810" customFormat="1" ht="21.75" customHeight="1">
      <c r="A67" s="812">
        <v>2</v>
      </c>
      <c r="B67" s="813" t="s">
        <v>216</v>
      </c>
      <c r="C67" s="814" t="s">
        <v>217</v>
      </c>
      <c r="D67" s="815"/>
      <c r="E67" s="815"/>
      <c r="F67" s="816"/>
    </row>
    <row r="68" spans="1:8" s="810" customFormat="1" ht="21.75" customHeight="1">
      <c r="A68" s="812">
        <v>3</v>
      </c>
      <c r="B68" s="813" t="s">
        <v>218</v>
      </c>
      <c r="C68" s="814" t="s">
        <v>219</v>
      </c>
      <c r="D68" s="815"/>
      <c r="E68" s="815">
        <v>2843.21</v>
      </c>
      <c r="F68" s="816">
        <v>2847.15</v>
      </c>
    </row>
    <row r="69" spans="1:8" s="810" customFormat="1" ht="32.4">
      <c r="A69" s="812">
        <v>4</v>
      </c>
      <c r="B69" s="813" t="s">
        <v>657</v>
      </c>
      <c r="C69" s="814" t="s">
        <v>221</v>
      </c>
      <c r="D69" s="815"/>
      <c r="E69" s="815">
        <v>3576.5749999999998</v>
      </c>
      <c r="F69" s="816">
        <v>3530.7849999999999</v>
      </c>
    </row>
    <row r="70" spans="1:8" s="810" customFormat="1" ht="32.4">
      <c r="A70" s="812">
        <v>5</v>
      </c>
      <c r="B70" s="813" t="s">
        <v>658</v>
      </c>
      <c r="C70" s="814" t="s">
        <v>223</v>
      </c>
      <c r="D70" s="815"/>
      <c r="E70" s="815">
        <v>85213.1</v>
      </c>
      <c r="F70" s="816">
        <v>84359.1</v>
      </c>
    </row>
    <row r="71" spans="1:8" s="817" customFormat="1" ht="18" customHeight="1">
      <c r="A71" s="812">
        <v>6</v>
      </c>
      <c r="B71" s="813" t="s">
        <v>224</v>
      </c>
      <c r="C71" s="814" t="s">
        <v>225</v>
      </c>
      <c r="D71" s="815"/>
      <c r="E71" s="815">
        <v>92</v>
      </c>
      <c r="F71" s="816">
        <v>92</v>
      </c>
      <c r="G71" s="810"/>
      <c r="H71" s="810"/>
    </row>
    <row r="72" spans="1:8" s="810" customFormat="1" ht="18" customHeight="1">
      <c r="A72" s="812">
        <v>7</v>
      </c>
      <c r="B72" s="813" t="s">
        <v>226</v>
      </c>
      <c r="C72" s="814" t="s">
        <v>227</v>
      </c>
      <c r="D72" s="815"/>
      <c r="E72" s="815">
        <v>0</v>
      </c>
      <c r="F72" s="816">
        <v>0</v>
      </c>
    </row>
    <row r="73" spans="1:8" s="791" customFormat="1" ht="18" customHeight="1">
      <c r="A73" s="812">
        <v>8</v>
      </c>
      <c r="B73" s="813" t="s">
        <v>659</v>
      </c>
      <c r="C73" s="814" t="s">
        <v>229</v>
      </c>
      <c r="D73" s="815"/>
      <c r="E73" s="815">
        <v>50</v>
      </c>
      <c r="F73" s="816">
        <v>60</v>
      </c>
    </row>
    <row r="74" spans="1:8" s="791" customFormat="1" ht="18" customHeight="1">
      <c r="A74" s="812">
        <v>9</v>
      </c>
      <c r="B74" s="813" t="s">
        <v>660</v>
      </c>
      <c r="C74" s="814" t="s">
        <v>231</v>
      </c>
      <c r="D74" s="815"/>
      <c r="E74" s="815">
        <v>53.76</v>
      </c>
      <c r="F74" s="816">
        <v>53.76</v>
      </c>
    </row>
    <row r="75" spans="1:8" s="791" customFormat="1" ht="18" customHeight="1">
      <c r="A75" s="812">
        <v>10</v>
      </c>
      <c r="B75" s="813" t="s">
        <v>232</v>
      </c>
      <c r="C75" s="814" t="s">
        <v>233</v>
      </c>
      <c r="D75" s="815"/>
      <c r="E75" s="815">
        <v>30.64</v>
      </c>
      <c r="F75" s="816">
        <v>50.640000000000008</v>
      </c>
    </row>
    <row r="76" spans="1:8" s="791" customFormat="1" ht="18" customHeight="1">
      <c r="A76" s="812">
        <v>11</v>
      </c>
      <c r="B76" s="813" t="s">
        <v>236</v>
      </c>
      <c r="C76" s="814" t="s">
        <v>237</v>
      </c>
      <c r="D76" s="815"/>
      <c r="E76" s="815">
        <v>2993.9800000000005</v>
      </c>
      <c r="F76" s="816">
        <v>2993.9800000000005</v>
      </c>
    </row>
    <row r="77" spans="1:8" ht="16.5" customHeight="1">
      <c r="A77" s="818"/>
      <c r="B77" s="819"/>
      <c r="C77" s="819"/>
      <c r="D77" s="819"/>
      <c r="E77" s="819"/>
    </row>
  </sheetData>
  <mergeCells count="4">
    <mergeCell ref="A1:F1"/>
    <mergeCell ref="A2:F2"/>
    <mergeCell ref="A3:F3"/>
    <mergeCell ref="A4:F4"/>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Z71"/>
  <sheetViews>
    <sheetView showZeros="0" workbookViewId="0">
      <pane ySplit="6" topLeftCell="A7" activePane="bottomLeft" state="frozen"/>
      <selection pane="bottomLeft" activeCell="O23" sqref="O23"/>
    </sheetView>
  </sheetViews>
  <sheetFormatPr defaultColWidth="6.88671875" defaultRowHeight="13.8"/>
  <cols>
    <col min="1" max="1" width="6.5546875" style="155" customWidth="1"/>
    <col min="2" max="2" width="40" style="154" customWidth="1"/>
    <col min="3" max="3" width="7" style="154" customWidth="1"/>
    <col min="4" max="4" width="12" style="154" customWidth="1"/>
    <col min="5" max="5" width="9.109375" style="154" customWidth="1"/>
    <col min="6" max="9" width="8.5546875" style="154" customWidth="1"/>
    <col min="10" max="10" width="9.44140625" style="154" customWidth="1"/>
    <col min="11" max="11" width="9" style="154" customWidth="1"/>
    <col min="12" max="12" width="9.109375" style="154" customWidth="1"/>
    <col min="13" max="13" width="6.88671875" style="154"/>
    <col min="14" max="14" width="8.33203125" style="154" bestFit="1" customWidth="1"/>
    <col min="15" max="18" width="6.88671875" style="154"/>
    <col min="19" max="19" width="8.109375" style="154" customWidth="1"/>
    <col min="20" max="23" width="6.88671875" style="154"/>
    <col min="24" max="24" width="7.6640625" style="154" customWidth="1"/>
    <col min="25" max="202" width="6.88671875" style="154"/>
    <col min="203" max="203" width="5.44140625" style="154" customWidth="1"/>
    <col min="204" max="204" width="42" style="154" customWidth="1"/>
    <col min="205" max="205" width="6.44140625" style="154" customWidth="1"/>
    <col min="206" max="206" width="9.88671875" style="154" customWidth="1"/>
    <col min="207" max="207" width="8.44140625" style="154" customWidth="1"/>
    <col min="208" max="213" width="7.88671875" style="154" customWidth="1"/>
    <col min="214" max="214" width="8" style="154" customWidth="1"/>
    <col min="215" max="267" width="0" style="154" hidden="1" customWidth="1"/>
    <col min="268" max="458" width="6.88671875" style="154"/>
    <col min="459" max="459" width="5.44140625" style="154" customWidth="1"/>
    <col min="460" max="460" width="42" style="154" customWidth="1"/>
    <col min="461" max="461" width="6.44140625" style="154" customWidth="1"/>
    <col min="462" max="462" width="9.88671875" style="154" customWidth="1"/>
    <col min="463" max="463" width="8.44140625" style="154" customWidth="1"/>
    <col min="464" max="469" width="7.88671875" style="154" customWidth="1"/>
    <col min="470" max="470" width="8" style="154" customWidth="1"/>
    <col min="471" max="523" width="0" style="154" hidden="1" customWidth="1"/>
    <col min="524" max="714" width="6.88671875" style="154"/>
    <col min="715" max="715" width="5.44140625" style="154" customWidth="1"/>
    <col min="716" max="716" width="42" style="154" customWidth="1"/>
    <col min="717" max="717" width="6.44140625" style="154" customWidth="1"/>
    <col min="718" max="718" width="9.88671875" style="154" customWidth="1"/>
    <col min="719" max="719" width="8.44140625" style="154" customWidth="1"/>
    <col min="720" max="725" width="7.88671875" style="154" customWidth="1"/>
    <col min="726" max="726" width="8" style="154" customWidth="1"/>
    <col min="727" max="779" width="0" style="154" hidden="1" customWidth="1"/>
    <col min="780" max="970" width="6.88671875" style="154"/>
    <col min="971" max="971" width="5.44140625" style="154" customWidth="1"/>
    <col min="972" max="972" width="42" style="154" customWidth="1"/>
    <col min="973" max="973" width="6.44140625" style="154" customWidth="1"/>
    <col min="974" max="974" width="9.88671875" style="154" customWidth="1"/>
    <col min="975" max="975" width="8.44140625" style="154" customWidth="1"/>
    <col min="976" max="981" width="7.88671875" style="154" customWidth="1"/>
    <col min="982" max="982" width="8" style="154" customWidth="1"/>
    <col min="983" max="1035" width="0" style="154" hidden="1" customWidth="1"/>
    <col min="1036" max="1226" width="6.88671875" style="154"/>
    <col min="1227" max="1227" width="5.44140625" style="154" customWidth="1"/>
    <col min="1228" max="1228" width="42" style="154" customWidth="1"/>
    <col min="1229" max="1229" width="6.44140625" style="154" customWidth="1"/>
    <col min="1230" max="1230" width="9.88671875" style="154" customWidth="1"/>
    <col min="1231" max="1231" width="8.44140625" style="154" customWidth="1"/>
    <col min="1232" max="1237" width="7.88671875" style="154" customWidth="1"/>
    <col min="1238" max="1238" width="8" style="154" customWidth="1"/>
    <col min="1239" max="1291" width="0" style="154" hidden="1" customWidth="1"/>
    <col min="1292" max="1482" width="6.88671875" style="154"/>
    <col min="1483" max="1483" width="5.44140625" style="154" customWidth="1"/>
    <col min="1484" max="1484" width="42" style="154" customWidth="1"/>
    <col min="1485" max="1485" width="6.44140625" style="154" customWidth="1"/>
    <col min="1486" max="1486" width="9.88671875" style="154" customWidth="1"/>
    <col min="1487" max="1487" width="8.44140625" style="154" customWidth="1"/>
    <col min="1488" max="1493" width="7.88671875" style="154" customWidth="1"/>
    <col min="1494" max="1494" width="8" style="154" customWidth="1"/>
    <col min="1495" max="1547" width="0" style="154" hidden="1" customWidth="1"/>
    <col min="1548" max="1738" width="6.88671875" style="154"/>
    <col min="1739" max="1739" width="5.44140625" style="154" customWidth="1"/>
    <col min="1740" max="1740" width="42" style="154" customWidth="1"/>
    <col min="1741" max="1741" width="6.44140625" style="154" customWidth="1"/>
    <col min="1742" max="1742" width="9.88671875" style="154" customWidth="1"/>
    <col min="1743" max="1743" width="8.44140625" style="154" customWidth="1"/>
    <col min="1744" max="1749" width="7.88671875" style="154" customWidth="1"/>
    <col min="1750" max="1750" width="8" style="154" customWidth="1"/>
    <col min="1751" max="1803" width="0" style="154" hidden="1" customWidth="1"/>
    <col min="1804" max="1994" width="6.88671875" style="154"/>
    <col min="1995" max="1995" width="5.44140625" style="154" customWidth="1"/>
    <col min="1996" max="1996" width="42" style="154" customWidth="1"/>
    <col min="1997" max="1997" width="6.44140625" style="154" customWidth="1"/>
    <col min="1998" max="1998" width="9.88671875" style="154" customWidth="1"/>
    <col min="1999" max="1999" width="8.44140625" style="154" customWidth="1"/>
    <col min="2000" max="2005" width="7.88671875" style="154" customWidth="1"/>
    <col min="2006" max="2006" width="8" style="154" customWidth="1"/>
    <col min="2007" max="2059" width="0" style="154" hidden="1" customWidth="1"/>
    <col min="2060" max="2250" width="6.88671875" style="154"/>
    <col min="2251" max="2251" width="5.44140625" style="154" customWidth="1"/>
    <col min="2252" max="2252" width="42" style="154" customWidth="1"/>
    <col min="2253" max="2253" width="6.44140625" style="154" customWidth="1"/>
    <col min="2254" max="2254" width="9.88671875" style="154" customWidth="1"/>
    <col min="2255" max="2255" width="8.44140625" style="154" customWidth="1"/>
    <col min="2256" max="2261" width="7.88671875" style="154" customWidth="1"/>
    <col min="2262" max="2262" width="8" style="154" customWidth="1"/>
    <col min="2263" max="2315" width="0" style="154" hidden="1" customWidth="1"/>
    <col min="2316" max="2506" width="6.88671875" style="154"/>
    <col min="2507" max="2507" width="5.44140625" style="154" customWidth="1"/>
    <col min="2508" max="2508" width="42" style="154" customWidth="1"/>
    <col min="2509" max="2509" width="6.44140625" style="154" customWidth="1"/>
    <col min="2510" max="2510" width="9.88671875" style="154" customWidth="1"/>
    <col min="2511" max="2511" width="8.44140625" style="154" customWidth="1"/>
    <col min="2512" max="2517" width="7.88671875" style="154" customWidth="1"/>
    <col min="2518" max="2518" width="8" style="154" customWidth="1"/>
    <col min="2519" max="2571" width="0" style="154" hidden="1" customWidth="1"/>
    <col min="2572" max="2762" width="6.88671875" style="154"/>
    <col min="2763" max="2763" width="5.44140625" style="154" customWidth="1"/>
    <col min="2764" max="2764" width="42" style="154" customWidth="1"/>
    <col min="2765" max="2765" width="6.44140625" style="154" customWidth="1"/>
    <col min="2766" max="2766" width="9.88671875" style="154" customWidth="1"/>
    <col min="2767" max="2767" width="8.44140625" style="154" customWidth="1"/>
    <col min="2768" max="2773" width="7.88671875" style="154" customWidth="1"/>
    <col min="2774" max="2774" width="8" style="154" customWidth="1"/>
    <col min="2775" max="2827" width="0" style="154" hidden="1" customWidth="1"/>
    <col min="2828" max="3018" width="6.88671875" style="154"/>
    <col min="3019" max="3019" width="5.44140625" style="154" customWidth="1"/>
    <col min="3020" max="3020" width="42" style="154" customWidth="1"/>
    <col min="3021" max="3021" width="6.44140625" style="154" customWidth="1"/>
    <col min="3022" max="3022" width="9.88671875" style="154" customWidth="1"/>
    <col min="3023" max="3023" width="8.44140625" style="154" customWidth="1"/>
    <col min="3024" max="3029" width="7.88671875" style="154" customWidth="1"/>
    <col min="3030" max="3030" width="8" style="154" customWidth="1"/>
    <col min="3031" max="3083" width="0" style="154" hidden="1" customWidth="1"/>
    <col min="3084" max="3274" width="6.88671875" style="154"/>
    <col min="3275" max="3275" width="5.44140625" style="154" customWidth="1"/>
    <col min="3276" max="3276" width="42" style="154" customWidth="1"/>
    <col min="3277" max="3277" width="6.44140625" style="154" customWidth="1"/>
    <col min="3278" max="3278" width="9.88671875" style="154" customWidth="1"/>
    <col min="3279" max="3279" width="8.44140625" style="154" customWidth="1"/>
    <col min="3280" max="3285" width="7.88671875" style="154" customWidth="1"/>
    <col min="3286" max="3286" width="8" style="154" customWidth="1"/>
    <col min="3287" max="3339" width="0" style="154" hidden="1" customWidth="1"/>
    <col min="3340" max="3530" width="6.88671875" style="154"/>
    <col min="3531" max="3531" width="5.44140625" style="154" customWidth="1"/>
    <col min="3532" max="3532" width="42" style="154" customWidth="1"/>
    <col min="3533" max="3533" width="6.44140625" style="154" customWidth="1"/>
    <col min="3534" max="3534" width="9.88671875" style="154" customWidth="1"/>
    <col min="3535" max="3535" width="8.44140625" style="154" customWidth="1"/>
    <col min="3536" max="3541" width="7.88671875" style="154" customWidth="1"/>
    <col min="3542" max="3542" width="8" style="154" customWidth="1"/>
    <col min="3543" max="3595" width="0" style="154" hidden="1" customWidth="1"/>
    <col min="3596" max="3786" width="6.88671875" style="154"/>
    <col min="3787" max="3787" width="5.44140625" style="154" customWidth="1"/>
    <col min="3788" max="3788" width="42" style="154" customWidth="1"/>
    <col min="3789" max="3789" width="6.44140625" style="154" customWidth="1"/>
    <col min="3790" max="3790" width="9.88671875" style="154" customWidth="1"/>
    <col min="3791" max="3791" width="8.44140625" style="154" customWidth="1"/>
    <col min="3792" max="3797" width="7.88671875" style="154" customWidth="1"/>
    <col min="3798" max="3798" width="8" style="154" customWidth="1"/>
    <col min="3799" max="3851" width="0" style="154" hidden="1" customWidth="1"/>
    <col min="3852" max="4042" width="6.88671875" style="154"/>
    <col min="4043" max="4043" width="5.44140625" style="154" customWidth="1"/>
    <col min="4044" max="4044" width="42" style="154" customWidth="1"/>
    <col min="4045" max="4045" width="6.44140625" style="154" customWidth="1"/>
    <col min="4046" max="4046" width="9.88671875" style="154" customWidth="1"/>
    <col min="4047" max="4047" width="8.44140625" style="154" customWidth="1"/>
    <col min="4048" max="4053" width="7.88671875" style="154" customWidth="1"/>
    <col min="4054" max="4054" width="8" style="154" customWidth="1"/>
    <col min="4055" max="4107" width="0" style="154" hidden="1" customWidth="1"/>
    <col min="4108" max="4298" width="6.88671875" style="154"/>
    <col min="4299" max="4299" width="5.44140625" style="154" customWidth="1"/>
    <col min="4300" max="4300" width="42" style="154" customWidth="1"/>
    <col min="4301" max="4301" width="6.44140625" style="154" customWidth="1"/>
    <col min="4302" max="4302" width="9.88671875" style="154" customWidth="1"/>
    <col min="4303" max="4303" width="8.44140625" style="154" customWidth="1"/>
    <col min="4304" max="4309" width="7.88671875" style="154" customWidth="1"/>
    <col min="4310" max="4310" width="8" style="154" customWidth="1"/>
    <col min="4311" max="4363" width="0" style="154" hidden="1" customWidth="1"/>
    <col min="4364" max="4554" width="6.88671875" style="154"/>
    <col min="4555" max="4555" width="5.44140625" style="154" customWidth="1"/>
    <col min="4556" max="4556" width="42" style="154" customWidth="1"/>
    <col min="4557" max="4557" width="6.44140625" style="154" customWidth="1"/>
    <col min="4558" max="4558" width="9.88671875" style="154" customWidth="1"/>
    <col min="4559" max="4559" width="8.44140625" style="154" customWidth="1"/>
    <col min="4560" max="4565" width="7.88671875" style="154" customWidth="1"/>
    <col min="4566" max="4566" width="8" style="154" customWidth="1"/>
    <col min="4567" max="4619" width="0" style="154" hidden="1" customWidth="1"/>
    <col min="4620" max="4810" width="6.88671875" style="154"/>
    <col min="4811" max="4811" width="5.44140625" style="154" customWidth="1"/>
    <col min="4812" max="4812" width="42" style="154" customWidth="1"/>
    <col min="4813" max="4813" width="6.44140625" style="154" customWidth="1"/>
    <col min="4814" max="4814" width="9.88671875" style="154" customWidth="1"/>
    <col min="4815" max="4815" width="8.44140625" style="154" customWidth="1"/>
    <col min="4816" max="4821" width="7.88671875" style="154" customWidth="1"/>
    <col min="4822" max="4822" width="8" style="154" customWidth="1"/>
    <col min="4823" max="4875" width="0" style="154" hidden="1" customWidth="1"/>
    <col min="4876" max="5066" width="6.88671875" style="154"/>
    <col min="5067" max="5067" width="5.44140625" style="154" customWidth="1"/>
    <col min="5068" max="5068" width="42" style="154" customWidth="1"/>
    <col min="5069" max="5069" width="6.44140625" style="154" customWidth="1"/>
    <col min="5070" max="5070" width="9.88671875" style="154" customWidth="1"/>
    <col min="5071" max="5071" width="8.44140625" style="154" customWidth="1"/>
    <col min="5072" max="5077" width="7.88671875" style="154" customWidth="1"/>
    <col min="5078" max="5078" width="8" style="154" customWidth="1"/>
    <col min="5079" max="5131" width="0" style="154" hidden="1" customWidth="1"/>
    <col min="5132" max="5322" width="6.88671875" style="154"/>
    <col min="5323" max="5323" width="5.44140625" style="154" customWidth="1"/>
    <col min="5324" max="5324" width="42" style="154" customWidth="1"/>
    <col min="5325" max="5325" width="6.44140625" style="154" customWidth="1"/>
    <col min="5326" max="5326" width="9.88671875" style="154" customWidth="1"/>
    <col min="5327" max="5327" width="8.44140625" style="154" customWidth="1"/>
    <col min="5328" max="5333" width="7.88671875" style="154" customWidth="1"/>
    <col min="5334" max="5334" width="8" style="154" customWidth="1"/>
    <col min="5335" max="5387" width="0" style="154" hidden="1" customWidth="1"/>
    <col min="5388" max="5578" width="6.88671875" style="154"/>
    <col min="5579" max="5579" width="5.44140625" style="154" customWidth="1"/>
    <col min="5580" max="5580" width="42" style="154" customWidth="1"/>
    <col min="5581" max="5581" width="6.44140625" style="154" customWidth="1"/>
    <col min="5582" max="5582" width="9.88671875" style="154" customWidth="1"/>
    <col min="5583" max="5583" width="8.44140625" style="154" customWidth="1"/>
    <col min="5584" max="5589" width="7.88671875" style="154" customWidth="1"/>
    <col min="5590" max="5590" width="8" style="154" customWidth="1"/>
    <col min="5591" max="5643" width="0" style="154" hidden="1" customWidth="1"/>
    <col min="5644" max="5834" width="6.88671875" style="154"/>
    <col min="5835" max="5835" width="5.44140625" style="154" customWidth="1"/>
    <col min="5836" max="5836" width="42" style="154" customWidth="1"/>
    <col min="5837" max="5837" width="6.44140625" style="154" customWidth="1"/>
    <col min="5838" max="5838" width="9.88671875" style="154" customWidth="1"/>
    <col min="5839" max="5839" width="8.44140625" style="154" customWidth="1"/>
    <col min="5840" max="5845" width="7.88671875" style="154" customWidth="1"/>
    <col min="5846" max="5846" width="8" style="154" customWidth="1"/>
    <col min="5847" max="5899" width="0" style="154" hidden="1" customWidth="1"/>
    <col min="5900" max="6090" width="6.88671875" style="154"/>
    <col min="6091" max="6091" width="5.44140625" style="154" customWidth="1"/>
    <col min="6092" max="6092" width="42" style="154" customWidth="1"/>
    <col min="6093" max="6093" width="6.44140625" style="154" customWidth="1"/>
    <col min="6094" max="6094" width="9.88671875" style="154" customWidth="1"/>
    <col min="6095" max="6095" width="8.44140625" style="154" customWidth="1"/>
    <col min="6096" max="6101" width="7.88671875" style="154" customWidth="1"/>
    <col min="6102" max="6102" width="8" style="154" customWidth="1"/>
    <col min="6103" max="6155" width="0" style="154" hidden="1" customWidth="1"/>
    <col min="6156" max="6346" width="6.88671875" style="154"/>
    <col min="6347" max="6347" width="5.44140625" style="154" customWidth="1"/>
    <col min="6348" max="6348" width="42" style="154" customWidth="1"/>
    <col min="6349" max="6349" width="6.44140625" style="154" customWidth="1"/>
    <col min="6350" max="6350" width="9.88671875" style="154" customWidth="1"/>
    <col min="6351" max="6351" width="8.44140625" style="154" customWidth="1"/>
    <col min="6352" max="6357" width="7.88671875" style="154" customWidth="1"/>
    <col min="6358" max="6358" width="8" style="154" customWidth="1"/>
    <col min="6359" max="6411" width="0" style="154" hidden="1" customWidth="1"/>
    <col min="6412" max="6602" width="6.88671875" style="154"/>
    <col min="6603" max="6603" width="5.44140625" style="154" customWidth="1"/>
    <col min="6604" max="6604" width="42" style="154" customWidth="1"/>
    <col min="6605" max="6605" width="6.44140625" style="154" customWidth="1"/>
    <col min="6606" max="6606" width="9.88671875" style="154" customWidth="1"/>
    <col min="6607" max="6607" width="8.44140625" style="154" customWidth="1"/>
    <col min="6608" max="6613" width="7.88671875" style="154" customWidth="1"/>
    <col min="6614" max="6614" width="8" style="154" customWidth="1"/>
    <col min="6615" max="6667" width="0" style="154" hidden="1" customWidth="1"/>
    <col min="6668" max="6858" width="6.88671875" style="154"/>
    <col min="6859" max="6859" width="5.44140625" style="154" customWidth="1"/>
    <col min="6860" max="6860" width="42" style="154" customWidth="1"/>
    <col min="6861" max="6861" width="6.44140625" style="154" customWidth="1"/>
    <col min="6862" max="6862" width="9.88671875" style="154" customWidth="1"/>
    <col min="6863" max="6863" width="8.44140625" style="154" customWidth="1"/>
    <col min="6864" max="6869" width="7.88671875" style="154" customWidth="1"/>
    <col min="6870" max="6870" width="8" style="154" customWidth="1"/>
    <col min="6871" max="6923" width="0" style="154" hidden="1" customWidth="1"/>
    <col min="6924" max="7114" width="6.88671875" style="154"/>
    <col min="7115" max="7115" width="5.44140625" style="154" customWidth="1"/>
    <col min="7116" max="7116" width="42" style="154" customWidth="1"/>
    <col min="7117" max="7117" width="6.44140625" style="154" customWidth="1"/>
    <col min="7118" max="7118" width="9.88671875" style="154" customWidth="1"/>
    <col min="7119" max="7119" width="8.44140625" style="154" customWidth="1"/>
    <col min="7120" max="7125" width="7.88671875" style="154" customWidth="1"/>
    <col min="7126" max="7126" width="8" style="154" customWidth="1"/>
    <col min="7127" max="7179" width="0" style="154" hidden="1" customWidth="1"/>
    <col min="7180" max="7370" width="6.88671875" style="154"/>
    <col min="7371" max="7371" width="5.44140625" style="154" customWidth="1"/>
    <col min="7372" max="7372" width="42" style="154" customWidth="1"/>
    <col min="7373" max="7373" width="6.44140625" style="154" customWidth="1"/>
    <col min="7374" max="7374" width="9.88671875" style="154" customWidth="1"/>
    <col min="7375" max="7375" width="8.44140625" style="154" customWidth="1"/>
    <col min="7376" max="7381" width="7.88671875" style="154" customWidth="1"/>
    <col min="7382" max="7382" width="8" style="154" customWidth="1"/>
    <col min="7383" max="7435" width="0" style="154" hidden="1" customWidth="1"/>
    <col min="7436" max="7626" width="6.88671875" style="154"/>
    <col min="7627" max="7627" width="5.44140625" style="154" customWidth="1"/>
    <col min="7628" max="7628" width="42" style="154" customWidth="1"/>
    <col min="7629" max="7629" width="6.44140625" style="154" customWidth="1"/>
    <col min="7630" max="7630" width="9.88671875" style="154" customWidth="1"/>
    <col min="7631" max="7631" width="8.44140625" style="154" customWidth="1"/>
    <col min="7632" max="7637" width="7.88671875" style="154" customWidth="1"/>
    <col min="7638" max="7638" width="8" style="154" customWidth="1"/>
    <col min="7639" max="7691" width="0" style="154" hidden="1" customWidth="1"/>
    <col min="7692" max="7882" width="6.88671875" style="154"/>
    <col min="7883" max="7883" width="5.44140625" style="154" customWidth="1"/>
    <col min="7884" max="7884" width="42" style="154" customWidth="1"/>
    <col min="7885" max="7885" width="6.44140625" style="154" customWidth="1"/>
    <col min="7886" max="7886" width="9.88671875" style="154" customWidth="1"/>
    <col min="7887" max="7887" width="8.44140625" style="154" customWidth="1"/>
    <col min="7888" max="7893" width="7.88671875" style="154" customWidth="1"/>
    <col min="7894" max="7894" width="8" style="154" customWidth="1"/>
    <col min="7895" max="7947" width="0" style="154" hidden="1" customWidth="1"/>
    <col min="7948" max="8138" width="6.88671875" style="154"/>
    <col min="8139" max="8139" width="5.44140625" style="154" customWidth="1"/>
    <col min="8140" max="8140" width="42" style="154" customWidth="1"/>
    <col min="8141" max="8141" width="6.44140625" style="154" customWidth="1"/>
    <col min="8142" max="8142" width="9.88671875" style="154" customWidth="1"/>
    <col min="8143" max="8143" width="8.44140625" style="154" customWidth="1"/>
    <col min="8144" max="8149" width="7.88671875" style="154" customWidth="1"/>
    <col min="8150" max="8150" width="8" style="154" customWidth="1"/>
    <col min="8151" max="8203" width="0" style="154" hidden="1" customWidth="1"/>
    <col min="8204" max="8394" width="6.88671875" style="154"/>
    <col min="8395" max="8395" width="5.44140625" style="154" customWidth="1"/>
    <col min="8396" max="8396" width="42" style="154" customWidth="1"/>
    <col min="8397" max="8397" width="6.44140625" style="154" customWidth="1"/>
    <col min="8398" max="8398" width="9.88671875" style="154" customWidth="1"/>
    <col min="8399" max="8399" width="8.44140625" style="154" customWidth="1"/>
    <col min="8400" max="8405" width="7.88671875" style="154" customWidth="1"/>
    <col min="8406" max="8406" width="8" style="154" customWidth="1"/>
    <col min="8407" max="8459" width="0" style="154" hidden="1" customWidth="1"/>
    <col min="8460" max="8650" width="6.88671875" style="154"/>
    <col min="8651" max="8651" width="5.44140625" style="154" customWidth="1"/>
    <col min="8652" max="8652" width="42" style="154" customWidth="1"/>
    <col min="8653" max="8653" width="6.44140625" style="154" customWidth="1"/>
    <col min="8654" max="8654" width="9.88671875" style="154" customWidth="1"/>
    <col min="8655" max="8655" width="8.44140625" style="154" customWidth="1"/>
    <col min="8656" max="8661" width="7.88671875" style="154" customWidth="1"/>
    <col min="8662" max="8662" width="8" style="154" customWidth="1"/>
    <col min="8663" max="8715" width="0" style="154" hidden="1" customWidth="1"/>
    <col min="8716" max="8906" width="6.88671875" style="154"/>
    <col min="8907" max="8907" width="5.44140625" style="154" customWidth="1"/>
    <col min="8908" max="8908" width="42" style="154" customWidth="1"/>
    <col min="8909" max="8909" width="6.44140625" style="154" customWidth="1"/>
    <col min="8910" max="8910" width="9.88671875" style="154" customWidth="1"/>
    <col min="8911" max="8911" width="8.44140625" style="154" customWidth="1"/>
    <col min="8912" max="8917" width="7.88671875" style="154" customWidth="1"/>
    <col min="8918" max="8918" width="8" style="154" customWidth="1"/>
    <col min="8919" max="8971" width="0" style="154" hidden="1" customWidth="1"/>
    <col min="8972" max="9162" width="6.88671875" style="154"/>
    <col min="9163" max="9163" width="5.44140625" style="154" customWidth="1"/>
    <col min="9164" max="9164" width="42" style="154" customWidth="1"/>
    <col min="9165" max="9165" width="6.44140625" style="154" customWidth="1"/>
    <col min="9166" max="9166" width="9.88671875" style="154" customWidth="1"/>
    <col min="9167" max="9167" width="8.44140625" style="154" customWidth="1"/>
    <col min="9168" max="9173" width="7.88671875" style="154" customWidth="1"/>
    <col min="9174" max="9174" width="8" style="154" customWidth="1"/>
    <col min="9175" max="9227" width="0" style="154" hidden="1" customWidth="1"/>
    <col min="9228" max="9418" width="6.88671875" style="154"/>
    <col min="9419" max="9419" width="5.44140625" style="154" customWidth="1"/>
    <col min="9420" max="9420" width="42" style="154" customWidth="1"/>
    <col min="9421" max="9421" width="6.44140625" style="154" customWidth="1"/>
    <col min="9422" max="9422" width="9.88671875" style="154" customWidth="1"/>
    <col min="9423" max="9423" width="8.44140625" style="154" customWidth="1"/>
    <col min="9424" max="9429" width="7.88671875" style="154" customWidth="1"/>
    <col min="9430" max="9430" width="8" style="154" customWidth="1"/>
    <col min="9431" max="9483" width="0" style="154" hidden="1" customWidth="1"/>
    <col min="9484" max="9674" width="6.88671875" style="154"/>
    <col min="9675" max="9675" width="5.44140625" style="154" customWidth="1"/>
    <col min="9676" max="9676" width="42" style="154" customWidth="1"/>
    <col min="9677" max="9677" width="6.44140625" style="154" customWidth="1"/>
    <col min="9678" max="9678" width="9.88671875" style="154" customWidth="1"/>
    <col min="9679" max="9679" width="8.44140625" style="154" customWidth="1"/>
    <col min="9680" max="9685" width="7.88671875" style="154" customWidth="1"/>
    <col min="9686" max="9686" width="8" style="154" customWidth="1"/>
    <col min="9687" max="9739" width="0" style="154" hidden="1" customWidth="1"/>
    <col min="9740" max="9930" width="6.88671875" style="154"/>
    <col min="9931" max="9931" width="5.44140625" style="154" customWidth="1"/>
    <col min="9932" max="9932" width="42" style="154" customWidth="1"/>
    <col min="9933" max="9933" width="6.44140625" style="154" customWidth="1"/>
    <col min="9934" max="9934" width="9.88671875" style="154" customWidth="1"/>
    <col min="9935" max="9935" width="8.44140625" style="154" customWidth="1"/>
    <col min="9936" max="9941" width="7.88671875" style="154" customWidth="1"/>
    <col min="9942" max="9942" width="8" style="154" customWidth="1"/>
    <col min="9943" max="9995" width="0" style="154" hidden="1" customWidth="1"/>
    <col min="9996" max="10186" width="6.88671875" style="154"/>
    <col min="10187" max="10187" width="5.44140625" style="154" customWidth="1"/>
    <col min="10188" max="10188" width="42" style="154" customWidth="1"/>
    <col min="10189" max="10189" width="6.44140625" style="154" customWidth="1"/>
    <col min="10190" max="10190" width="9.88671875" style="154" customWidth="1"/>
    <col min="10191" max="10191" width="8.44140625" style="154" customWidth="1"/>
    <col min="10192" max="10197" width="7.88671875" style="154" customWidth="1"/>
    <col min="10198" max="10198" width="8" style="154" customWidth="1"/>
    <col min="10199" max="10251" width="0" style="154" hidden="1" customWidth="1"/>
    <col min="10252" max="10442" width="6.88671875" style="154"/>
    <col min="10443" max="10443" width="5.44140625" style="154" customWidth="1"/>
    <col min="10444" max="10444" width="42" style="154" customWidth="1"/>
    <col min="10445" max="10445" width="6.44140625" style="154" customWidth="1"/>
    <col min="10446" max="10446" width="9.88671875" style="154" customWidth="1"/>
    <col min="10447" max="10447" width="8.44140625" style="154" customWidth="1"/>
    <col min="10448" max="10453" width="7.88671875" style="154" customWidth="1"/>
    <col min="10454" max="10454" width="8" style="154" customWidth="1"/>
    <col min="10455" max="10507" width="0" style="154" hidden="1" customWidth="1"/>
    <col min="10508" max="10698" width="6.88671875" style="154"/>
    <col min="10699" max="10699" width="5.44140625" style="154" customWidth="1"/>
    <col min="10700" max="10700" width="42" style="154" customWidth="1"/>
    <col min="10701" max="10701" width="6.44140625" style="154" customWidth="1"/>
    <col min="10702" max="10702" width="9.88671875" style="154" customWidth="1"/>
    <col min="10703" max="10703" width="8.44140625" style="154" customWidth="1"/>
    <col min="10704" max="10709" width="7.88671875" style="154" customWidth="1"/>
    <col min="10710" max="10710" width="8" style="154" customWidth="1"/>
    <col min="10711" max="10763" width="0" style="154" hidden="1" customWidth="1"/>
    <col min="10764" max="10954" width="6.88671875" style="154"/>
    <col min="10955" max="10955" width="5.44140625" style="154" customWidth="1"/>
    <col min="10956" max="10956" width="42" style="154" customWidth="1"/>
    <col min="10957" max="10957" width="6.44140625" style="154" customWidth="1"/>
    <col min="10958" max="10958" width="9.88671875" style="154" customWidth="1"/>
    <col min="10959" max="10959" width="8.44140625" style="154" customWidth="1"/>
    <col min="10960" max="10965" width="7.88671875" style="154" customWidth="1"/>
    <col min="10966" max="10966" width="8" style="154" customWidth="1"/>
    <col min="10967" max="11019" width="0" style="154" hidden="1" customWidth="1"/>
    <col min="11020" max="11210" width="6.88671875" style="154"/>
    <col min="11211" max="11211" width="5.44140625" style="154" customWidth="1"/>
    <col min="11212" max="11212" width="42" style="154" customWidth="1"/>
    <col min="11213" max="11213" width="6.44140625" style="154" customWidth="1"/>
    <col min="11214" max="11214" width="9.88671875" style="154" customWidth="1"/>
    <col min="11215" max="11215" width="8.44140625" style="154" customWidth="1"/>
    <col min="11216" max="11221" width="7.88671875" style="154" customWidth="1"/>
    <col min="11222" max="11222" width="8" style="154" customWidth="1"/>
    <col min="11223" max="11275" width="0" style="154" hidden="1" customWidth="1"/>
    <col min="11276" max="11466" width="6.88671875" style="154"/>
    <col min="11467" max="11467" width="5.44140625" style="154" customWidth="1"/>
    <col min="11468" max="11468" width="42" style="154" customWidth="1"/>
    <col min="11469" max="11469" width="6.44140625" style="154" customWidth="1"/>
    <col min="11470" max="11470" width="9.88671875" style="154" customWidth="1"/>
    <col min="11471" max="11471" width="8.44140625" style="154" customWidth="1"/>
    <col min="11472" max="11477" width="7.88671875" style="154" customWidth="1"/>
    <col min="11478" max="11478" width="8" style="154" customWidth="1"/>
    <col min="11479" max="11531" width="0" style="154" hidden="1" customWidth="1"/>
    <col min="11532" max="11722" width="6.88671875" style="154"/>
    <col min="11723" max="11723" width="5.44140625" style="154" customWidth="1"/>
    <col min="11724" max="11724" width="42" style="154" customWidth="1"/>
    <col min="11725" max="11725" width="6.44140625" style="154" customWidth="1"/>
    <col min="11726" max="11726" width="9.88671875" style="154" customWidth="1"/>
    <col min="11727" max="11727" width="8.44140625" style="154" customWidth="1"/>
    <col min="11728" max="11733" width="7.88671875" style="154" customWidth="1"/>
    <col min="11734" max="11734" width="8" style="154" customWidth="1"/>
    <col min="11735" max="11787" width="0" style="154" hidden="1" customWidth="1"/>
    <col min="11788" max="11978" width="6.88671875" style="154"/>
    <col min="11979" max="11979" width="5.44140625" style="154" customWidth="1"/>
    <col min="11980" max="11980" width="42" style="154" customWidth="1"/>
    <col min="11981" max="11981" width="6.44140625" style="154" customWidth="1"/>
    <col min="11982" max="11982" width="9.88671875" style="154" customWidth="1"/>
    <col min="11983" max="11983" width="8.44140625" style="154" customWidth="1"/>
    <col min="11984" max="11989" width="7.88671875" style="154" customWidth="1"/>
    <col min="11990" max="11990" width="8" style="154" customWidth="1"/>
    <col min="11991" max="12043" width="0" style="154" hidden="1" customWidth="1"/>
    <col min="12044" max="12234" width="6.88671875" style="154"/>
    <col min="12235" max="12235" width="5.44140625" style="154" customWidth="1"/>
    <col min="12236" max="12236" width="42" style="154" customWidth="1"/>
    <col min="12237" max="12237" width="6.44140625" style="154" customWidth="1"/>
    <col min="12238" max="12238" width="9.88671875" style="154" customWidth="1"/>
    <col min="12239" max="12239" width="8.44140625" style="154" customWidth="1"/>
    <col min="12240" max="12245" width="7.88671875" style="154" customWidth="1"/>
    <col min="12246" max="12246" width="8" style="154" customWidth="1"/>
    <col min="12247" max="12299" width="0" style="154" hidden="1" customWidth="1"/>
    <col min="12300" max="12490" width="6.88671875" style="154"/>
    <col min="12491" max="12491" width="5.44140625" style="154" customWidth="1"/>
    <col min="12492" max="12492" width="42" style="154" customWidth="1"/>
    <col min="12493" max="12493" width="6.44140625" style="154" customWidth="1"/>
    <col min="12494" max="12494" width="9.88671875" style="154" customWidth="1"/>
    <col min="12495" max="12495" width="8.44140625" style="154" customWidth="1"/>
    <col min="12496" max="12501" width="7.88671875" style="154" customWidth="1"/>
    <col min="12502" max="12502" width="8" style="154" customWidth="1"/>
    <col min="12503" max="12555" width="0" style="154" hidden="1" customWidth="1"/>
    <col min="12556" max="12746" width="6.88671875" style="154"/>
    <col min="12747" max="12747" width="5.44140625" style="154" customWidth="1"/>
    <col min="12748" max="12748" width="42" style="154" customWidth="1"/>
    <col min="12749" max="12749" width="6.44140625" style="154" customWidth="1"/>
    <col min="12750" max="12750" width="9.88671875" style="154" customWidth="1"/>
    <col min="12751" max="12751" width="8.44140625" style="154" customWidth="1"/>
    <col min="12752" max="12757" width="7.88671875" style="154" customWidth="1"/>
    <col min="12758" max="12758" width="8" style="154" customWidth="1"/>
    <col min="12759" max="12811" width="0" style="154" hidden="1" customWidth="1"/>
    <col min="12812" max="13002" width="6.88671875" style="154"/>
    <col min="13003" max="13003" width="5.44140625" style="154" customWidth="1"/>
    <col min="13004" max="13004" width="42" style="154" customWidth="1"/>
    <col min="13005" max="13005" width="6.44140625" style="154" customWidth="1"/>
    <col min="13006" max="13006" width="9.88671875" style="154" customWidth="1"/>
    <col min="13007" max="13007" width="8.44140625" style="154" customWidth="1"/>
    <col min="13008" max="13013" width="7.88671875" style="154" customWidth="1"/>
    <col min="13014" max="13014" width="8" style="154" customWidth="1"/>
    <col min="13015" max="13067" width="0" style="154" hidden="1" customWidth="1"/>
    <col min="13068" max="13258" width="6.88671875" style="154"/>
    <col min="13259" max="13259" width="5.44140625" style="154" customWidth="1"/>
    <col min="13260" max="13260" width="42" style="154" customWidth="1"/>
    <col min="13261" max="13261" width="6.44140625" style="154" customWidth="1"/>
    <col min="13262" max="13262" width="9.88671875" style="154" customWidth="1"/>
    <col min="13263" max="13263" width="8.44140625" style="154" customWidth="1"/>
    <col min="13264" max="13269" width="7.88671875" style="154" customWidth="1"/>
    <col min="13270" max="13270" width="8" style="154" customWidth="1"/>
    <col min="13271" max="13323" width="0" style="154" hidden="1" customWidth="1"/>
    <col min="13324" max="13514" width="6.88671875" style="154"/>
    <col min="13515" max="13515" width="5.44140625" style="154" customWidth="1"/>
    <col min="13516" max="13516" width="42" style="154" customWidth="1"/>
    <col min="13517" max="13517" width="6.44140625" style="154" customWidth="1"/>
    <col min="13518" max="13518" width="9.88671875" style="154" customWidth="1"/>
    <col min="13519" max="13519" width="8.44140625" style="154" customWidth="1"/>
    <col min="13520" max="13525" width="7.88671875" style="154" customWidth="1"/>
    <col min="13526" max="13526" width="8" style="154" customWidth="1"/>
    <col min="13527" max="13579" width="0" style="154" hidden="1" customWidth="1"/>
    <col min="13580" max="13770" width="6.88671875" style="154"/>
    <col min="13771" max="13771" width="5.44140625" style="154" customWidth="1"/>
    <col min="13772" max="13772" width="42" style="154" customWidth="1"/>
    <col min="13773" max="13773" width="6.44140625" style="154" customWidth="1"/>
    <col min="13774" max="13774" width="9.88671875" style="154" customWidth="1"/>
    <col min="13775" max="13775" width="8.44140625" style="154" customWidth="1"/>
    <col min="13776" max="13781" width="7.88671875" style="154" customWidth="1"/>
    <col min="13782" max="13782" width="8" style="154" customWidth="1"/>
    <col min="13783" max="13835" width="0" style="154" hidden="1" customWidth="1"/>
    <col min="13836" max="14026" width="6.88671875" style="154"/>
    <col min="14027" max="14027" width="5.44140625" style="154" customWidth="1"/>
    <col min="14028" max="14028" width="42" style="154" customWidth="1"/>
    <col min="14029" max="14029" width="6.44140625" style="154" customWidth="1"/>
    <col min="14030" max="14030" width="9.88671875" style="154" customWidth="1"/>
    <col min="14031" max="14031" width="8.44140625" style="154" customWidth="1"/>
    <col min="14032" max="14037" width="7.88671875" style="154" customWidth="1"/>
    <col min="14038" max="14038" width="8" style="154" customWidth="1"/>
    <col min="14039" max="14091" width="0" style="154" hidden="1" customWidth="1"/>
    <col min="14092" max="14282" width="6.88671875" style="154"/>
    <col min="14283" max="14283" width="5.44140625" style="154" customWidth="1"/>
    <col min="14284" max="14284" width="42" style="154" customWidth="1"/>
    <col min="14285" max="14285" width="6.44140625" style="154" customWidth="1"/>
    <col min="14286" max="14286" width="9.88671875" style="154" customWidth="1"/>
    <col min="14287" max="14287" width="8.44140625" style="154" customWidth="1"/>
    <col min="14288" max="14293" width="7.88671875" style="154" customWidth="1"/>
    <col min="14294" max="14294" width="8" style="154" customWidth="1"/>
    <col min="14295" max="14347" width="0" style="154" hidden="1" customWidth="1"/>
    <col min="14348" max="14538" width="6.88671875" style="154"/>
    <col min="14539" max="14539" width="5.44140625" style="154" customWidth="1"/>
    <col min="14540" max="14540" width="42" style="154" customWidth="1"/>
    <col min="14541" max="14541" width="6.44140625" style="154" customWidth="1"/>
    <col min="14542" max="14542" width="9.88671875" style="154" customWidth="1"/>
    <col min="14543" max="14543" width="8.44140625" style="154" customWidth="1"/>
    <col min="14544" max="14549" width="7.88671875" style="154" customWidth="1"/>
    <col min="14550" max="14550" width="8" style="154" customWidth="1"/>
    <col min="14551" max="14603" width="0" style="154" hidden="1" customWidth="1"/>
    <col min="14604" max="14794" width="6.88671875" style="154"/>
    <col min="14795" max="14795" width="5.44140625" style="154" customWidth="1"/>
    <col min="14796" max="14796" width="42" style="154" customWidth="1"/>
    <col min="14797" max="14797" width="6.44140625" style="154" customWidth="1"/>
    <col min="14798" max="14798" width="9.88671875" style="154" customWidth="1"/>
    <col min="14799" max="14799" width="8.44140625" style="154" customWidth="1"/>
    <col min="14800" max="14805" width="7.88671875" style="154" customWidth="1"/>
    <col min="14806" max="14806" width="8" style="154" customWidth="1"/>
    <col min="14807" max="14859" width="0" style="154" hidden="1" customWidth="1"/>
    <col min="14860" max="15050" width="6.88671875" style="154"/>
    <col min="15051" max="15051" width="5.44140625" style="154" customWidth="1"/>
    <col min="15052" max="15052" width="42" style="154" customWidth="1"/>
    <col min="15053" max="15053" width="6.44140625" style="154" customWidth="1"/>
    <col min="15054" max="15054" width="9.88671875" style="154" customWidth="1"/>
    <col min="15055" max="15055" width="8.44140625" style="154" customWidth="1"/>
    <col min="15056" max="15061" width="7.88671875" style="154" customWidth="1"/>
    <col min="15062" max="15062" width="8" style="154" customWidth="1"/>
    <col min="15063" max="15115" width="0" style="154" hidden="1" customWidth="1"/>
    <col min="15116" max="15306" width="6.88671875" style="154"/>
    <col min="15307" max="15307" width="5.44140625" style="154" customWidth="1"/>
    <col min="15308" max="15308" width="42" style="154" customWidth="1"/>
    <col min="15309" max="15309" width="6.44140625" style="154" customWidth="1"/>
    <col min="15310" max="15310" width="9.88671875" style="154" customWidth="1"/>
    <col min="15311" max="15311" width="8.44140625" style="154" customWidth="1"/>
    <col min="15312" max="15317" width="7.88671875" style="154" customWidth="1"/>
    <col min="15318" max="15318" width="8" style="154" customWidth="1"/>
    <col min="15319" max="15371" width="0" style="154" hidden="1" customWidth="1"/>
    <col min="15372" max="15562" width="6.88671875" style="154"/>
    <col min="15563" max="15563" width="5.44140625" style="154" customWidth="1"/>
    <col min="15564" max="15564" width="42" style="154" customWidth="1"/>
    <col min="15565" max="15565" width="6.44140625" style="154" customWidth="1"/>
    <col min="15566" max="15566" width="9.88671875" style="154" customWidth="1"/>
    <col min="15567" max="15567" width="8.44140625" style="154" customWidth="1"/>
    <col min="15568" max="15573" width="7.88671875" style="154" customWidth="1"/>
    <col min="15574" max="15574" width="8" style="154" customWidth="1"/>
    <col min="15575" max="15627" width="0" style="154" hidden="1" customWidth="1"/>
    <col min="15628" max="15818" width="6.88671875" style="154"/>
    <col min="15819" max="15819" width="5.44140625" style="154" customWidth="1"/>
    <col min="15820" max="15820" width="42" style="154" customWidth="1"/>
    <col min="15821" max="15821" width="6.44140625" style="154" customWidth="1"/>
    <col min="15822" max="15822" width="9.88671875" style="154" customWidth="1"/>
    <col min="15823" max="15823" width="8.44140625" style="154" customWidth="1"/>
    <col min="15824" max="15829" width="7.88671875" style="154" customWidth="1"/>
    <col min="15830" max="15830" width="8" style="154" customWidth="1"/>
    <col min="15831" max="15883" width="0" style="154" hidden="1" customWidth="1"/>
    <col min="15884" max="16074" width="6.88671875" style="154"/>
    <col min="16075" max="16075" width="5.44140625" style="154" customWidth="1"/>
    <col min="16076" max="16076" width="42" style="154" customWidth="1"/>
    <col min="16077" max="16077" width="6.44140625" style="154" customWidth="1"/>
    <col min="16078" max="16078" width="9.88671875" style="154" customWidth="1"/>
    <col min="16079" max="16079" width="8.44140625" style="154" customWidth="1"/>
    <col min="16080" max="16085" width="7.88671875" style="154" customWidth="1"/>
    <col min="16086" max="16086" width="8" style="154" customWidth="1"/>
    <col min="16087" max="16139" width="0" style="154" hidden="1" customWidth="1"/>
    <col min="16140" max="16384" width="6.88671875" style="154"/>
  </cols>
  <sheetData>
    <row r="1" spans="1:26" ht="17.100000000000001" customHeight="1">
      <c r="A1" s="947" t="s">
        <v>188</v>
      </c>
      <c r="B1" s="947"/>
      <c r="C1" s="153"/>
      <c r="D1" s="153"/>
    </row>
    <row r="2" spans="1:26" ht="17.100000000000001" customHeight="1">
      <c r="A2" s="954" t="s">
        <v>544</v>
      </c>
      <c r="B2" s="954"/>
      <c r="C2" s="954"/>
      <c r="D2" s="954"/>
      <c r="E2" s="954"/>
      <c r="F2" s="954"/>
      <c r="G2" s="954"/>
      <c r="H2" s="954"/>
      <c r="I2" s="954"/>
      <c r="J2" s="954"/>
      <c r="K2" s="954"/>
      <c r="L2" s="954"/>
      <c r="M2" s="954"/>
      <c r="N2" s="954"/>
      <c r="O2" s="954"/>
      <c r="P2" s="954"/>
      <c r="Q2" s="954"/>
      <c r="R2" s="954"/>
      <c r="S2" s="954"/>
      <c r="T2" s="954"/>
      <c r="U2" s="954"/>
      <c r="V2" s="954"/>
      <c r="W2" s="954"/>
      <c r="X2" s="954"/>
      <c r="Y2" s="954"/>
      <c r="Z2" s="954"/>
    </row>
    <row r="3" spans="1:26" ht="17.100000000000001" customHeight="1">
      <c r="B3" s="156"/>
      <c r="C3" s="157"/>
      <c r="D3" s="158"/>
      <c r="I3" s="948" t="s">
        <v>1</v>
      </c>
      <c r="J3" s="948"/>
      <c r="K3" s="948"/>
      <c r="L3" s="948"/>
      <c r="M3" s="948"/>
      <c r="N3" s="948"/>
      <c r="O3" s="948"/>
      <c r="P3" s="948"/>
      <c r="Q3" s="948"/>
      <c r="R3" s="948"/>
      <c r="S3" s="948"/>
      <c r="T3" s="948"/>
      <c r="U3" s="948"/>
      <c r="V3" s="948"/>
      <c r="W3" s="948"/>
      <c r="X3" s="948"/>
      <c r="Y3" s="948"/>
      <c r="Z3" s="948"/>
    </row>
    <row r="4" spans="1:26" ht="19.5" customHeight="1">
      <c r="A4" s="949" t="s">
        <v>2</v>
      </c>
      <c r="B4" s="950" t="s">
        <v>194</v>
      </c>
      <c r="C4" s="950" t="s">
        <v>4</v>
      </c>
      <c r="D4" s="950" t="s">
        <v>279</v>
      </c>
      <c r="E4" s="939" t="s">
        <v>7</v>
      </c>
      <c r="F4" s="940"/>
      <c r="G4" s="940"/>
      <c r="H4" s="940"/>
      <c r="I4" s="940"/>
      <c r="J4" s="940"/>
      <c r="K4" s="940"/>
      <c r="L4" s="940"/>
      <c r="M4" s="940"/>
      <c r="N4" s="940"/>
      <c r="O4" s="940"/>
      <c r="P4" s="940"/>
      <c r="Q4" s="940"/>
      <c r="R4" s="940"/>
      <c r="S4" s="940"/>
      <c r="T4" s="940"/>
      <c r="U4" s="940"/>
      <c r="V4" s="940"/>
      <c r="W4" s="940"/>
      <c r="X4" s="940"/>
      <c r="Y4" s="940"/>
      <c r="Z4" s="941"/>
    </row>
    <row r="5" spans="1:26" ht="36" customHeight="1">
      <c r="A5" s="949"/>
      <c r="B5" s="950"/>
      <c r="C5" s="950"/>
      <c r="D5" s="950"/>
      <c r="E5" s="425" t="s">
        <v>531</v>
      </c>
      <c r="F5" s="425" t="s">
        <v>532</v>
      </c>
      <c r="G5" s="425" t="s">
        <v>533</v>
      </c>
      <c r="H5" s="425" t="s">
        <v>534</v>
      </c>
      <c r="I5" s="425" t="s">
        <v>535</v>
      </c>
      <c r="J5" s="425" t="s">
        <v>536</v>
      </c>
      <c r="K5" s="425" t="s">
        <v>537</v>
      </c>
      <c r="L5" s="425" t="s">
        <v>538</v>
      </c>
      <c r="M5" s="425" t="s">
        <v>517</v>
      </c>
      <c r="N5" s="425" t="s">
        <v>518</v>
      </c>
      <c r="O5" s="425" t="s">
        <v>519</v>
      </c>
      <c r="P5" s="425" t="s">
        <v>520</v>
      </c>
      <c r="Q5" s="425" t="s">
        <v>521</v>
      </c>
      <c r="R5" s="425" t="s">
        <v>522</v>
      </c>
      <c r="S5" s="425" t="s">
        <v>523</v>
      </c>
      <c r="T5" s="425" t="s">
        <v>524</v>
      </c>
      <c r="U5" s="425" t="s">
        <v>525</v>
      </c>
      <c r="V5" s="425" t="s">
        <v>526</v>
      </c>
      <c r="W5" s="425" t="s">
        <v>527</v>
      </c>
      <c r="X5" s="425" t="s">
        <v>528</v>
      </c>
      <c r="Y5" s="425" t="s">
        <v>529</v>
      </c>
      <c r="Z5" s="425" t="s">
        <v>530</v>
      </c>
    </row>
    <row r="6" spans="1:26" s="160" customFormat="1" ht="17.100000000000001" customHeight="1">
      <c r="A6" s="159" t="s">
        <v>197</v>
      </c>
      <c r="B6" s="159">
        <v>-2</v>
      </c>
      <c r="C6" s="159" t="s">
        <v>208</v>
      </c>
      <c r="D6" s="159" t="s">
        <v>16</v>
      </c>
      <c r="E6" s="159" t="s">
        <v>280</v>
      </c>
      <c r="F6" s="159" t="s">
        <v>281</v>
      </c>
      <c r="G6" s="159" t="s">
        <v>282</v>
      </c>
      <c r="H6" s="159" t="s">
        <v>283</v>
      </c>
      <c r="I6" s="159" t="s">
        <v>284</v>
      </c>
      <c r="J6" s="159" t="s">
        <v>285</v>
      </c>
      <c r="K6" s="159" t="s">
        <v>286</v>
      </c>
      <c r="L6" s="159" t="s">
        <v>287</v>
      </c>
      <c r="M6" s="428"/>
      <c r="N6" s="428"/>
      <c r="O6" s="428"/>
      <c r="P6" s="428"/>
      <c r="Q6" s="428"/>
      <c r="R6" s="428"/>
      <c r="S6" s="428"/>
      <c r="T6" s="428"/>
      <c r="U6" s="428"/>
      <c r="V6" s="428"/>
      <c r="W6" s="428"/>
      <c r="X6" s="428"/>
      <c r="Y6" s="428"/>
      <c r="Z6" s="428"/>
    </row>
    <row r="7" spans="1:26" ht="17.100000000000001" customHeight="1">
      <c r="A7" s="161"/>
      <c r="B7" s="162" t="s">
        <v>288</v>
      </c>
      <c r="C7" s="161"/>
      <c r="D7" s="163">
        <f>D8+D31</f>
        <v>915.47864900000025</v>
      </c>
      <c r="E7" s="163">
        <f t="shared" ref="E7" si="0">E8+E31</f>
        <v>39.450057000000612</v>
      </c>
      <c r="F7" s="163">
        <f t="shared" ref="F7:L7" si="1">F8+F31</f>
        <v>4.7990300000000001</v>
      </c>
      <c r="G7" s="163">
        <f t="shared" si="1"/>
        <v>87.910714000000027</v>
      </c>
      <c r="H7" s="163">
        <f t="shared" si="1"/>
        <v>49.542080000000595</v>
      </c>
      <c r="I7" s="163">
        <f t="shared" si="1"/>
        <v>64.772975000000159</v>
      </c>
      <c r="J7" s="163">
        <f t="shared" si="1"/>
        <v>84.912804999999963</v>
      </c>
      <c r="K7" s="163">
        <f t="shared" si="1"/>
        <v>65.285310000000564</v>
      </c>
      <c r="L7" s="163">
        <f t="shared" si="1"/>
        <v>7.8906679999999616</v>
      </c>
      <c r="M7" s="163">
        <f t="shared" ref="M7:Z7" si="2">M8+M31</f>
        <v>9.6703140000002321</v>
      </c>
      <c r="N7" s="163">
        <f t="shared" si="2"/>
        <v>42.331315999999987</v>
      </c>
      <c r="O7" s="163">
        <f t="shared" si="2"/>
        <v>40.092848000000068</v>
      </c>
      <c r="P7" s="163">
        <f t="shared" si="2"/>
        <v>38.633749000000506</v>
      </c>
      <c r="Q7" s="163">
        <f t="shared" si="2"/>
        <v>94.370910000000251</v>
      </c>
      <c r="R7" s="163">
        <f t="shared" si="2"/>
        <v>7.101135999999908</v>
      </c>
      <c r="S7" s="163">
        <f t="shared" si="2"/>
        <v>33.721634999998933</v>
      </c>
      <c r="T7" s="163">
        <f t="shared" si="2"/>
        <v>22.947724999999696</v>
      </c>
      <c r="U7" s="163">
        <f t="shared" si="2"/>
        <v>51.763182999999998</v>
      </c>
      <c r="V7" s="163">
        <f t="shared" si="2"/>
        <v>37.547391999999199</v>
      </c>
      <c r="W7" s="163">
        <f t="shared" si="2"/>
        <v>6.8597729999999775</v>
      </c>
      <c r="X7" s="163">
        <f t="shared" si="2"/>
        <v>74.432805000000002</v>
      </c>
      <c r="Y7" s="163">
        <f t="shared" si="2"/>
        <v>46.502880999999782</v>
      </c>
      <c r="Z7" s="163">
        <f t="shared" si="2"/>
        <v>4.9393429999998331</v>
      </c>
    </row>
    <row r="8" spans="1:26" s="168" customFormat="1" ht="17.25" customHeight="1">
      <c r="A8" s="164" t="s">
        <v>18</v>
      </c>
      <c r="B8" s="165" t="s">
        <v>19</v>
      </c>
      <c r="C8" s="166" t="s">
        <v>20</v>
      </c>
      <c r="D8" s="167">
        <f>D10+D14+D15+D16+D20+D24+D28+D30</f>
        <v>875.48576900000103</v>
      </c>
      <c r="E8" s="65">
        <f t="shared" ref="E8:L8" si="3">E10+E14+E15+E16+E20+E24+E28+E29+E30+E13</f>
        <v>32.957688000000608</v>
      </c>
      <c r="F8" s="65">
        <f t="shared" si="3"/>
        <v>4.7990300000000001</v>
      </c>
      <c r="G8" s="65">
        <f t="shared" si="3"/>
        <v>86.761003000000017</v>
      </c>
      <c r="H8" s="65">
        <f t="shared" si="3"/>
        <v>48.280420000000596</v>
      </c>
      <c r="I8" s="65">
        <f t="shared" si="3"/>
        <v>60.080815000000463</v>
      </c>
      <c r="J8" s="65">
        <f t="shared" si="3"/>
        <v>82.213304999999963</v>
      </c>
      <c r="K8" s="65">
        <f t="shared" si="3"/>
        <v>61.954650000000335</v>
      </c>
      <c r="L8" s="65">
        <f t="shared" si="3"/>
        <v>7.6806679999999616</v>
      </c>
      <c r="M8" s="65">
        <f t="shared" ref="M8:Z8" si="4">M10+M14+M15+M16+M20+M24+M28+M29+M30+M13</f>
        <v>8.1889610000012816</v>
      </c>
      <c r="N8" s="65">
        <f t="shared" si="4"/>
        <v>38.743315999999986</v>
      </c>
      <c r="O8" s="65">
        <f t="shared" si="4"/>
        <v>36.559847999999974</v>
      </c>
      <c r="P8" s="65">
        <f t="shared" si="4"/>
        <v>37.463712000000235</v>
      </c>
      <c r="Q8" s="65">
        <f t="shared" si="4"/>
        <v>92.374910000000256</v>
      </c>
      <c r="R8" s="65">
        <f t="shared" si="4"/>
        <v>6.5011359999999083</v>
      </c>
      <c r="S8" s="65">
        <f t="shared" si="4"/>
        <v>32.353334999998935</v>
      </c>
      <c r="T8" s="65">
        <f t="shared" si="4"/>
        <v>22.703194999999695</v>
      </c>
      <c r="U8" s="65">
        <f t="shared" si="4"/>
        <v>51.388782999999997</v>
      </c>
      <c r="V8" s="65">
        <f t="shared" si="4"/>
        <v>37.342891999999196</v>
      </c>
      <c r="W8" s="65">
        <f t="shared" si="4"/>
        <v>6.6997729999999773</v>
      </c>
      <c r="X8" s="65">
        <f t="shared" si="4"/>
        <v>69.502804999999995</v>
      </c>
      <c r="Y8" s="65">
        <f t="shared" si="4"/>
        <v>46.40288099999978</v>
      </c>
      <c r="Z8" s="65">
        <f t="shared" si="4"/>
        <v>4.5326429999998332</v>
      </c>
    </row>
    <row r="9" spans="1:26" s="168" customFormat="1" ht="16.5" customHeight="1">
      <c r="A9" s="169"/>
      <c r="B9" s="170" t="s">
        <v>75</v>
      </c>
      <c r="C9" s="171"/>
      <c r="D9" s="172"/>
      <c r="E9" s="54"/>
      <c r="F9" s="54"/>
      <c r="G9" s="54"/>
      <c r="H9" s="54"/>
      <c r="I9" s="54"/>
      <c r="J9" s="54"/>
      <c r="K9" s="54"/>
      <c r="L9" s="54"/>
      <c r="M9" s="54"/>
      <c r="N9" s="54"/>
      <c r="O9" s="54"/>
      <c r="P9" s="54"/>
      <c r="Q9" s="54"/>
      <c r="R9" s="54"/>
      <c r="S9" s="54"/>
      <c r="T9" s="54"/>
      <c r="U9" s="54"/>
      <c r="V9" s="54"/>
      <c r="W9" s="54"/>
      <c r="X9" s="54"/>
      <c r="Y9" s="54"/>
      <c r="Z9" s="54"/>
    </row>
    <row r="10" spans="1:26" ht="17.100000000000001" customHeight="1">
      <c r="A10" s="173" t="s">
        <v>21</v>
      </c>
      <c r="B10" s="174" t="s">
        <v>22</v>
      </c>
      <c r="C10" s="175" t="s">
        <v>23</v>
      </c>
      <c r="D10" s="176">
        <f>D11+D12+D13</f>
        <v>96.573010999999326</v>
      </c>
      <c r="E10" s="52">
        <f t="shared" ref="E10:L10" si="5">E11+E12+E13</f>
        <v>9.9461209999999998</v>
      </c>
      <c r="F10" s="52">
        <f t="shared" si="5"/>
        <v>0.2</v>
      </c>
      <c r="G10" s="52">
        <f t="shared" si="5"/>
        <v>19.43851999999999</v>
      </c>
      <c r="H10" s="52">
        <f t="shared" si="5"/>
        <v>2.5209000000000001</v>
      </c>
      <c r="I10" s="52">
        <f t="shared" si="5"/>
        <v>19.788822999999994</v>
      </c>
      <c r="J10" s="52">
        <f t="shared" si="5"/>
        <v>1.0836999999999999</v>
      </c>
      <c r="K10" s="52">
        <f t="shared" si="5"/>
        <v>7.0970000000000004</v>
      </c>
      <c r="L10" s="52">
        <f t="shared" si="5"/>
        <v>1.29</v>
      </c>
      <c r="M10" s="52">
        <f t="shared" ref="M10:Z10" si="6">M11+M12+M13</f>
        <v>1.0167000000000002</v>
      </c>
      <c r="N10" s="52">
        <f t="shared" si="6"/>
        <v>4.1850000000000005</v>
      </c>
      <c r="O10" s="52">
        <f t="shared" si="6"/>
        <v>1.9203659999999996</v>
      </c>
      <c r="P10" s="52">
        <f t="shared" si="6"/>
        <v>1.66326</v>
      </c>
      <c r="Q10" s="52">
        <f t="shared" si="6"/>
        <v>10.56162</v>
      </c>
      <c r="R10" s="52">
        <f t="shared" si="6"/>
        <v>0.29000000000000004</v>
      </c>
      <c r="S10" s="52">
        <f t="shared" si="6"/>
        <v>6.5535019999998587</v>
      </c>
      <c r="T10" s="52">
        <f t="shared" si="6"/>
        <v>1.0755899999999998</v>
      </c>
      <c r="U10" s="52">
        <f t="shared" si="6"/>
        <v>0.48851999999999518</v>
      </c>
      <c r="V10" s="52">
        <f t="shared" si="6"/>
        <v>4.6133889999995183</v>
      </c>
      <c r="W10" s="52">
        <f t="shared" si="6"/>
        <v>0.5</v>
      </c>
      <c r="X10" s="52">
        <f t="shared" si="6"/>
        <v>2.2399999999999998</v>
      </c>
      <c r="Y10" s="52">
        <f t="shared" si="6"/>
        <v>0.05</v>
      </c>
      <c r="Z10" s="52">
        <f t="shared" si="6"/>
        <v>4.9999999999982912E-2</v>
      </c>
    </row>
    <row r="11" spans="1:26" s="168" customFormat="1" ht="16.5" customHeight="1">
      <c r="A11" s="169"/>
      <c r="B11" s="177" t="s">
        <v>24</v>
      </c>
      <c r="C11" s="171" t="s">
        <v>25</v>
      </c>
      <c r="D11" s="172">
        <f>SUM(E11:Z11)</f>
        <v>83.063065999998969</v>
      </c>
      <c r="E11" s="66">
        <v>9.9461209999999998</v>
      </c>
      <c r="F11" s="66">
        <v>0.1</v>
      </c>
      <c r="G11" s="66">
        <v>19.36851999999999</v>
      </c>
      <c r="H11" s="66">
        <v>2.17</v>
      </c>
      <c r="I11" s="66">
        <v>16.072017999999844</v>
      </c>
      <c r="J11" s="66">
        <v>1.0005999999999999</v>
      </c>
      <c r="K11" s="66">
        <v>7.0970000000000004</v>
      </c>
      <c r="L11" s="66">
        <v>0.09</v>
      </c>
      <c r="M11" s="66">
        <v>0.75900000000000012</v>
      </c>
      <c r="N11" s="66">
        <v>3.7544489999998043</v>
      </c>
      <c r="O11" s="66">
        <v>1.5550359999999994</v>
      </c>
      <c r="P11" s="66">
        <v>0.28800000000000003</v>
      </c>
      <c r="Q11" s="66">
        <v>8.7303999999999995</v>
      </c>
      <c r="R11" s="66">
        <v>0</v>
      </c>
      <c r="S11" s="66">
        <v>6.2535019999998589</v>
      </c>
      <c r="T11" s="66">
        <v>1.0205899999999999</v>
      </c>
      <c r="U11" s="66">
        <v>0.13620000000000002</v>
      </c>
      <c r="V11" s="66">
        <v>3.5337999999999221</v>
      </c>
      <c r="W11" s="66">
        <v>0.5</v>
      </c>
      <c r="X11" s="66">
        <v>0.63</v>
      </c>
      <c r="Y11" s="66">
        <v>0.05</v>
      </c>
      <c r="Z11" s="66">
        <v>7.8299999995579128E-3</v>
      </c>
    </row>
    <row r="12" spans="1:26" ht="17.100000000000001" customHeight="1">
      <c r="A12" s="169"/>
      <c r="B12" s="178" t="s">
        <v>26</v>
      </c>
      <c r="C12" s="171" t="s">
        <v>27</v>
      </c>
      <c r="D12" s="172">
        <f t="shared" ref="D12:D30" si="7">SUM(E12:Z12)</f>
        <v>13.509945000000362</v>
      </c>
      <c r="E12" s="66">
        <v>0</v>
      </c>
      <c r="F12" s="66">
        <v>0.1</v>
      </c>
      <c r="G12" s="66">
        <v>7.0000000000000007E-2</v>
      </c>
      <c r="H12" s="66">
        <v>0.35089999999999999</v>
      </c>
      <c r="I12" s="66">
        <v>3.71680500000015</v>
      </c>
      <c r="J12" s="66">
        <v>8.3100000000000007E-2</v>
      </c>
      <c r="K12" s="66">
        <v>0</v>
      </c>
      <c r="L12" s="66">
        <v>1.2</v>
      </c>
      <c r="M12" s="66">
        <v>0.25769999999999998</v>
      </c>
      <c r="N12" s="66">
        <v>0.43055100000019597</v>
      </c>
      <c r="O12" s="66">
        <v>0.36533000000000004</v>
      </c>
      <c r="P12" s="66">
        <v>1.3752599999999999</v>
      </c>
      <c r="Q12" s="66">
        <v>1.8312200000000001</v>
      </c>
      <c r="R12" s="66">
        <v>0.29000000000000004</v>
      </c>
      <c r="S12" s="66">
        <v>0.30000000000000004</v>
      </c>
      <c r="T12" s="66">
        <v>5.5E-2</v>
      </c>
      <c r="U12" s="66">
        <v>0.35231999999999514</v>
      </c>
      <c r="V12" s="66">
        <v>1.079588999999596</v>
      </c>
      <c r="W12" s="66">
        <v>0</v>
      </c>
      <c r="X12" s="66">
        <v>1.6099999999999999</v>
      </c>
      <c r="Y12" s="66">
        <v>0</v>
      </c>
      <c r="Z12" s="66">
        <v>4.2170000000424999E-2</v>
      </c>
    </row>
    <row r="13" spans="1:26" ht="17.100000000000001" customHeight="1">
      <c r="A13" s="169"/>
      <c r="B13" s="179" t="s">
        <v>28</v>
      </c>
      <c r="C13" s="171" t="s">
        <v>29</v>
      </c>
      <c r="D13" s="172">
        <f t="shared" si="7"/>
        <v>0</v>
      </c>
      <c r="E13" s="66">
        <v>0</v>
      </c>
      <c r="F13" s="66">
        <v>0</v>
      </c>
      <c r="G13" s="66">
        <v>0</v>
      </c>
      <c r="H13" s="66">
        <v>0</v>
      </c>
      <c r="I13" s="66">
        <v>0</v>
      </c>
      <c r="J13" s="66">
        <v>0</v>
      </c>
      <c r="K13" s="66">
        <v>0</v>
      </c>
      <c r="L13" s="66">
        <v>0</v>
      </c>
      <c r="M13" s="66">
        <v>0</v>
      </c>
      <c r="N13" s="66">
        <v>0</v>
      </c>
      <c r="O13" s="66">
        <v>0</v>
      </c>
      <c r="P13" s="66">
        <v>0</v>
      </c>
      <c r="Q13" s="66">
        <v>0</v>
      </c>
      <c r="R13" s="66">
        <v>0</v>
      </c>
      <c r="S13" s="66">
        <v>0</v>
      </c>
      <c r="T13" s="66">
        <v>0</v>
      </c>
      <c r="U13" s="66">
        <v>0</v>
      </c>
      <c r="V13" s="66">
        <v>0</v>
      </c>
      <c r="W13" s="66">
        <v>0</v>
      </c>
      <c r="X13" s="66">
        <v>0</v>
      </c>
      <c r="Y13" s="66">
        <v>0</v>
      </c>
      <c r="Z13" s="66">
        <v>0</v>
      </c>
    </row>
    <row r="14" spans="1:26" ht="17.100000000000001" customHeight="1">
      <c r="A14" s="173" t="s">
        <v>30</v>
      </c>
      <c r="B14" s="180" t="s">
        <v>31</v>
      </c>
      <c r="C14" s="175" t="s">
        <v>32</v>
      </c>
      <c r="D14" s="172">
        <f t="shared" si="7"/>
        <v>191.84869800000266</v>
      </c>
      <c r="E14" s="52">
        <v>18.24503900000061</v>
      </c>
      <c r="F14" s="52">
        <v>0.22786000000000001</v>
      </c>
      <c r="G14" s="52">
        <v>14.814923000004956</v>
      </c>
      <c r="H14" s="52">
        <v>12.343</v>
      </c>
      <c r="I14" s="52">
        <v>19.288610000000002</v>
      </c>
      <c r="J14" s="52">
        <v>17.902469999999997</v>
      </c>
      <c r="K14" s="52">
        <v>17.325029999999916</v>
      </c>
      <c r="L14" s="52">
        <v>2.2051379999999514</v>
      </c>
      <c r="M14" s="52">
        <v>1.0526100000000582</v>
      </c>
      <c r="N14" s="52">
        <v>11.154726000000011</v>
      </c>
      <c r="O14" s="52">
        <v>9.6086819999999946</v>
      </c>
      <c r="P14" s="52">
        <v>2.4202399999974427</v>
      </c>
      <c r="Q14" s="52">
        <v>15.082830000000001</v>
      </c>
      <c r="R14" s="52">
        <v>0.685099999999909</v>
      </c>
      <c r="S14" s="52">
        <v>2.3743000000000003</v>
      </c>
      <c r="T14" s="52">
        <v>11.635744999999961</v>
      </c>
      <c r="U14" s="52">
        <v>4.8035999999999994</v>
      </c>
      <c r="V14" s="52">
        <v>4.8739499999999998</v>
      </c>
      <c r="W14" s="52">
        <v>1.3376299999998151</v>
      </c>
      <c r="X14" s="52">
        <v>21.269999999999996</v>
      </c>
      <c r="Y14" s="52">
        <v>1.1363210000000001</v>
      </c>
      <c r="Z14" s="52">
        <v>2.060893999999994</v>
      </c>
    </row>
    <row r="15" spans="1:26" ht="17.100000000000001" customHeight="1">
      <c r="A15" s="173" t="s">
        <v>33</v>
      </c>
      <c r="B15" s="180" t="s">
        <v>34</v>
      </c>
      <c r="C15" s="175" t="s">
        <v>35</v>
      </c>
      <c r="D15" s="172">
        <f t="shared" si="7"/>
        <v>61.402974000003866</v>
      </c>
      <c r="E15" s="52">
        <v>4.7665280000000001</v>
      </c>
      <c r="F15" s="52">
        <v>0.81117000000000006</v>
      </c>
      <c r="G15" s="52">
        <v>2.04521</v>
      </c>
      <c r="H15" s="52">
        <v>3.5975900000005954</v>
      </c>
      <c r="I15" s="52">
        <v>11.451479999999993</v>
      </c>
      <c r="J15" s="52">
        <v>5.1569069999999995</v>
      </c>
      <c r="K15" s="52">
        <v>2.7260800000004233</v>
      </c>
      <c r="L15" s="52">
        <v>1.1555300000000099</v>
      </c>
      <c r="M15" s="52">
        <v>1.6501000000001471</v>
      </c>
      <c r="N15" s="52">
        <v>2.5085899999999719</v>
      </c>
      <c r="O15" s="52">
        <v>1.2008000000000001</v>
      </c>
      <c r="P15" s="52">
        <v>3.2907200000025569</v>
      </c>
      <c r="Q15" s="52">
        <v>7.1026699999999998</v>
      </c>
      <c r="R15" s="52">
        <v>0.56000000000000005</v>
      </c>
      <c r="S15" s="52">
        <v>2.1054000000000004</v>
      </c>
      <c r="T15" s="52">
        <v>2.8953499999999992</v>
      </c>
      <c r="U15" s="52">
        <v>0.65068000000000004</v>
      </c>
      <c r="V15" s="52">
        <v>1.6795000000000002</v>
      </c>
      <c r="W15" s="52">
        <v>1.2665000000001612</v>
      </c>
      <c r="X15" s="52">
        <v>1.6439999999999999</v>
      </c>
      <c r="Y15" s="52">
        <v>1.5870500000000005</v>
      </c>
      <c r="Z15" s="52">
        <v>1.5511190000000099</v>
      </c>
    </row>
    <row r="16" spans="1:26" ht="17.100000000000001" customHeight="1">
      <c r="A16" s="173" t="s">
        <v>36</v>
      </c>
      <c r="B16" s="174" t="s">
        <v>37</v>
      </c>
      <c r="C16" s="175" t="s">
        <v>38</v>
      </c>
      <c r="D16" s="172">
        <f t="shared" si="7"/>
        <v>60.409127999999974</v>
      </c>
      <c r="E16" s="52">
        <f t="shared" ref="E16:L16" si="8">E17+E18+E19</f>
        <v>0</v>
      </c>
      <c r="F16" s="52">
        <f t="shared" si="8"/>
        <v>0</v>
      </c>
      <c r="G16" s="52">
        <f t="shared" si="8"/>
        <v>0</v>
      </c>
      <c r="H16" s="52">
        <f t="shared" si="8"/>
        <v>0.87</v>
      </c>
      <c r="I16" s="52">
        <f t="shared" si="8"/>
        <v>0</v>
      </c>
      <c r="J16" s="52">
        <f t="shared" si="8"/>
        <v>34.354497999999971</v>
      </c>
      <c r="K16" s="52">
        <f t="shared" si="8"/>
        <v>1.0121599999999999</v>
      </c>
      <c r="L16" s="52">
        <f t="shared" si="8"/>
        <v>0</v>
      </c>
      <c r="M16" s="52">
        <f t="shared" ref="M16:Z16" si="9">M17+M18+M19</f>
        <v>0</v>
      </c>
      <c r="N16" s="52">
        <f t="shared" si="9"/>
        <v>0</v>
      </c>
      <c r="O16" s="52">
        <f t="shared" si="9"/>
        <v>0</v>
      </c>
      <c r="P16" s="52">
        <f t="shared" si="9"/>
        <v>1.4099300000000001</v>
      </c>
      <c r="Q16" s="52">
        <f t="shared" si="9"/>
        <v>0</v>
      </c>
      <c r="R16" s="52">
        <f t="shared" si="9"/>
        <v>0</v>
      </c>
      <c r="S16" s="52">
        <f t="shared" si="9"/>
        <v>0</v>
      </c>
      <c r="T16" s="52">
        <f t="shared" si="9"/>
        <v>0</v>
      </c>
      <c r="U16" s="52">
        <f t="shared" si="9"/>
        <v>22.742539999999998</v>
      </c>
      <c r="V16" s="52">
        <f t="shared" si="9"/>
        <v>0.02</v>
      </c>
      <c r="W16" s="52">
        <f t="shared" si="9"/>
        <v>0</v>
      </c>
      <c r="X16" s="52">
        <f t="shared" si="9"/>
        <v>0</v>
      </c>
      <c r="Y16" s="52">
        <f t="shared" si="9"/>
        <v>0</v>
      </c>
      <c r="Z16" s="52">
        <f t="shared" si="9"/>
        <v>0</v>
      </c>
    </row>
    <row r="17" spans="1:26" ht="17.100000000000001" customHeight="1">
      <c r="A17" s="169"/>
      <c r="B17" s="179" t="s">
        <v>39</v>
      </c>
      <c r="C17" s="171" t="s">
        <v>40</v>
      </c>
      <c r="D17" s="172">
        <f t="shared" si="7"/>
        <v>57.98703799999997</v>
      </c>
      <c r="E17" s="66">
        <v>0</v>
      </c>
      <c r="F17" s="66">
        <v>0</v>
      </c>
      <c r="G17" s="66">
        <v>0</v>
      </c>
      <c r="H17" s="66">
        <v>0.87</v>
      </c>
      <c r="I17" s="66">
        <v>0</v>
      </c>
      <c r="J17" s="66">
        <v>34.354497999999971</v>
      </c>
      <c r="K17" s="66">
        <v>0</v>
      </c>
      <c r="L17" s="66">
        <v>0</v>
      </c>
      <c r="M17" s="66">
        <v>0</v>
      </c>
      <c r="N17" s="66">
        <v>0</v>
      </c>
      <c r="O17" s="66">
        <v>0</v>
      </c>
      <c r="P17" s="66">
        <v>0</v>
      </c>
      <c r="Q17" s="66">
        <v>0</v>
      </c>
      <c r="R17" s="66">
        <v>0</v>
      </c>
      <c r="S17" s="66">
        <v>0</v>
      </c>
      <c r="T17" s="66">
        <v>0</v>
      </c>
      <c r="U17" s="66">
        <v>22.742539999999998</v>
      </c>
      <c r="V17" s="66">
        <v>0.02</v>
      </c>
      <c r="W17" s="66">
        <v>0</v>
      </c>
      <c r="X17" s="66">
        <v>0</v>
      </c>
      <c r="Y17" s="66">
        <v>0</v>
      </c>
      <c r="Z17" s="66">
        <v>0</v>
      </c>
    </row>
    <row r="18" spans="1:26" ht="17.100000000000001" customHeight="1">
      <c r="A18" s="169"/>
      <c r="B18" s="179" t="s">
        <v>41</v>
      </c>
      <c r="C18" s="171" t="s">
        <v>42</v>
      </c>
      <c r="D18" s="172">
        <f t="shared" si="7"/>
        <v>2.4220899999999999</v>
      </c>
      <c r="E18" s="66">
        <v>0</v>
      </c>
      <c r="F18" s="66">
        <v>0</v>
      </c>
      <c r="G18" s="66">
        <v>0</v>
      </c>
      <c r="H18" s="66">
        <v>0</v>
      </c>
      <c r="I18" s="66">
        <v>0</v>
      </c>
      <c r="J18" s="66">
        <v>0</v>
      </c>
      <c r="K18" s="66">
        <v>1.0121599999999999</v>
      </c>
      <c r="L18" s="66">
        <v>0</v>
      </c>
      <c r="M18" s="66">
        <v>0</v>
      </c>
      <c r="N18" s="66">
        <v>0</v>
      </c>
      <c r="O18" s="66">
        <v>0</v>
      </c>
      <c r="P18" s="66">
        <v>1.4099300000000001</v>
      </c>
      <c r="Q18" s="66">
        <v>0</v>
      </c>
      <c r="R18" s="66">
        <v>0</v>
      </c>
      <c r="S18" s="66">
        <v>0</v>
      </c>
      <c r="T18" s="66">
        <v>0</v>
      </c>
      <c r="U18" s="66">
        <v>0</v>
      </c>
      <c r="V18" s="66">
        <v>0</v>
      </c>
      <c r="W18" s="66">
        <v>0</v>
      </c>
      <c r="X18" s="66">
        <v>0</v>
      </c>
      <c r="Y18" s="66">
        <v>0</v>
      </c>
      <c r="Z18" s="66">
        <v>0</v>
      </c>
    </row>
    <row r="19" spans="1:26" ht="17.100000000000001" customHeight="1">
      <c r="A19" s="169"/>
      <c r="B19" s="179" t="s">
        <v>43</v>
      </c>
      <c r="C19" s="171" t="s">
        <v>44</v>
      </c>
      <c r="D19" s="172">
        <f t="shared" si="7"/>
        <v>0</v>
      </c>
      <c r="E19" s="66">
        <v>0</v>
      </c>
      <c r="F19" s="66">
        <v>0</v>
      </c>
      <c r="G19" s="66">
        <v>0</v>
      </c>
      <c r="H19" s="66">
        <v>0</v>
      </c>
      <c r="I19" s="66">
        <v>0</v>
      </c>
      <c r="J19" s="66">
        <v>0</v>
      </c>
      <c r="K19" s="66">
        <v>0</v>
      </c>
      <c r="L19" s="66">
        <v>0</v>
      </c>
      <c r="M19" s="66">
        <v>0</v>
      </c>
      <c r="N19" s="66">
        <v>0</v>
      </c>
      <c r="O19" s="66">
        <v>0</v>
      </c>
      <c r="P19" s="66">
        <v>0</v>
      </c>
      <c r="Q19" s="66">
        <v>0</v>
      </c>
      <c r="R19" s="66">
        <v>0</v>
      </c>
      <c r="S19" s="66">
        <v>0</v>
      </c>
      <c r="T19" s="66">
        <v>0</v>
      </c>
      <c r="U19" s="66">
        <v>0</v>
      </c>
      <c r="V19" s="66">
        <v>0</v>
      </c>
      <c r="W19" s="66">
        <v>0</v>
      </c>
      <c r="X19" s="66">
        <v>0</v>
      </c>
      <c r="Y19" s="66">
        <v>0</v>
      </c>
      <c r="Z19" s="66">
        <v>0</v>
      </c>
    </row>
    <row r="20" spans="1:26" ht="17.100000000000001" customHeight="1">
      <c r="A20" s="173" t="s">
        <v>45</v>
      </c>
      <c r="B20" s="174" t="s">
        <v>46</v>
      </c>
      <c r="C20" s="175" t="s">
        <v>47</v>
      </c>
      <c r="D20" s="172">
        <f t="shared" si="7"/>
        <v>0</v>
      </c>
      <c r="E20" s="52">
        <f t="shared" ref="E20:L20" si="10">E21+E22+E23</f>
        <v>0</v>
      </c>
      <c r="F20" s="52">
        <f t="shared" si="10"/>
        <v>0</v>
      </c>
      <c r="G20" s="52">
        <f t="shared" si="10"/>
        <v>0</v>
      </c>
      <c r="H20" s="52">
        <f t="shared" si="10"/>
        <v>0</v>
      </c>
      <c r="I20" s="52">
        <f t="shared" si="10"/>
        <v>0</v>
      </c>
      <c r="J20" s="52">
        <f t="shared" si="10"/>
        <v>0</v>
      </c>
      <c r="K20" s="52">
        <f t="shared" si="10"/>
        <v>0</v>
      </c>
      <c r="L20" s="52">
        <f t="shared" si="10"/>
        <v>0</v>
      </c>
      <c r="M20" s="52">
        <f t="shared" ref="M20:Z20" si="11">M21+M22+M23</f>
        <v>0</v>
      </c>
      <c r="N20" s="52">
        <f t="shared" si="11"/>
        <v>0</v>
      </c>
      <c r="O20" s="52">
        <f t="shared" si="11"/>
        <v>0</v>
      </c>
      <c r="P20" s="52">
        <f t="shared" si="11"/>
        <v>0</v>
      </c>
      <c r="Q20" s="52">
        <f t="shared" si="11"/>
        <v>0</v>
      </c>
      <c r="R20" s="52">
        <f t="shared" si="11"/>
        <v>0</v>
      </c>
      <c r="S20" s="52">
        <f t="shared" si="11"/>
        <v>0</v>
      </c>
      <c r="T20" s="52">
        <f t="shared" si="11"/>
        <v>0</v>
      </c>
      <c r="U20" s="52">
        <f t="shared" si="11"/>
        <v>0</v>
      </c>
      <c r="V20" s="52">
        <f t="shared" si="11"/>
        <v>0</v>
      </c>
      <c r="W20" s="52">
        <f t="shared" si="11"/>
        <v>0</v>
      </c>
      <c r="X20" s="52">
        <f t="shared" si="11"/>
        <v>0</v>
      </c>
      <c r="Y20" s="52">
        <f t="shared" si="11"/>
        <v>0</v>
      </c>
      <c r="Z20" s="52">
        <f t="shared" si="11"/>
        <v>0</v>
      </c>
    </row>
    <row r="21" spans="1:26" ht="17.100000000000001" customHeight="1">
      <c r="A21" s="169"/>
      <c r="B21" s="179" t="s">
        <v>48</v>
      </c>
      <c r="C21" s="171" t="s">
        <v>49</v>
      </c>
      <c r="D21" s="172">
        <f t="shared" si="7"/>
        <v>0</v>
      </c>
      <c r="E21" s="66">
        <v>0</v>
      </c>
      <c r="F21" s="66">
        <v>0</v>
      </c>
      <c r="G21" s="66">
        <v>0</v>
      </c>
      <c r="H21" s="66">
        <v>0</v>
      </c>
      <c r="I21" s="66">
        <v>0</v>
      </c>
      <c r="J21" s="66">
        <v>0</v>
      </c>
      <c r="K21" s="66">
        <v>0</v>
      </c>
      <c r="L21" s="66">
        <v>0</v>
      </c>
      <c r="M21" s="66">
        <v>0</v>
      </c>
      <c r="N21" s="66">
        <v>0</v>
      </c>
      <c r="O21" s="66">
        <v>0</v>
      </c>
      <c r="P21" s="66">
        <v>0</v>
      </c>
      <c r="Q21" s="66">
        <v>0</v>
      </c>
      <c r="R21" s="66">
        <v>0</v>
      </c>
      <c r="S21" s="66">
        <v>0</v>
      </c>
      <c r="T21" s="66">
        <v>0</v>
      </c>
      <c r="U21" s="66">
        <v>0</v>
      </c>
      <c r="V21" s="66">
        <v>0</v>
      </c>
      <c r="W21" s="66">
        <v>0</v>
      </c>
      <c r="X21" s="66">
        <v>0</v>
      </c>
      <c r="Y21" s="66">
        <v>0</v>
      </c>
      <c r="Z21" s="66">
        <v>0</v>
      </c>
    </row>
    <row r="22" spans="1:26" ht="17.100000000000001" customHeight="1">
      <c r="A22" s="169"/>
      <c r="B22" s="179" t="s">
        <v>50</v>
      </c>
      <c r="C22" s="171" t="s">
        <v>51</v>
      </c>
      <c r="D22" s="172">
        <f t="shared" si="7"/>
        <v>0</v>
      </c>
      <c r="E22" s="66">
        <v>0</v>
      </c>
      <c r="F22" s="66">
        <v>0</v>
      </c>
      <c r="G22" s="66">
        <v>0</v>
      </c>
      <c r="H22" s="66">
        <v>0</v>
      </c>
      <c r="I22" s="66">
        <v>0</v>
      </c>
      <c r="J22" s="66">
        <v>0</v>
      </c>
      <c r="K22" s="66">
        <v>0</v>
      </c>
      <c r="L22" s="66">
        <v>0</v>
      </c>
      <c r="M22" s="66">
        <v>0</v>
      </c>
      <c r="N22" s="66">
        <v>0</v>
      </c>
      <c r="O22" s="66">
        <v>0</v>
      </c>
      <c r="P22" s="66">
        <v>0</v>
      </c>
      <c r="Q22" s="66">
        <v>0</v>
      </c>
      <c r="R22" s="66">
        <v>0</v>
      </c>
      <c r="S22" s="66">
        <v>0</v>
      </c>
      <c r="T22" s="66">
        <v>0</v>
      </c>
      <c r="U22" s="66">
        <v>0</v>
      </c>
      <c r="V22" s="66">
        <v>0</v>
      </c>
      <c r="W22" s="66">
        <v>0</v>
      </c>
      <c r="X22" s="66">
        <v>0</v>
      </c>
      <c r="Y22" s="66">
        <v>0</v>
      </c>
      <c r="Z22" s="66">
        <v>0</v>
      </c>
    </row>
    <row r="23" spans="1:26" ht="17.100000000000001" customHeight="1">
      <c r="A23" s="169"/>
      <c r="B23" s="179" t="s">
        <v>52</v>
      </c>
      <c r="C23" s="171" t="s">
        <v>53</v>
      </c>
      <c r="D23" s="172">
        <f t="shared" si="7"/>
        <v>0</v>
      </c>
      <c r="E23" s="66">
        <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row>
    <row r="24" spans="1:26" ht="17.100000000000001" customHeight="1">
      <c r="A24" s="173" t="s">
        <v>54</v>
      </c>
      <c r="B24" s="174" t="s">
        <v>55</v>
      </c>
      <c r="C24" s="175" t="s">
        <v>56</v>
      </c>
      <c r="D24" s="172">
        <f t="shared" si="7"/>
        <v>461.2174749999952</v>
      </c>
      <c r="E24" s="52">
        <f t="shared" ref="E24:L24" si="12">E25+E26+E27</f>
        <v>0</v>
      </c>
      <c r="F24" s="52">
        <f t="shared" si="12"/>
        <v>3.56</v>
      </c>
      <c r="G24" s="52">
        <f t="shared" si="12"/>
        <v>50.068006999995063</v>
      </c>
      <c r="H24" s="52">
        <f t="shared" si="12"/>
        <v>28.938929999999999</v>
      </c>
      <c r="I24" s="52">
        <f t="shared" si="12"/>
        <v>8.5843020000004611</v>
      </c>
      <c r="J24" s="52">
        <f t="shared" si="12"/>
        <v>23.715730000000001</v>
      </c>
      <c r="K24" s="52">
        <f t="shared" si="12"/>
        <v>32.953379999999996</v>
      </c>
      <c r="L24" s="52">
        <f t="shared" si="12"/>
        <v>3.0300000000000002</v>
      </c>
      <c r="M24" s="52">
        <f t="shared" ref="M24:Z24" si="13">M25+M26+M27</f>
        <v>4.4695510000010756</v>
      </c>
      <c r="N24" s="52">
        <f t="shared" si="13"/>
        <v>20.895000000000003</v>
      </c>
      <c r="O24" s="52">
        <f t="shared" si="13"/>
        <v>23.829999999999984</v>
      </c>
      <c r="P24" s="52">
        <f t="shared" si="13"/>
        <v>28.671932000000233</v>
      </c>
      <c r="Q24" s="52">
        <f t="shared" si="13"/>
        <v>58.857890000000253</v>
      </c>
      <c r="R24" s="52">
        <f t="shared" si="13"/>
        <v>4.966035999999999</v>
      </c>
      <c r="S24" s="52">
        <f t="shared" si="13"/>
        <v>21.293232999999081</v>
      </c>
      <c r="T24" s="52">
        <f t="shared" si="13"/>
        <v>6.5165099999997382</v>
      </c>
      <c r="U24" s="52">
        <f t="shared" si="13"/>
        <v>22.539653000000001</v>
      </c>
      <c r="V24" s="52">
        <f t="shared" si="13"/>
        <v>26.15605299999968</v>
      </c>
      <c r="W24" s="52">
        <f t="shared" si="13"/>
        <v>3.5956430000000013</v>
      </c>
      <c r="X24" s="52">
        <f t="shared" si="13"/>
        <v>44.298805000000002</v>
      </c>
      <c r="Y24" s="52">
        <f t="shared" si="13"/>
        <v>43.406189999999782</v>
      </c>
      <c r="Z24" s="52">
        <f t="shared" si="13"/>
        <v>0.87062999999984692</v>
      </c>
    </row>
    <row r="25" spans="1:26" ht="17.100000000000001" customHeight="1">
      <c r="A25" s="169"/>
      <c r="B25" s="179" t="s">
        <v>199</v>
      </c>
      <c r="C25" s="171" t="s">
        <v>58</v>
      </c>
      <c r="D25" s="172">
        <f t="shared" si="7"/>
        <v>76.232421999999985</v>
      </c>
      <c r="E25" s="66">
        <v>0</v>
      </c>
      <c r="F25" s="66">
        <v>1.38</v>
      </c>
      <c r="G25" s="66">
        <v>27.172000000000001</v>
      </c>
      <c r="H25" s="66">
        <v>5.2700000000000005</v>
      </c>
      <c r="I25" s="66">
        <v>0</v>
      </c>
      <c r="J25" s="66">
        <v>4.0585000000000004</v>
      </c>
      <c r="K25" s="66">
        <v>0.505</v>
      </c>
      <c r="L25" s="66">
        <v>1.3399999999999999</v>
      </c>
      <c r="M25" s="66">
        <v>0</v>
      </c>
      <c r="N25" s="66">
        <v>0</v>
      </c>
      <c r="O25" s="66">
        <v>16.170000000000002</v>
      </c>
      <c r="P25" s="66">
        <v>0</v>
      </c>
      <c r="Q25" s="66">
        <v>1.9895</v>
      </c>
      <c r="R25" s="66">
        <v>0.56000000000000005</v>
      </c>
      <c r="S25" s="66">
        <v>1.8</v>
      </c>
      <c r="T25" s="66">
        <v>0</v>
      </c>
      <c r="U25" s="66">
        <v>0</v>
      </c>
      <c r="V25" s="66">
        <v>15</v>
      </c>
      <c r="W25" s="66">
        <v>7.0000000000000007E-2</v>
      </c>
      <c r="X25" s="66">
        <v>0.84742200000000001</v>
      </c>
      <c r="Y25" s="66">
        <v>0</v>
      </c>
      <c r="Z25" s="66">
        <v>6.9999999999999993E-2</v>
      </c>
    </row>
    <row r="26" spans="1:26" ht="17.100000000000001" customHeight="1">
      <c r="A26" s="169"/>
      <c r="B26" s="179" t="s">
        <v>59</v>
      </c>
      <c r="C26" s="171" t="s">
        <v>60</v>
      </c>
      <c r="D26" s="172">
        <f t="shared" si="7"/>
        <v>225.9183000000011</v>
      </c>
      <c r="E26" s="66">
        <v>0</v>
      </c>
      <c r="F26" s="66">
        <v>1.54</v>
      </c>
      <c r="G26" s="66">
        <v>17.247525000000248</v>
      </c>
      <c r="H26" s="66">
        <v>15.637</v>
      </c>
      <c r="I26" s="66">
        <v>4.971138000000618</v>
      </c>
      <c r="J26" s="66">
        <v>15.289</v>
      </c>
      <c r="K26" s="66">
        <v>10.052449999999999</v>
      </c>
      <c r="L26" s="66">
        <v>1.1400000000000001</v>
      </c>
      <c r="M26" s="66">
        <v>3.8699160000010759</v>
      </c>
      <c r="N26" s="66">
        <v>4.9350000000000005</v>
      </c>
      <c r="O26" s="66">
        <v>3.9300000000000006</v>
      </c>
      <c r="P26" s="66">
        <v>20.79277200000023</v>
      </c>
      <c r="Q26" s="66">
        <v>31.19329000000026</v>
      </c>
      <c r="R26" s="66">
        <v>1.7960359999999997</v>
      </c>
      <c r="S26" s="66">
        <v>15.263232999999079</v>
      </c>
      <c r="T26" s="66">
        <v>6.2518099999997387</v>
      </c>
      <c r="U26" s="66">
        <v>20.462530000000001</v>
      </c>
      <c r="V26" s="66">
        <v>8.495000000000001</v>
      </c>
      <c r="W26" s="66">
        <v>1.5416430000000012</v>
      </c>
      <c r="X26" s="66">
        <v>23.748857000000001</v>
      </c>
      <c r="Y26" s="66">
        <v>17.27</v>
      </c>
      <c r="Z26" s="66">
        <v>0.49109999999984999</v>
      </c>
    </row>
    <row r="27" spans="1:26" ht="17.100000000000001" customHeight="1">
      <c r="A27" s="169"/>
      <c r="B27" s="179" t="s">
        <v>61</v>
      </c>
      <c r="C27" s="171" t="s">
        <v>62</v>
      </c>
      <c r="D27" s="172">
        <f t="shared" si="7"/>
        <v>159.06675299999409</v>
      </c>
      <c r="E27" s="66">
        <v>0</v>
      </c>
      <c r="F27" s="66">
        <v>0.64</v>
      </c>
      <c r="G27" s="66">
        <v>5.6484819999948135</v>
      </c>
      <c r="H27" s="66">
        <v>8.0319299999999991</v>
      </c>
      <c r="I27" s="66">
        <v>3.6131639999998431</v>
      </c>
      <c r="J27" s="66">
        <v>4.3682300000000005</v>
      </c>
      <c r="K27" s="66">
        <v>22.39593</v>
      </c>
      <c r="L27" s="66">
        <v>0.55000000000000004</v>
      </c>
      <c r="M27" s="66">
        <v>0.59963500000000003</v>
      </c>
      <c r="N27" s="66">
        <v>15.96</v>
      </c>
      <c r="O27" s="66">
        <v>3.7299999999999818</v>
      </c>
      <c r="P27" s="66">
        <v>7.8791600000000006</v>
      </c>
      <c r="Q27" s="66">
        <v>25.675099999999997</v>
      </c>
      <c r="R27" s="66">
        <v>2.61</v>
      </c>
      <c r="S27" s="66">
        <v>4.2299999999999995</v>
      </c>
      <c r="T27" s="66">
        <v>0.26469999999999982</v>
      </c>
      <c r="U27" s="66">
        <v>2.0771229999999998</v>
      </c>
      <c r="V27" s="66">
        <v>2.6610529999996779</v>
      </c>
      <c r="W27" s="66">
        <v>1.984</v>
      </c>
      <c r="X27" s="66">
        <v>19.702525999999999</v>
      </c>
      <c r="Y27" s="66">
        <v>26.136189999999782</v>
      </c>
      <c r="Z27" s="66">
        <v>0.30952999999999697</v>
      </c>
    </row>
    <row r="28" spans="1:26" ht="17.100000000000001" customHeight="1">
      <c r="A28" s="173" t="s">
        <v>63</v>
      </c>
      <c r="B28" s="180" t="s">
        <v>64</v>
      </c>
      <c r="C28" s="175" t="s">
        <v>65</v>
      </c>
      <c r="D28" s="172">
        <f t="shared" si="7"/>
        <v>4.0344830000000087</v>
      </c>
      <c r="E28" s="52">
        <v>0</v>
      </c>
      <c r="F28" s="52">
        <v>0</v>
      </c>
      <c r="G28" s="52">
        <v>0.394343</v>
      </c>
      <c r="H28" s="52">
        <v>0.01</v>
      </c>
      <c r="I28" s="52">
        <v>0.96760000000000901</v>
      </c>
      <c r="J28" s="52">
        <v>0</v>
      </c>
      <c r="K28" s="52">
        <v>0.84099999999999997</v>
      </c>
      <c r="L28" s="52">
        <v>0</v>
      </c>
      <c r="M28" s="52">
        <v>0</v>
      </c>
      <c r="N28" s="52">
        <v>0</v>
      </c>
      <c r="O28" s="52">
        <v>0</v>
      </c>
      <c r="P28" s="52">
        <v>7.6299999999999996E-3</v>
      </c>
      <c r="Q28" s="52">
        <v>0.76989999999999992</v>
      </c>
      <c r="R28" s="52">
        <v>0</v>
      </c>
      <c r="S28" s="52">
        <v>2.69E-2</v>
      </c>
      <c r="T28" s="52">
        <v>0.57999999999999996</v>
      </c>
      <c r="U28" s="52">
        <v>0.16378999999999999</v>
      </c>
      <c r="V28" s="52">
        <v>0</v>
      </c>
      <c r="W28" s="52">
        <v>0</v>
      </c>
      <c r="X28" s="52">
        <v>0.05</v>
      </c>
      <c r="Y28" s="52">
        <v>0.22332000000000002</v>
      </c>
      <c r="Z28" s="52">
        <v>0</v>
      </c>
    </row>
    <row r="29" spans="1:26" ht="17.100000000000001" customHeight="1">
      <c r="A29" s="173" t="s">
        <v>66</v>
      </c>
      <c r="B29" s="180" t="s">
        <v>67</v>
      </c>
      <c r="C29" s="175" t="s">
        <v>68</v>
      </c>
      <c r="D29" s="172">
        <f t="shared" si="7"/>
        <v>0</v>
      </c>
      <c r="E29" s="52">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row>
    <row r="30" spans="1:26" ht="17.100000000000001" customHeight="1">
      <c r="A30" s="173" t="s">
        <v>69</v>
      </c>
      <c r="B30" s="180" t="s">
        <v>70</v>
      </c>
      <c r="C30" s="175" t="s">
        <v>71</v>
      </c>
      <c r="D30" s="172">
        <f t="shared" si="7"/>
        <v>0</v>
      </c>
      <c r="E30" s="52">
        <v>0</v>
      </c>
      <c r="F30" s="52">
        <v>0</v>
      </c>
      <c r="G30" s="52">
        <v>0</v>
      </c>
      <c r="H30" s="52">
        <v>0</v>
      </c>
      <c r="I30" s="52">
        <v>0</v>
      </c>
      <c r="J30" s="52">
        <v>0</v>
      </c>
      <c r="K30" s="52">
        <v>0</v>
      </c>
      <c r="L30" s="52">
        <v>0</v>
      </c>
      <c r="M30" s="52">
        <v>0</v>
      </c>
      <c r="N30" s="52">
        <v>0</v>
      </c>
      <c r="O30" s="52">
        <v>0</v>
      </c>
      <c r="P30" s="52">
        <v>0</v>
      </c>
      <c r="Q30" s="52">
        <v>0</v>
      </c>
      <c r="R30" s="52">
        <v>0</v>
      </c>
      <c r="S30" s="52">
        <v>0</v>
      </c>
      <c r="T30" s="52">
        <v>0</v>
      </c>
      <c r="U30" s="52">
        <v>0</v>
      </c>
      <c r="V30" s="52">
        <v>0</v>
      </c>
      <c r="W30" s="52">
        <v>0</v>
      </c>
      <c r="X30" s="52">
        <v>0</v>
      </c>
      <c r="Y30" s="52">
        <v>0</v>
      </c>
      <c r="Z30" s="52">
        <v>0</v>
      </c>
    </row>
    <row r="31" spans="1:26" s="168" customFormat="1" ht="17.100000000000001" customHeight="1">
      <c r="A31" s="164" t="s">
        <v>72</v>
      </c>
      <c r="B31" s="181" t="s">
        <v>73</v>
      </c>
      <c r="C31" s="166" t="s">
        <v>74</v>
      </c>
      <c r="D31" s="64">
        <f>SUM(D33:D42)+SUM(D60:D71)</f>
        <v>39.992879999999246</v>
      </c>
      <c r="E31" s="64">
        <f>SUM(E33:E42)+SUM(E60:E71)</f>
        <v>6.4923690000000001</v>
      </c>
      <c r="F31" s="64">
        <f t="shared" ref="F31:L31" si="14">SUM(F33:F42)+SUM(F60:F71)</f>
        <v>0</v>
      </c>
      <c r="G31" s="64">
        <f t="shared" si="14"/>
        <v>1.1497110000000039</v>
      </c>
      <c r="H31" s="64">
        <f t="shared" si="14"/>
        <v>1.26166</v>
      </c>
      <c r="I31" s="64">
        <f t="shared" si="14"/>
        <v>4.692159999999701</v>
      </c>
      <c r="J31" s="64">
        <f t="shared" si="14"/>
        <v>2.6995000000000005</v>
      </c>
      <c r="K31" s="64">
        <f t="shared" si="14"/>
        <v>3.3306600000002251</v>
      </c>
      <c r="L31" s="64">
        <f t="shared" si="14"/>
        <v>0.21000000000000002</v>
      </c>
      <c r="M31" s="64">
        <f t="shared" ref="M31:Z31" si="15">SUM(M33:M42)+SUM(M60:M71)</f>
        <v>1.4813529999989501</v>
      </c>
      <c r="N31" s="64">
        <f t="shared" si="15"/>
        <v>3.5880000000000001</v>
      </c>
      <c r="O31" s="64">
        <f t="shared" si="15"/>
        <v>3.533000000000091</v>
      </c>
      <c r="P31" s="64">
        <f t="shared" si="15"/>
        <v>1.1700370000002729</v>
      </c>
      <c r="Q31" s="64">
        <f t="shared" si="15"/>
        <v>1.996</v>
      </c>
      <c r="R31" s="64">
        <f t="shared" si="15"/>
        <v>0.60000000000000009</v>
      </c>
      <c r="S31" s="64">
        <f t="shared" si="15"/>
        <v>1.3683000000000001</v>
      </c>
      <c r="T31" s="64">
        <f t="shared" si="15"/>
        <v>0.24453000000000003</v>
      </c>
      <c r="U31" s="64">
        <f t="shared" si="15"/>
        <v>0.37440000000000001</v>
      </c>
      <c r="V31" s="64">
        <f t="shared" si="15"/>
        <v>0.20450000000000002</v>
      </c>
      <c r="W31" s="64">
        <f t="shared" si="15"/>
        <v>0.15999999999999998</v>
      </c>
      <c r="X31" s="64">
        <f t="shared" si="15"/>
        <v>4.93</v>
      </c>
      <c r="Y31" s="64">
        <f t="shared" si="15"/>
        <v>0.1</v>
      </c>
      <c r="Z31" s="64">
        <f t="shared" si="15"/>
        <v>0.40670000000000001</v>
      </c>
    </row>
    <row r="32" spans="1:26" s="168" customFormat="1" ht="17.100000000000001" customHeight="1">
      <c r="A32" s="169"/>
      <c r="B32" s="170" t="s">
        <v>75</v>
      </c>
      <c r="C32" s="171"/>
      <c r="D32" s="172"/>
      <c r="E32" s="54"/>
      <c r="F32" s="54"/>
      <c r="G32" s="54"/>
      <c r="H32" s="54"/>
      <c r="I32" s="54"/>
      <c r="J32" s="54"/>
      <c r="K32" s="54"/>
      <c r="L32" s="54"/>
      <c r="M32" s="54"/>
      <c r="N32" s="54"/>
      <c r="O32" s="54"/>
      <c r="P32" s="54"/>
      <c r="Q32" s="54"/>
      <c r="R32" s="54"/>
      <c r="S32" s="54"/>
      <c r="T32" s="54"/>
      <c r="U32" s="54"/>
      <c r="V32" s="54"/>
      <c r="W32" s="54"/>
      <c r="X32" s="54"/>
      <c r="Y32" s="54"/>
      <c r="Z32" s="54"/>
    </row>
    <row r="33" spans="1:26" ht="17.100000000000001" customHeight="1">
      <c r="A33" s="173" t="s">
        <v>76</v>
      </c>
      <c r="B33" s="180" t="s">
        <v>77</v>
      </c>
      <c r="C33" s="175" t="s">
        <v>78</v>
      </c>
      <c r="D33" s="172">
        <f t="shared" ref="D33:D42" si="16">SUM(E33:Z33)</f>
        <v>0</v>
      </c>
      <c r="E33" s="52">
        <v>0</v>
      </c>
      <c r="F33" s="52">
        <v>0</v>
      </c>
      <c r="G33" s="52">
        <v>0</v>
      </c>
      <c r="H33" s="52">
        <v>0</v>
      </c>
      <c r="I33" s="52">
        <v>0</v>
      </c>
      <c r="J33" s="52">
        <v>0</v>
      </c>
      <c r="K33" s="52">
        <v>0</v>
      </c>
      <c r="L33" s="52">
        <v>0</v>
      </c>
      <c r="M33" s="52">
        <v>0</v>
      </c>
      <c r="N33" s="52">
        <v>0</v>
      </c>
      <c r="O33" s="52">
        <v>0</v>
      </c>
      <c r="P33" s="52">
        <v>0</v>
      </c>
      <c r="Q33" s="52">
        <v>0</v>
      </c>
      <c r="R33" s="52">
        <v>0</v>
      </c>
      <c r="S33" s="52">
        <v>0</v>
      </c>
      <c r="T33" s="52">
        <v>0</v>
      </c>
      <c r="U33" s="52">
        <v>0</v>
      </c>
      <c r="V33" s="52">
        <v>0</v>
      </c>
      <c r="W33" s="52">
        <v>0</v>
      </c>
      <c r="X33" s="52">
        <v>0</v>
      </c>
      <c r="Y33" s="52">
        <v>0</v>
      </c>
      <c r="Z33" s="52">
        <v>0</v>
      </c>
    </row>
    <row r="34" spans="1:26" ht="17.100000000000001" customHeight="1">
      <c r="A34" s="173" t="s">
        <v>79</v>
      </c>
      <c r="B34" s="180" t="s">
        <v>80</v>
      </c>
      <c r="C34" s="175" t="s">
        <v>81</v>
      </c>
      <c r="D34" s="172">
        <f t="shared" si="16"/>
        <v>0</v>
      </c>
      <c r="E34" s="52">
        <v>0</v>
      </c>
      <c r="F34" s="52">
        <v>0</v>
      </c>
      <c r="G34" s="52">
        <v>0</v>
      </c>
      <c r="H34" s="52">
        <v>0</v>
      </c>
      <c r="I34" s="52">
        <v>0</v>
      </c>
      <c r="J34" s="52">
        <v>0</v>
      </c>
      <c r="K34" s="52">
        <v>0</v>
      </c>
      <c r="L34" s="52">
        <v>0</v>
      </c>
      <c r="M34" s="52">
        <v>0</v>
      </c>
      <c r="N34" s="52">
        <v>0</v>
      </c>
      <c r="O34" s="52">
        <v>0</v>
      </c>
      <c r="P34" s="52">
        <v>0</v>
      </c>
      <c r="Q34" s="52">
        <v>0</v>
      </c>
      <c r="R34" s="52">
        <v>0</v>
      </c>
      <c r="S34" s="52">
        <v>0</v>
      </c>
      <c r="T34" s="52">
        <v>0</v>
      </c>
      <c r="U34" s="52">
        <v>0</v>
      </c>
      <c r="V34" s="52">
        <v>0</v>
      </c>
      <c r="W34" s="52">
        <v>0</v>
      </c>
      <c r="X34" s="52">
        <v>0</v>
      </c>
      <c r="Y34" s="52">
        <v>0</v>
      </c>
      <c r="Z34" s="52">
        <v>0</v>
      </c>
    </row>
    <row r="35" spans="1:26" ht="17.100000000000001" customHeight="1">
      <c r="A35" s="173" t="s">
        <v>82</v>
      </c>
      <c r="B35" s="180" t="s">
        <v>83</v>
      </c>
      <c r="C35" s="175" t="s">
        <v>84</v>
      </c>
      <c r="D35" s="172">
        <f t="shared" si="16"/>
        <v>0</v>
      </c>
      <c r="E35" s="52">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row>
    <row r="36" spans="1:26" ht="17.100000000000001" customHeight="1">
      <c r="A36" s="173"/>
      <c r="B36" s="174" t="s">
        <v>86</v>
      </c>
      <c r="C36" s="175" t="s">
        <v>87</v>
      </c>
      <c r="D36" s="172">
        <f t="shared" si="16"/>
        <v>0</v>
      </c>
      <c r="E36" s="52">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row>
    <row r="37" spans="1:26" ht="17.100000000000001" customHeight="1">
      <c r="A37" s="173" t="s">
        <v>85</v>
      </c>
      <c r="B37" s="180" t="s">
        <v>88</v>
      </c>
      <c r="C37" s="175" t="s">
        <v>89</v>
      </c>
      <c r="D37" s="172">
        <f t="shared" si="16"/>
        <v>0</v>
      </c>
      <c r="E37" s="52">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row>
    <row r="38" spans="1:26" ht="17.100000000000001" customHeight="1">
      <c r="A38" s="173" t="s">
        <v>90</v>
      </c>
      <c r="B38" s="180" t="s">
        <v>91</v>
      </c>
      <c r="C38" s="175" t="s">
        <v>92</v>
      </c>
      <c r="D38" s="172">
        <f t="shared" si="16"/>
        <v>0.28720000000000001</v>
      </c>
      <c r="E38" s="52">
        <v>0.1234</v>
      </c>
      <c r="F38" s="52">
        <v>0</v>
      </c>
      <c r="G38" s="52">
        <v>0</v>
      </c>
      <c r="H38" s="52">
        <v>0</v>
      </c>
      <c r="I38" s="52">
        <v>4.3799999999999999E-2</v>
      </c>
      <c r="J38" s="52">
        <v>0.12</v>
      </c>
      <c r="K38" s="52">
        <v>0</v>
      </c>
      <c r="L38" s="52">
        <v>0</v>
      </c>
      <c r="M38" s="52">
        <v>0</v>
      </c>
      <c r="N38" s="52">
        <v>0</v>
      </c>
      <c r="O38" s="52">
        <v>0</v>
      </c>
      <c r="P38" s="52">
        <v>0</v>
      </c>
      <c r="Q38" s="52">
        <v>0</v>
      </c>
      <c r="R38" s="52">
        <v>0</v>
      </c>
      <c r="S38" s="52">
        <v>0</v>
      </c>
      <c r="T38" s="52">
        <v>0</v>
      </c>
      <c r="U38" s="52">
        <v>0</v>
      </c>
      <c r="V38" s="52">
        <v>0</v>
      </c>
      <c r="W38" s="52">
        <v>0</v>
      </c>
      <c r="X38" s="52">
        <v>0</v>
      </c>
      <c r="Y38" s="52">
        <v>0</v>
      </c>
      <c r="Z38" s="52">
        <v>0</v>
      </c>
    </row>
    <row r="39" spans="1:26" ht="17.100000000000001" customHeight="1">
      <c r="A39" s="173" t="s">
        <v>93</v>
      </c>
      <c r="B39" s="182" t="s">
        <v>94</v>
      </c>
      <c r="C39" s="175" t="s">
        <v>95</v>
      </c>
      <c r="D39" s="172">
        <f t="shared" si="16"/>
        <v>0.64</v>
      </c>
      <c r="E39" s="52">
        <v>0</v>
      </c>
      <c r="F39" s="52">
        <v>0</v>
      </c>
      <c r="G39" s="52">
        <v>0</v>
      </c>
      <c r="H39" s="52">
        <v>0</v>
      </c>
      <c r="I39" s="52">
        <v>0</v>
      </c>
      <c r="J39" s="52">
        <v>0</v>
      </c>
      <c r="K39" s="52">
        <v>0</v>
      </c>
      <c r="L39" s="52">
        <v>0</v>
      </c>
      <c r="M39" s="52">
        <v>0</v>
      </c>
      <c r="N39" s="52">
        <v>0</v>
      </c>
      <c r="O39" s="52">
        <v>0</v>
      </c>
      <c r="P39" s="52">
        <v>0</v>
      </c>
      <c r="Q39" s="52">
        <v>0.6</v>
      </c>
      <c r="R39" s="52">
        <v>0</v>
      </c>
      <c r="S39" s="52">
        <v>0</v>
      </c>
      <c r="T39" s="52">
        <v>0</v>
      </c>
      <c r="U39" s="52">
        <v>0</v>
      </c>
      <c r="V39" s="52">
        <v>0</v>
      </c>
      <c r="W39" s="52">
        <v>0</v>
      </c>
      <c r="X39" s="52">
        <v>0.04</v>
      </c>
      <c r="Y39" s="52">
        <v>0</v>
      </c>
      <c r="Z39" s="52">
        <v>0</v>
      </c>
    </row>
    <row r="40" spans="1:26" ht="17.100000000000001" customHeight="1">
      <c r="A40" s="173" t="s">
        <v>96</v>
      </c>
      <c r="B40" s="180" t="s">
        <v>97</v>
      </c>
      <c r="C40" s="175" t="s">
        <v>98</v>
      </c>
      <c r="D40" s="172">
        <f t="shared" si="16"/>
        <v>0</v>
      </c>
      <c r="E40" s="52">
        <v>0</v>
      </c>
      <c r="F40" s="52">
        <v>0</v>
      </c>
      <c r="G40" s="52">
        <v>0</v>
      </c>
      <c r="H40" s="52">
        <v>0</v>
      </c>
      <c r="I40" s="52">
        <v>0</v>
      </c>
      <c r="J40" s="52">
        <v>0</v>
      </c>
      <c r="K40" s="52">
        <v>0</v>
      </c>
      <c r="L40" s="52">
        <v>0</v>
      </c>
      <c r="M40" s="52">
        <v>0</v>
      </c>
      <c r="N40" s="52">
        <v>0</v>
      </c>
      <c r="O40" s="52">
        <v>0</v>
      </c>
      <c r="P40" s="52">
        <v>0</v>
      </c>
      <c r="Q40" s="52">
        <v>0</v>
      </c>
      <c r="R40" s="52">
        <v>0</v>
      </c>
      <c r="S40" s="52">
        <v>0</v>
      </c>
      <c r="T40" s="52">
        <v>0</v>
      </c>
      <c r="U40" s="52">
        <v>0</v>
      </c>
      <c r="V40" s="52">
        <v>0</v>
      </c>
      <c r="W40" s="52">
        <v>0</v>
      </c>
      <c r="X40" s="52">
        <v>0</v>
      </c>
      <c r="Y40" s="52">
        <v>0</v>
      </c>
      <c r="Z40" s="52">
        <v>0</v>
      </c>
    </row>
    <row r="41" spans="1:26" s="184" customFormat="1" ht="17.100000000000001" customHeight="1">
      <c r="A41" s="173" t="s">
        <v>99</v>
      </c>
      <c r="B41" s="183" t="s">
        <v>100</v>
      </c>
      <c r="C41" s="175" t="s">
        <v>101</v>
      </c>
      <c r="D41" s="172">
        <f t="shared" si="16"/>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row>
    <row r="42" spans="1:26" ht="27.6">
      <c r="A42" s="173" t="s">
        <v>102</v>
      </c>
      <c r="B42" s="182" t="s">
        <v>103</v>
      </c>
      <c r="C42" s="175" t="s">
        <v>104</v>
      </c>
      <c r="D42" s="172">
        <f t="shared" si="16"/>
        <v>16.835180999999242</v>
      </c>
      <c r="E42" s="52">
        <f>SUM(E44:E59)</f>
        <v>3.0177309999999999</v>
      </c>
      <c r="F42" s="52">
        <f t="shared" ref="F42:L42" si="17">SUM(F44:F59)</f>
        <v>0</v>
      </c>
      <c r="G42" s="52">
        <f t="shared" si="17"/>
        <v>0.59941000000000388</v>
      </c>
      <c r="H42" s="52">
        <f t="shared" si="17"/>
        <v>0</v>
      </c>
      <c r="I42" s="52">
        <f t="shared" si="17"/>
        <v>2.3744799999997013</v>
      </c>
      <c r="J42" s="52">
        <f t="shared" si="17"/>
        <v>0.20269999999999999</v>
      </c>
      <c r="K42" s="52">
        <f t="shared" si="17"/>
        <v>2.3813600000002251</v>
      </c>
      <c r="L42" s="52">
        <f t="shared" si="17"/>
        <v>0.11</v>
      </c>
      <c r="M42" s="52">
        <f t="shared" ref="M42:Z42" si="18">SUM(M44:M59)</f>
        <v>1.45595299999895</v>
      </c>
      <c r="N42" s="52">
        <f t="shared" si="18"/>
        <v>0.03</v>
      </c>
      <c r="O42" s="52">
        <f t="shared" si="18"/>
        <v>1.4330000000000909</v>
      </c>
      <c r="P42" s="52">
        <f t="shared" si="18"/>
        <v>0.82711700000027277</v>
      </c>
      <c r="Q42" s="52">
        <f t="shared" si="18"/>
        <v>1.1246999999999998</v>
      </c>
      <c r="R42" s="52">
        <f t="shared" si="18"/>
        <v>0.55000000000000004</v>
      </c>
      <c r="S42" s="52">
        <f t="shared" si="18"/>
        <v>1.1648000000000001</v>
      </c>
      <c r="T42" s="52">
        <f t="shared" si="18"/>
        <v>0.22953000000000001</v>
      </c>
      <c r="U42" s="52">
        <f t="shared" si="18"/>
        <v>6.3E-2</v>
      </c>
      <c r="V42" s="52">
        <f t="shared" si="18"/>
        <v>0.1368</v>
      </c>
      <c r="W42" s="52">
        <f t="shared" si="18"/>
        <v>0</v>
      </c>
      <c r="X42" s="52">
        <f t="shared" si="18"/>
        <v>1</v>
      </c>
      <c r="Y42" s="52">
        <f t="shared" si="18"/>
        <v>0</v>
      </c>
      <c r="Z42" s="52">
        <f t="shared" si="18"/>
        <v>0.1346</v>
      </c>
    </row>
    <row r="43" spans="1:26" s="168" customFormat="1" ht="18" customHeight="1">
      <c r="A43" s="169"/>
      <c r="B43" s="170" t="s">
        <v>75</v>
      </c>
      <c r="C43" s="171"/>
      <c r="D43" s="172"/>
      <c r="E43" s="66"/>
      <c r="F43" s="66"/>
      <c r="G43" s="66"/>
      <c r="H43" s="66"/>
      <c r="I43" s="66"/>
      <c r="J43" s="66"/>
      <c r="K43" s="66"/>
      <c r="L43" s="66"/>
      <c r="M43" s="66"/>
      <c r="N43" s="66"/>
      <c r="O43" s="66"/>
      <c r="P43" s="66"/>
      <c r="Q43" s="66"/>
      <c r="R43" s="66"/>
      <c r="S43" s="66"/>
      <c r="T43" s="66"/>
      <c r="U43" s="66"/>
      <c r="V43" s="66"/>
      <c r="W43" s="66"/>
      <c r="X43" s="66"/>
      <c r="Y43" s="66"/>
      <c r="Z43" s="66"/>
    </row>
    <row r="44" spans="1:26" ht="18" customHeight="1">
      <c r="A44" s="173" t="s">
        <v>289</v>
      </c>
      <c r="B44" s="182" t="s">
        <v>106</v>
      </c>
      <c r="C44" s="175" t="s">
        <v>107</v>
      </c>
      <c r="D44" s="172">
        <f t="shared" ref="D44:D70" si="19">SUM(E44:Z44)</f>
        <v>8.8063579999992445</v>
      </c>
      <c r="E44" s="33">
        <v>0.84979500000000008</v>
      </c>
      <c r="F44" s="33">
        <v>0</v>
      </c>
      <c r="G44" s="33">
        <v>0.43538000000000388</v>
      </c>
      <c r="H44" s="33">
        <v>0</v>
      </c>
      <c r="I44" s="33">
        <v>1.633049999999701</v>
      </c>
      <c r="J44" s="33">
        <v>0.1182</v>
      </c>
      <c r="K44" s="33">
        <v>0.7754800000002251</v>
      </c>
      <c r="L44" s="33">
        <v>0</v>
      </c>
      <c r="M44" s="33">
        <v>0.95595299999895</v>
      </c>
      <c r="N44" s="33">
        <v>0.03</v>
      </c>
      <c r="O44" s="33">
        <v>1.4330000000000909</v>
      </c>
      <c r="P44" s="33">
        <v>0.26330000000027287</v>
      </c>
      <c r="Q44" s="33">
        <v>0.65779999999999994</v>
      </c>
      <c r="R44" s="33">
        <v>0.5</v>
      </c>
      <c r="S44" s="33">
        <v>1.0605</v>
      </c>
      <c r="T44" s="33">
        <v>0</v>
      </c>
      <c r="U44" s="33">
        <v>6.3E-2</v>
      </c>
      <c r="V44" s="33">
        <v>3.0899999999999997E-2</v>
      </c>
      <c r="W44" s="33">
        <v>0</v>
      </c>
      <c r="X44" s="33">
        <v>0</v>
      </c>
      <c r="Y44" s="33">
        <v>0</v>
      </c>
      <c r="Z44" s="33">
        <v>0</v>
      </c>
    </row>
    <row r="45" spans="1:26" ht="17.100000000000001" customHeight="1">
      <c r="A45" s="173" t="s">
        <v>289</v>
      </c>
      <c r="B45" s="182" t="s">
        <v>108</v>
      </c>
      <c r="C45" s="175" t="s">
        <v>109</v>
      </c>
      <c r="D45" s="172">
        <f t="shared" si="19"/>
        <v>2.119186</v>
      </c>
      <c r="E45" s="33">
        <v>0.10123600000000001</v>
      </c>
      <c r="F45" s="33">
        <v>0</v>
      </c>
      <c r="G45" s="33">
        <v>0.11799999999999999</v>
      </c>
      <c r="H45" s="33">
        <v>0</v>
      </c>
      <c r="I45" s="33">
        <v>0.21923000000000001</v>
      </c>
      <c r="J45" s="33">
        <v>8.6E-3</v>
      </c>
      <c r="K45" s="33">
        <v>9.7920000000000007E-2</v>
      </c>
      <c r="L45" s="33">
        <v>0</v>
      </c>
      <c r="M45" s="33">
        <v>0.5</v>
      </c>
      <c r="N45" s="33">
        <v>0</v>
      </c>
      <c r="O45" s="33">
        <v>0</v>
      </c>
      <c r="P45" s="33">
        <v>0.5</v>
      </c>
      <c r="Q45" s="33">
        <v>0.46689999999999998</v>
      </c>
      <c r="R45" s="33">
        <v>0</v>
      </c>
      <c r="S45" s="33">
        <v>0.1043</v>
      </c>
      <c r="T45" s="33">
        <v>0</v>
      </c>
      <c r="U45" s="33">
        <v>0</v>
      </c>
      <c r="V45" s="33">
        <v>3.0000000000000001E-3</v>
      </c>
      <c r="W45" s="33">
        <v>0</v>
      </c>
      <c r="X45" s="33">
        <v>0</v>
      </c>
      <c r="Y45" s="33">
        <v>0</v>
      </c>
      <c r="Z45" s="33">
        <v>0</v>
      </c>
    </row>
    <row r="46" spans="1:26" ht="17.100000000000001" customHeight="1">
      <c r="A46" s="173" t="s">
        <v>289</v>
      </c>
      <c r="B46" s="182" t="s">
        <v>110</v>
      </c>
      <c r="C46" s="175" t="s">
        <v>111</v>
      </c>
      <c r="D46" s="172">
        <f t="shared" si="19"/>
        <v>5.8000000000000003E-2</v>
      </c>
      <c r="E46" s="33">
        <v>5.8000000000000003E-2</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row>
    <row r="47" spans="1:26" ht="17.100000000000001" customHeight="1">
      <c r="A47" s="173" t="s">
        <v>289</v>
      </c>
      <c r="B47" s="182" t="s">
        <v>112</v>
      </c>
      <c r="C47" s="175" t="s">
        <v>113</v>
      </c>
      <c r="D47" s="172">
        <f t="shared" si="19"/>
        <v>0.232157</v>
      </c>
      <c r="E47" s="33">
        <v>0</v>
      </c>
      <c r="F47" s="33">
        <v>0</v>
      </c>
      <c r="G47" s="33">
        <v>3.3230000000000003E-2</v>
      </c>
      <c r="H47" s="33">
        <v>0</v>
      </c>
      <c r="I47" s="33">
        <v>0</v>
      </c>
      <c r="J47" s="33">
        <v>7.5899999999999995E-2</v>
      </c>
      <c r="K47" s="33">
        <v>1.7100000000000001E-2</v>
      </c>
      <c r="L47" s="33">
        <v>0</v>
      </c>
      <c r="M47" s="33">
        <v>0</v>
      </c>
      <c r="N47" s="33">
        <v>0</v>
      </c>
      <c r="O47" s="33">
        <v>0</v>
      </c>
      <c r="P47" s="33">
        <v>5.5926999999999998E-2</v>
      </c>
      <c r="Q47" s="33">
        <v>0</v>
      </c>
      <c r="R47" s="33">
        <v>0.05</v>
      </c>
      <c r="S47" s="33">
        <v>0</v>
      </c>
      <c r="T47" s="33">
        <v>0</v>
      </c>
      <c r="U47" s="33">
        <v>0</v>
      </c>
      <c r="V47" s="33">
        <v>0</v>
      </c>
      <c r="W47" s="33">
        <v>0</v>
      </c>
      <c r="X47" s="33">
        <v>0</v>
      </c>
      <c r="Y47" s="33">
        <v>0</v>
      </c>
      <c r="Z47" s="33">
        <v>0</v>
      </c>
    </row>
    <row r="48" spans="1:26" ht="17.100000000000001" customHeight="1">
      <c r="A48" s="173" t="s">
        <v>289</v>
      </c>
      <c r="B48" s="182" t="s">
        <v>114</v>
      </c>
      <c r="C48" s="175" t="s">
        <v>115</v>
      </c>
      <c r="D48" s="172">
        <f t="shared" si="19"/>
        <v>2.72478</v>
      </c>
      <c r="E48" s="33">
        <v>0.97899999999999998</v>
      </c>
      <c r="F48" s="33">
        <v>0</v>
      </c>
      <c r="G48" s="33">
        <v>0</v>
      </c>
      <c r="H48" s="33">
        <v>0</v>
      </c>
      <c r="I48" s="33">
        <v>0.5</v>
      </c>
      <c r="J48" s="33">
        <v>0</v>
      </c>
      <c r="K48" s="33">
        <v>0.66086000000000011</v>
      </c>
      <c r="L48" s="33">
        <v>0.11</v>
      </c>
      <c r="M48" s="33">
        <v>0</v>
      </c>
      <c r="N48" s="33">
        <v>0</v>
      </c>
      <c r="O48" s="33">
        <v>0</v>
      </c>
      <c r="P48" s="33">
        <v>7.8900000000000012E-3</v>
      </c>
      <c r="Q48" s="33">
        <v>0</v>
      </c>
      <c r="R48" s="33">
        <v>0</v>
      </c>
      <c r="S48" s="33">
        <v>0</v>
      </c>
      <c r="T48" s="33">
        <v>0.22953000000000001</v>
      </c>
      <c r="U48" s="33">
        <v>0</v>
      </c>
      <c r="V48" s="33">
        <v>0.10290000000000001</v>
      </c>
      <c r="W48" s="33">
        <v>0</v>
      </c>
      <c r="X48" s="33">
        <v>0</v>
      </c>
      <c r="Y48" s="33">
        <v>0</v>
      </c>
      <c r="Z48" s="33">
        <v>0.1346</v>
      </c>
    </row>
    <row r="49" spans="1:26" ht="17.100000000000001" customHeight="1">
      <c r="A49" s="173" t="s">
        <v>289</v>
      </c>
      <c r="B49" s="182" t="s">
        <v>116</v>
      </c>
      <c r="C49" s="175" t="s">
        <v>117</v>
      </c>
      <c r="D49" s="172">
        <f t="shared" si="19"/>
        <v>1.9944999999999999</v>
      </c>
      <c r="E49" s="33">
        <v>0.99450000000000005</v>
      </c>
      <c r="F49" s="33">
        <v>0</v>
      </c>
      <c r="G49" s="33">
        <v>0</v>
      </c>
      <c r="H49" s="33">
        <v>0</v>
      </c>
      <c r="I49" s="33">
        <v>0</v>
      </c>
      <c r="J49" s="33">
        <v>0</v>
      </c>
      <c r="K49" s="33">
        <v>0</v>
      </c>
      <c r="L49" s="33">
        <v>0</v>
      </c>
      <c r="M49" s="33">
        <v>0</v>
      </c>
      <c r="N49" s="33">
        <v>0</v>
      </c>
      <c r="O49" s="33">
        <v>0</v>
      </c>
      <c r="P49" s="33">
        <v>0</v>
      </c>
      <c r="Q49" s="33">
        <v>0</v>
      </c>
      <c r="R49" s="33">
        <v>0</v>
      </c>
      <c r="S49" s="33">
        <v>0</v>
      </c>
      <c r="T49" s="33">
        <v>0</v>
      </c>
      <c r="U49" s="33">
        <v>0</v>
      </c>
      <c r="V49" s="33">
        <v>0</v>
      </c>
      <c r="W49" s="33">
        <v>0</v>
      </c>
      <c r="X49" s="33">
        <v>1</v>
      </c>
      <c r="Y49" s="33">
        <v>0</v>
      </c>
      <c r="Z49" s="33">
        <v>0</v>
      </c>
    </row>
    <row r="50" spans="1:26" ht="17.100000000000001" hidden="1" customHeight="1">
      <c r="A50" s="173" t="s">
        <v>289</v>
      </c>
      <c r="B50" s="182" t="s">
        <v>118</v>
      </c>
      <c r="C50" s="175" t="s">
        <v>119</v>
      </c>
      <c r="D50" s="172">
        <f t="shared" si="19"/>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row>
    <row r="51" spans="1:26" ht="17.100000000000001" hidden="1" customHeight="1">
      <c r="A51" s="173" t="s">
        <v>289</v>
      </c>
      <c r="B51" s="182" t="s">
        <v>120</v>
      </c>
      <c r="C51" s="175" t="s">
        <v>121</v>
      </c>
      <c r="D51" s="172">
        <f t="shared" si="19"/>
        <v>0</v>
      </c>
      <c r="E51" s="33">
        <v>0</v>
      </c>
      <c r="F51" s="33">
        <v>0</v>
      </c>
      <c r="G51" s="33">
        <v>0</v>
      </c>
      <c r="H51" s="33">
        <v>0</v>
      </c>
      <c r="I51" s="33">
        <v>0</v>
      </c>
      <c r="J51" s="33">
        <v>0</v>
      </c>
      <c r="K51" s="33">
        <v>0</v>
      </c>
      <c r="L51" s="33">
        <v>0</v>
      </c>
      <c r="M51" s="33">
        <v>0</v>
      </c>
      <c r="N51" s="33">
        <v>0</v>
      </c>
      <c r="O51" s="33">
        <v>0</v>
      </c>
      <c r="P51" s="33">
        <v>0</v>
      </c>
      <c r="Q51" s="33">
        <v>0</v>
      </c>
      <c r="R51" s="33">
        <v>0</v>
      </c>
      <c r="S51" s="33">
        <v>0</v>
      </c>
      <c r="T51" s="33">
        <v>0</v>
      </c>
      <c r="U51" s="33">
        <v>0</v>
      </c>
      <c r="V51" s="33">
        <v>0</v>
      </c>
      <c r="W51" s="33">
        <v>0</v>
      </c>
      <c r="X51" s="33">
        <v>0</v>
      </c>
      <c r="Y51" s="33">
        <v>0</v>
      </c>
      <c r="Z51" s="33">
        <v>0</v>
      </c>
    </row>
    <row r="52" spans="1:26" ht="17.100000000000001" hidden="1" customHeight="1">
      <c r="A52" s="173" t="s">
        <v>289</v>
      </c>
      <c r="B52" s="182" t="s">
        <v>122</v>
      </c>
      <c r="C52" s="175" t="s">
        <v>123</v>
      </c>
      <c r="D52" s="172">
        <f t="shared" si="19"/>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row>
    <row r="53" spans="1:26" ht="17.100000000000001" hidden="1" customHeight="1">
      <c r="A53" s="173" t="s">
        <v>289</v>
      </c>
      <c r="B53" s="180" t="s">
        <v>124</v>
      </c>
      <c r="C53" s="175" t="s">
        <v>125</v>
      </c>
      <c r="D53" s="172">
        <f t="shared" si="19"/>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row>
    <row r="54" spans="1:26" ht="17.100000000000001" hidden="1" customHeight="1">
      <c r="A54" s="173" t="s">
        <v>289</v>
      </c>
      <c r="B54" s="185" t="s">
        <v>126</v>
      </c>
      <c r="C54" s="175" t="s">
        <v>127</v>
      </c>
      <c r="D54" s="172">
        <f t="shared" si="19"/>
        <v>3.5200000000000002E-2</v>
      </c>
      <c r="E54" s="33">
        <v>3.5200000000000002E-2</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row>
    <row r="55" spans="1:26" ht="17.100000000000001" hidden="1" customHeight="1">
      <c r="A55" s="173" t="s">
        <v>289</v>
      </c>
      <c r="B55" s="183" t="s">
        <v>128</v>
      </c>
      <c r="C55" s="175" t="s">
        <v>129</v>
      </c>
      <c r="D55" s="172">
        <f t="shared" si="19"/>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row>
    <row r="56" spans="1:26" ht="27.6">
      <c r="A56" s="173" t="s">
        <v>289</v>
      </c>
      <c r="B56" s="183" t="s">
        <v>201</v>
      </c>
      <c r="C56" s="175" t="s">
        <v>131</v>
      </c>
      <c r="D56" s="172">
        <f t="shared" si="19"/>
        <v>0.86499999999999999</v>
      </c>
      <c r="E56" s="33">
        <v>0</v>
      </c>
      <c r="F56" s="33">
        <v>0</v>
      </c>
      <c r="G56" s="33">
        <v>1.2800000000000001E-2</v>
      </c>
      <c r="H56" s="33">
        <v>0</v>
      </c>
      <c r="I56" s="33">
        <v>2.2200000000000001E-2</v>
      </c>
      <c r="J56" s="33">
        <v>0</v>
      </c>
      <c r="K56" s="33">
        <v>0.83</v>
      </c>
      <c r="L56" s="33">
        <v>0</v>
      </c>
      <c r="M56" s="33">
        <v>0</v>
      </c>
      <c r="N56" s="33">
        <v>0</v>
      </c>
      <c r="O56" s="33">
        <v>0</v>
      </c>
      <c r="P56" s="33">
        <v>0</v>
      </c>
      <c r="Q56" s="33">
        <v>0</v>
      </c>
      <c r="R56" s="33">
        <v>0</v>
      </c>
      <c r="S56" s="33">
        <v>0</v>
      </c>
      <c r="T56" s="33">
        <v>0</v>
      </c>
      <c r="U56" s="33">
        <v>0</v>
      </c>
      <c r="V56" s="33">
        <v>0</v>
      </c>
      <c r="W56" s="33">
        <v>0</v>
      </c>
      <c r="X56" s="33">
        <v>0</v>
      </c>
      <c r="Y56" s="33">
        <v>0</v>
      </c>
      <c r="Z56" s="33">
        <v>0</v>
      </c>
    </row>
    <row r="57" spans="1:26" ht="17.100000000000001" hidden="1" customHeight="1">
      <c r="A57" s="173" t="s">
        <v>289</v>
      </c>
      <c r="B57" s="182" t="s">
        <v>132</v>
      </c>
      <c r="C57" s="175" t="s">
        <v>133</v>
      </c>
      <c r="D57" s="172">
        <f t="shared" si="19"/>
        <v>0</v>
      </c>
      <c r="E57" s="33">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0</v>
      </c>
      <c r="Y57" s="33">
        <v>0</v>
      </c>
      <c r="Z57" s="33">
        <v>0</v>
      </c>
    </row>
    <row r="58" spans="1:26" ht="17.100000000000001" hidden="1" customHeight="1">
      <c r="A58" s="173" t="s">
        <v>289</v>
      </c>
      <c r="B58" s="182" t="s">
        <v>134</v>
      </c>
      <c r="C58" s="175" t="s">
        <v>135</v>
      </c>
      <c r="D58" s="172">
        <f t="shared" si="19"/>
        <v>0</v>
      </c>
      <c r="E58" s="33">
        <v>0</v>
      </c>
      <c r="F58" s="33">
        <v>0</v>
      </c>
      <c r="G58" s="33">
        <v>0</v>
      </c>
      <c r="H58" s="33">
        <v>0</v>
      </c>
      <c r="I58" s="33">
        <v>0</v>
      </c>
      <c r="J58" s="33">
        <v>0</v>
      </c>
      <c r="K58" s="33">
        <v>0</v>
      </c>
      <c r="L58" s="33">
        <v>0</v>
      </c>
      <c r="M58" s="33">
        <v>0</v>
      </c>
      <c r="N58" s="33">
        <v>0</v>
      </c>
      <c r="O58" s="33">
        <v>0</v>
      </c>
      <c r="P58" s="33">
        <v>0</v>
      </c>
      <c r="Q58" s="33">
        <v>0</v>
      </c>
      <c r="R58" s="33">
        <v>0</v>
      </c>
      <c r="S58" s="33">
        <v>0</v>
      </c>
      <c r="T58" s="33">
        <v>0</v>
      </c>
      <c r="U58" s="33">
        <v>0</v>
      </c>
      <c r="V58" s="33">
        <v>0</v>
      </c>
      <c r="W58" s="33">
        <v>0</v>
      </c>
      <c r="X58" s="33">
        <v>0</v>
      </c>
      <c r="Y58" s="33">
        <v>0</v>
      </c>
      <c r="Z58" s="33">
        <v>0</v>
      </c>
    </row>
    <row r="59" spans="1:26" ht="17.100000000000001" customHeight="1">
      <c r="A59" s="173" t="s">
        <v>289</v>
      </c>
      <c r="B59" s="182" t="s">
        <v>136</v>
      </c>
      <c r="C59" s="175" t="s">
        <v>137</v>
      </c>
      <c r="D59" s="172">
        <f t="shared" si="19"/>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row>
    <row r="60" spans="1:26" ht="17.100000000000001" hidden="1" customHeight="1">
      <c r="A60" s="173" t="s">
        <v>138</v>
      </c>
      <c r="B60" s="180" t="s">
        <v>139</v>
      </c>
      <c r="C60" s="175" t="s">
        <v>140</v>
      </c>
      <c r="D60" s="172">
        <f t="shared" si="19"/>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row>
    <row r="61" spans="1:26" ht="17.100000000000001" customHeight="1">
      <c r="A61" s="173" t="s">
        <v>141</v>
      </c>
      <c r="B61" s="183" t="s">
        <v>142</v>
      </c>
      <c r="C61" s="175" t="s">
        <v>143</v>
      </c>
      <c r="D61" s="172">
        <f t="shared" si="19"/>
        <v>0.45451999999999998</v>
      </c>
      <c r="E61" s="33">
        <v>8.6999999999999994E-3</v>
      </c>
      <c r="F61" s="33">
        <v>0</v>
      </c>
      <c r="G61" s="33">
        <v>8.073000000000001E-2</v>
      </c>
      <c r="H61" s="33">
        <v>2.649E-2</v>
      </c>
      <c r="I61" s="33">
        <v>0.28649999999999998</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5.2099999999999994E-2</v>
      </c>
    </row>
    <row r="62" spans="1:26" ht="17.100000000000001" customHeight="1">
      <c r="A62" s="173" t="s">
        <v>144</v>
      </c>
      <c r="B62" s="183" t="s">
        <v>145</v>
      </c>
      <c r="C62" s="175" t="s">
        <v>146</v>
      </c>
      <c r="D62" s="172">
        <f t="shared" si="19"/>
        <v>0</v>
      </c>
      <c r="E62" s="33">
        <v>0</v>
      </c>
      <c r="F62" s="33">
        <v>0</v>
      </c>
      <c r="G62" s="33">
        <v>0</v>
      </c>
      <c r="H62" s="33">
        <v>0</v>
      </c>
      <c r="I62" s="33">
        <v>0</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row>
    <row r="63" spans="1:26" ht="17.100000000000001" customHeight="1">
      <c r="A63" s="173" t="s">
        <v>147</v>
      </c>
      <c r="B63" s="185" t="s">
        <v>148</v>
      </c>
      <c r="C63" s="175" t="s">
        <v>149</v>
      </c>
      <c r="D63" s="172">
        <f t="shared" si="19"/>
        <v>11.335181000000002</v>
      </c>
      <c r="E63" s="33">
        <v>0</v>
      </c>
      <c r="F63" s="33">
        <v>0</v>
      </c>
      <c r="G63" s="33">
        <v>0.46957100000000007</v>
      </c>
      <c r="H63" s="33">
        <v>1.1951700000000001</v>
      </c>
      <c r="I63" s="33">
        <v>1.4844200000000001</v>
      </c>
      <c r="J63" s="33">
        <v>1.1173999999999999</v>
      </c>
      <c r="K63" s="33">
        <v>0.52300000000000002</v>
      </c>
      <c r="L63" s="33">
        <v>0.05</v>
      </c>
      <c r="M63" s="33">
        <v>2.5399999999999999E-2</v>
      </c>
      <c r="N63" s="33">
        <v>3.5550000000000002</v>
      </c>
      <c r="O63" s="33">
        <v>0.1</v>
      </c>
      <c r="P63" s="33">
        <v>0.34292</v>
      </c>
      <c r="Q63" s="33">
        <v>0.16219999999999998</v>
      </c>
      <c r="R63" s="33">
        <v>0</v>
      </c>
      <c r="S63" s="33">
        <v>9.6000000000000002E-2</v>
      </c>
      <c r="T63" s="33">
        <v>1.4999999999999999E-2</v>
      </c>
      <c r="U63" s="33">
        <v>0.31140000000000001</v>
      </c>
      <c r="V63" s="33">
        <v>6.7699999999999996E-2</v>
      </c>
      <c r="W63" s="33">
        <v>0.02</v>
      </c>
      <c r="X63" s="33">
        <v>1.7999999999999998</v>
      </c>
      <c r="Y63" s="33">
        <v>0</v>
      </c>
      <c r="Z63" s="33">
        <v>0</v>
      </c>
    </row>
    <row r="64" spans="1:26" ht="17.100000000000001" customHeight="1">
      <c r="A64" s="173" t="s">
        <v>150</v>
      </c>
      <c r="B64" s="183" t="s">
        <v>151</v>
      </c>
      <c r="C64" s="175" t="s">
        <v>152</v>
      </c>
      <c r="D64" s="172">
        <f t="shared" si="19"/>
        <v>2.7230309999999998</v>
      </c>
      <c r="E64" s="33">
        <v>2.7230309999999998</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row>
    <row r="65" spans="1:26" ht="17.100000000000001" customHeight="1">
      <c r="A65" s="173" t="s">
        <v>153</v>
      </c>
      <c r="B65" s="183" t="s">
        <v>154</v>
      </c>
      <c r="C65" s="175" t="s">
        <v>155</v>
      </c>
      <c r="D65" s="172">
        <f t="shared" si="19"/>
        <v>0.8468</v>
      </c>
      <c r="E65" s="33">
        <v>0</v>
      </c>
      <c r="F65" s="33">
        <v>0</v>
      </c>
      <c r="G65" s="33">
        <v>0</v>
      </c>
      <c r="H65" s="33">
        <v>0</v>
      </c>
      <c r="I65" s="33">
        <v>0.14000000000000001</v>
      </c>
      <c r="J65" s="33">
        <v>7.0000000000000007E-2</v>
      </c>
      <c r="K65" s="33">
        <v>1.9300000000000001E-2</v>
      </c>
      <c r="L65" s="33">
        <v>0.05</v>
      </c>
      <c r="M65" s="33">
        <v>0</v>
      </c>
      <c r="N65" s="33">
        <v>0</v>
      </c>
      <c r="O65" s="33">
        <v>0</v>
      </c>
      <c r="P65" s="33">
        <v>0</v>
      </c>
      <c r="Q65" s="33">
        <v>0</v>
      </c>
      <c r="R65" s="33">
        <v>0</v>
      </c>
      <c r="S65" s="33">
        <v>0.1075</v>
      </c>
      <c r="T65" s="33">
        <v>0</v>
      </c>
      <c r="U65" s="33">
        <v>0</v>
      </c>
      <c r="V65" s="33">
        <v>0</v>
      </c>
      <c r="W65" s="33">
        <v>0.13999999999999999</v>
      </c>
      <c r="X65" s="33">
        <v>0</v>
      </c>
      <c r="Y65" s="33">
        <v>0.1</v>
      </c>
      <c r="Z65" s="33">
        <v>0.22</v>
      </c>
    </row>
    <row r="66" spans="1:26" ht="17.100000000000001" customHeight="1">
      <c r="A66" s="173" t="s">
        <v>156</v>
      </c>
      <c r="B66" s="183" t="s">
        <v>157</v>
      </c>
      <c r="C66" s="175" t="s">
        <v>158</v>
      </c>
      <c r="D66" s="172">
        <f t="shared" si="19"/>
        <v>4.4859999999999997E-2</v>
      </c>
      <c r="E66" s="51">
        <v>4.4859999999999997E-2</v>
      </c>
      <c r="F66" s="51">
        <v>0</v>
      </c>
      <c r="G66" s="51">
        <v>0</v>
      </c>
      <c r="H66" s="51">
        <v>0</v>
      </c>
      <c r="I66" s="51">
        <v>0</v>
      </c>
      <c r="J66" s="51">
        <v>0</v>
      </c>
      <c r="K66" s="51">
        <v>0</v>
      </c>
      <c r="L66" s="51">
        <v>0</v>
      </c>
      <c r="M66" s="51">
        <v>0</v>
      </c>
      <c r="N66" s="51">
        <v>0</v>
      </c>
      <c r="O66" s="51">
        <v>0</v>
      </c>
      <c r="P66" s="51">
        <v>0</v>
      </c>
      <c r="Q66" s="51">
        <v>0</v>
      </c>
      <c r="R66" s="51">
        <v>0</v>
      </c>
      <c r="S66" s="51">
        <v>0</v>
      </c>
      <c r="T66" s="51">
        <v>0</v>
      </c>
      <c r="U66" s="51">
        <v>0</v>
      </c>
      <c r="V66" s="51">
        <v>0</v>
      </c>
      <c r="W66" s="51">
        <v>0</v>
      </c>
      <c r="X66" s="51">
        <v>0</v>
      </c>
      <c r="Y66" s="51">
        <v>0</v>
      </c>
      <c r="Z66" s="51">
        <v>0</v>
      </c>
    </row>
    <row r="67" spans="1:26" ht="17.100000000000001" hidden="1" customHeight="1">
      <c r="A67" s="173" t="s">
        <v>159</v>
      </c>
      <c r="B67" s="183" t="s">
        <v>160</v>
      </c>
      <c r="C67" s="175" t="s">
        <v>181</v>
      </c>
      <c r="D67" s="172">
        <f t="shared" si="19"/>
        <v>0</v>
      </c>
      <c r="E67" s="33">
        <v>0</v>
      </c>
      <c r="F67" s="33">
        <v>0</v>
      </c>
      <c r="G67" s="33">
        <v>0</v>
      </c>
      <c r="H67" s="33">
        <v>0</v>
      </c>
      <c r="I67" s="33">
        <v>0</v>
      </c>
      <c r="J67" s="33">
        <v>0</v>
      </c>
      <c r="K67" s="33">
        <v>0</v>
      </c>
      <c r="L67" s="33">
        <v>0</v>
      </c>
      <c r="M67" s="33">
        <v>0</v>
      </c>
      <c r="N67" s="33">
        <v>0</v>
      </c>
      <c r="O67" s="33">
        <v>0</v>
      </c>
      <c r="P67" s="33">
        <v>0</v>
      </c>
      <c r="Q67" s="33">
        <v>0</v>
      </c>
      <c r="R67" s="33">
        <v>0</v>
      </c>
      <c r="S67" s="33">
        <v>0</v>
      </c>
      <c r="T67" s="33">
        <v>0</v>
      </c>
      <c r="U67" s="33">
        <v>0</v>
      </c>
      <c r="V67" s="33">
        <v>0</v>
      </c>
      <c r="W67" s="33">
        <v>0</v>
      </c>
      <c r="X67" s="33">
        <v>0</v>
      </c>
      <c r="Y67" s="33">
        <v>0</v>
      </c>
      <c r="Z67" s="33">
        <v>0</v>
      </c>
    </row>
    <row r="68" spans="1:26" ht="17.100000000000001" customHeight="1">
      <c r="A68" s="173" t="s">
        <v>161</v>
      </c>
      <c r="B68" s="183" t="s">
        <v>162</v>
      </c>
      <c r="C68" s="175" t="s">
        <v>163</v>
      </c>
      <c r="D68" s="172">
        <f t="shared" si="19"/>
        <v>1.9618999999999998E-2</v>
      </c>
      <c r="E68" s="33">
        <v>3.5189999999999996E-3</v>
      </c>
      <c r="F68" s="33">
        <v>0</v>
      </c>
      <c r="G68" s="33">
        <v>0</v>
      </c>
      <c r="H68" s="33">
        <v>0</v>
      </c>
      <c r="I68" s="33">
        <v>1.61E-2</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row>
    <row r="69" spans="1:26" ht="17.100000000000001" customHeight="1">
      <c r="A69" s="173" t="s">
        <v>164</v>
      </c>
      <c r="B69" s="183" t="s">
        <v>165</v>
      </c>
      <c r="C69" s="175" t="s">
        <v>166</v>
      </c>
      <c r="D69" s="172">
        <f t="shared" si="19"/>
        <v>6.8064879999999999</v>
      </c>
      <c r="E69" s="33">
        <v>0.57112799999999997</v>
      </c>
      <c r="F69" s="33">
        <v>0</v>
      </c>
      <c r="G69" s="33">
        <v>0</v>
      </c>
      <c r="H69" s="33">
        <v>0.04</v>
      </c>
      <c r="I69" s="33">
        <v>0.34686</v>
      </c>
      <c r="J69" s="33">
        <v>1.1894</v>
      </c>
      <c r="K69" s="33">
        <v>0.40699999999999997</v>
      </c>
      <c r="L69" s="33">
        <v>0</v>
      </c>
      <c r="M69" s="33">
        <v>0</v>
      </c>
      <c r="N69" s="33">
        <v>3.0000000000000001E-3</v>
      </c>
      <c r="O69" s="33">
        <v>2</v>
      </c>
      <c r="P69" s="33">
        <v>0</v>
      </c>
      <c r="Q69" s="33">
        <v>0.1091</v>
      </c>
      <c r="R69" s="33">
        <v>0.05</v>
      </c>
      <c r="S69" s="33">
        <v>0</v>
      </c>
      <c r="T69" s="33">
        <v>0</v>
      </c>
      <c r="U69" s="33">
        <v>0</v>
      </c>
      <c r="V69" s="33">
        <v>0</v>
      </c>
      <c r="W69" s="33">
        <v>0</v>
      </c>
      <c r="X69" s="33">
        <v>2.09</v>
      </c>
      <c r="Y69" s="33">
        <v>0</v>
      </c>
      <c r="Z69" s="33">
        <v>0</v>
      </c>
    </row>
    <row r="70" spans="1:26" ht="17.100000000000001" customHeight="1">
      <c r="A70" s="173" t="s">
        <v>167</v>
      </c>
      <c r="B70" s="183" t="s">
        <v>168</v>
      </c>
      <c r="C70" s="175" t="s">
        <v>169</v>
      </c>
      <c r="D70" s="172">
        <f t="shared" si="19"/>
        <v>0</v>
      </c>
      <c r="E70" s="33">
        <v>0</v>
      </c>
      <c r="F70" s="33">
        <v>0</v>
      </c>
      <c r="G70" s="33">
        <v>0</v>
      </c>
      <c r="H70" s="33">
        <v>0</v>
      </c>
      <c r="I70" s="33">
        <v>0</v>
      </c>
      <c r="J70" s="33">
        <v>0</v>
      </c>
      <c r="K70" s="33">
        <v>0</v>
      </c>
      <c r="L70" s="33">
        <v>0</v>
      </c>
      <c r="M70" s="33">
        <v>0</v>
      </c>
      <c r="N70" s="33">
        <v>0</v>
      </c>
      <c r="O70" s="33">
        <v>0</v>
      </c>
      <c r="P70" s="33">
        <v>0</v>
      </c>
      <c r="Q70" s="33">
        <v>0</v>
      </c>
      <c r="R70" s="33">
        <v>0</v>
      </c>
      <c r="S70" s="33">
        <v>0</v>
      </c>
      <c r="T70" s="33">
        <v>0</v>
      </c>
      <c r="U70" s="33">
        <v>0</v>
      </c>
      <c r="V70" s="33">
        <v>0</v>
      </c>
      <c r="W70" s="33">
        <v>0</v>
      </c>
      <c r="X70" s="33">
        <v>0</v>
      </c>
      <c r="Y70" s="33">
        <v>0</v>
      </c>
      <c r="Z70" s="33">
        <v>0</v>
      </c>
    </row>
    <row r="71" spans="1:26" ht="17.100000000000001" hidden="1" customHeight="1">
      <c r="A71" s="173" t="s">
        <v>170</v>
      </c>
      <c r="B71" s="183" t="s">
        <v>171</v>
      </c>
      <c r="C71" s="175" t="s">
        <v>172</v>
      </c>
      <c r="D71" s="176">
        <f t="shared" ref="D71" si="20">SUM(E71:L71)</f>
        <v>0</v>
      </c>
      <c r="E71" s="33">
        <v>0</v>
      </c>
      <c r="F71" s="33">
        <v>0</v>
      </c>
      <c r="G71" s="33">
        <v>0</v>
      </c>
      <c r="H71" s="33">
        <v>0</v>
      </c>
      <c r="I71" s="33">
        <v>0</v>
      </c>
      <c r="J71" s="33">
        <v>0</v>
      </c>
      <c r="K71" s="33">
        <v>0</v>
      </c>
      <c r="L71" s="33">
        <v>0</v>
      </c>
    </row>
  </sheetData>
  <mergeCells count="8">
    <mergeCell ref="E4:Z4"/>
    <mergeCell ref="A2:Z2"/>
    <mergeCell ref="I3:Z3"/>
    <mergeCell ref="A1:B1"/>
    <mergeCell ref="A4:A5"/>
    <mergeCell ref="B4:B5"/>
    <mergeCell ref="C4:C5"/>
    <mergeCell ref="D4:D5"/>
  </mergeCells>
  <pageMargins left="0.7" right="0.7" top="0.75" bottom="0.75" header="0.3" footer="0.3"/>
  <pageSetup paperSize="9" orientation="portrait" r:id="rId1"/>
  <ignoredErrors>
    <ignoredError sqref="E6:Y6 C6"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AA92"/>
  <sheetViews>
    <sheetView showZeros="0" workbookViewId="0">
      <selection sqref="A1:XFD1048576"/>
    </sheetView>
  </sheetViews>
  <sheetFormatPr defaultColWidth="7.5546875" defaultRowHeight="13.8"/>
  <cols>
    <col min="1" max="1" width="5.44140625" style="57" customWidth="1"/>
    <col min="2" max="2" width="40.44140625" style="58" customWidth="1"/>
    <col min="3" max="3" width="6.44140625" style="44" customWidth="1"/>
    <col min="4" max="4" width="12.5546875" style="57" customWidth="1"/>
    <col min="5" max="5" width="7.44140625" style="57" customWidth="1"/>
    <col min="6" max="6" width="10.5546875" style="44" customWidth="1"/>
    <col min="7" max="10" width="9.109375" style="44" customWidth="1"/>
    <col min="11" max="11" width="10.5546875" style="44" customWidth="1"/>
    <col min="12" max="12" width="10.44140625" style="44" customWidth="1"/>
    <col min="13" max="13" width="9.109375" style="44" customWidth="1"/>
    <col min="14" max="27" width="9.5546875" style="44" bestFit="1" customWidth="1"/>
    <col min="28" max="245" width="7.5546875" style="44"/>
    <col min="246" max="246" width="4.44140625" style="44" customWidth="1"/>
    <col min="247" max="247" width="34.44140625" style="44" customWidth="1"/>
    <col min="248" max="248" width="6.88671875" style="44" customWidth="1"/>
    <col min="249" max="249" width="9.5546875" style="44" customWidth="1"/>
    <col min="250" max="250" width="7.44140625" style="44" customWidth="1"/>
    <col min="251" max="255" width="7.5546875" style="44"/>
    <col min="256" max="258" width="8.5546875" style="44" customWidth="1"/>
    <col min="259" max="265" width="0" style="44" hidden="1" customWidth="1"/>
    <col min="266" max="501" width="7.5546875" style="44"/>
    <col min="502" max="502" width="4.44140625" style="44" customWidth="1"/>
    <col min="503" max="503" width="34.44140625" style="44" customWidth="1"/>
    <col min="504" max="504" width="6.88671875" style="44" customWidth="1"/>
    <col min="505" max="505" width="9.5546875" style="44" customWidth="1"/>
    <col min="506" max="506" width="7.44140625" style="44" customWidth="1"/>
    <col min="507" max="511" width="7.5546875" style="44"/>
    <col min="512" max="514" width="8.5546875" style="44" customWidth="1"/>
    <col min="515" max="521" width="0" style="44" hidden="1" customWidth="1"/>
    <col min="522" max="757" width="7.5546875" style="44"/>
    <col min="758" max="758" width="4.44140625" style="44" customWidth="1"/>
    <col min="759" max="759" width="34.44140625" style="44" customWidth="1"/>
    <col min="760" max="760" width="6.88671875" style="44" customWidth="1"/>
    <col min="761" max="761" width="9.5546875" style="44" customWidth="1"/>
    <col min="762" max="762" width="7.44140625" style="44" customWidth="1"/>
    <col min="763" max="767" width="7.5546875" style="44"/>
    <col min="768" max="770" width="8.5546875" style="44" customWidth="1"/>
    <col min="771" max="777" width="0" style="44" hidden="1" customWidth="1"/>
    <col min="778" max="1013" width="7.5546875" style="44"/>
    <col min="1014" max="1014" width="4.44140625" style="44" customWidth="1"/>
    <col min="1015" max="1015" width="34.44140625" style="44" customWidth="1"/>
    <col min="1016" max="1016" width="6.88671875" style="44" customWidth="1"/>
    <col min="1017" max="1017" width="9.5546875" style="44" customWidth="1"/>
    <col min="1018" max="1018" width="7.44140625" style="44" customWidth="1"/>
    <col min="1019" max="1023" width="7.5546875" style="44"/>
    <col min="1024" max="1026" width="8.5546875" style="44" customWidth="1"/>
    <col min="1027" max="1033" width="0" style="44" hidden="1" customWidth="1"/>
    <col min="1034" max="1269" width="7.5546875" style="44"/>
    <col min="1270" max="1270" width="4.44140625" style="44" customWidth="1"/>
    <col min="1271" max="1271" width="34.44140625" style="44" customWidth="1"/>
    <col min="1272" max="1272" width="6.88671875" style="44" customWidth="1"/>
    <col min="1273" max="1273" width="9.5546875" style="44" customWidth="1"/>
    <col min="1274" max="1274" width="7.44140625" style="44" customWidth="1"/>
    <col min="1275" max="1279" width="7.5546875" style="44"/>
    <col min="1280" max="1282" width="8.5546875" style="44" customWidth="1"/>
    <col min="1283" max="1289" width="0" style="44" hidden="1" customWidth="1"/>
    <col min="1290" max="1525" width="7.5546875" style="44"/>
    <col min="1526" max="1526" width="4.44140625" style="44" customWidth="1"/>
    <col min="1527" max="1527" width="34.44140625" style="44" customWidth="1"/>
    <col min="1528" max="1528" width="6.88671875" style="44" customWidth="1"/>
    <col min="1529" max="1529" width="9.5546875" style="44" customWidth="1"/>
    <col min="1530" max="1530" width="7.44140625" style="44" customWidth="1"/>
    <col min="1531" max="1535" width="7.5546875" style="44"/>
    <col min="1536" max="1538" width="8.5546875" style="44" customWidth="1"/>
    <col min="1539" max="1545" width="0" style="44" hidden="1" customWidth="1"/>
    <col min="1546" max="1781" width="7.5546875" style="44"/>
    <col min="1782" max="1782" width="4.44140625" style="44" customWidth="1"/>
    <col min="1783" max="1783" width="34.44140625" style="44" customWidth="1"/>
    <col min="1784" max="1784" width="6.88671875" style="44" customWidth="1"/>
    <col min="1785" max="1785" width="9.5546875" style="44" customWidth="1"/>
    <col min="1786" max="1786" width="7.44140625" style="44" customWidth="1"/>
    <col min="1787" max="1791" width="7.5546875" style="44"/>
    <col min="1792" max="1794" width="8.5546875" style="44" customWidth="1"/>
    <col min="1795" max="1801" width="0" style="44" hidden="1" customWidth="1"/>
    <col min="1802" max="2037" width="7.5546875" style="44"/>
    <col min="2038" max="2038" width="4.44140625" style="44" customWidth="1"/>
    <col min="2039" max="2039" width="34.44140625" style="44" customWidth="1"/>
    <col min="2040" max="2040" width="6.88671875" style="44" customWidth="1"/>
    <col min="2041" max="2041" width="9.5546875" style="44" customWidth="1"/>
    <col min="2042" max="2042" width="7.44140625" style="44" customWidth="1"/>
    <col min="2043" max="2047" width="7.5546875" style="44"/>
    <col min="2048" max="2050" width="8.5546875" style="44" customWidth="1"/>
    <col min="2051" max="2057" width="0" style="44" hidden="1" customWidth="1"/>
    <col min="2058" max="2293" width="7.5546875" style="44"/>
    <col min="2294" max="2294" width="4.44140625" style="44" customWidth="1"/>
    <col min="2295" max="2295" width="34.44140625" style="44" customWidth="1"/>
    <col min="2296" max="2296" width="6.88671875" style="44" customWidth="1"/>
    <col min="2297" max="2297" width="9.5546875" style="44" customWidth="1"/>
    <col min="2298" max="2298" width="7.44140625" style="44" customWidth="1"/>
    <col min="2299" max="2303" width="7.5546875" style="44"/>
    <col min="2304" max="2306" width="8.5546875" style="44" customWidth="1"/>
    <col min="2307" max="2313" width="0" style="44" hidden="1" customWidth="1"/>
    <col min="2314" max="2549" width="7.5546875" style="44"/>
    <col min="2550" max="2550" width="4.44140625" style="44" customWidth="1"/>
    <col min="2551" max="2551" width="34.44140625" style="44" customWidth="1"/>
    <col min="2552" max="2552" width="6.88671875" style="44" customWidth="1"/>
    <col min="2553" max="2553" width="9.5546875" style="44" customWidth="1"/>
    <col min="2554" max="2554" width="7.44140625" style="44" customWidth="1"/>
    <col min="2555" max="2559" width="7.5546875" style="44"/>
    <col min="2560" max="2562" width="8.5546875" style="44" customWidth="1"/>
    <col min="2563" max="2569" width="0" style="44" hidden="1" customWidth="1"/>
    <col min="2570" max="2805" width="7.5546875" style="44"/>
    <col min="2806" max="2806" width="4.44140625" style="44" customWidth="1"/>
    <col min="2807" max="2807" width="34.44140625" style="44" customWidth="1"/>
    <col min="2808" max="2808" width="6.88671875" style="44" customWidth="1"/>
    <col min="2809" max="2809" width="9.5546875" style="44" customWidth="1"/>
    <col min="2810" max="2810" width="7.44140625" style="44" customWidth="1"/>
    <col min="2811" max="2815" width="7.5546875" style="44"/>
    <col min="2816" max="2818" width="8.5546875" style="44" customWidth="1"/>
    <col min="2819" max="2825" width="0" style="44" hidden="1" customWidth="1"/>
    <col min="2826" max="3061" width="7.5546875" style="44"/>
    <col min="3062" max="3062" width="4.44140625" style="44" customWidth="1"/>
    <col min="3063" max="3063" width="34.44140625" style="44" customWidth="1"/>
    <col min="3064" max="3064" width="6.88671875" style="44" customWidth="1"/>
    <col min="3065" max="3065" width="9.5546875" style="44" customWidth="1"/>
    <col min="3066" max="3066" width="7.44140625" style="44" customWidth="1"/>
    <col min="3067" max="3071" width="7.5546875" style="44"/>
    <col min="3072" max="3074" width="8.5546875" style="44" customWidth="1"/>
    <col min="3075" max="3081" width="0" style="44" hidden="1" customWidth="1"/>
    <col min="3082" max="3317" width="7.5546875" style="44"/>
    <col min="3318" max="3318" width="4.44140625" style="44" customWidth="1"/>
    <col min="3319" max="3319" width="34.44140625" style="44" customWidth="1"/>
    <col min="3320" max="3320" width="6.88671875" style="44" customWidth="1"/>
    <col min="3321" max="3321" width="9.5546875" style="44" customWidth="1"/>
    <col min="3322" max="3322" width="7.44140625" style="44" customWidth="1"/>
    <col min="3323" max="3327" width="7.5546875" style="44"/>
    <col min="3328" max="3330" width="8.5546875" style="44" customWidth="1"/>
    <col min="3331" max="3337" width="0" style="44" hidden="1" customWidth="1"/>
    <col min="3338" max="3573" width="7.5546875" style="44"/>
    <col min="3574" max="3574" width="4.44140625" style="44" customWidth="1"/>
    <col min="3575" max="3575" width="34.44140625" style="44" customWidth="1"/>
    <col min="3576" max="3576" width="6.88671875" style="44" customWidth="1"/>
    <col min="3577" max="3577" width="9.5546875" style="44" customWidth="1"/>
    <col min="3578" max="3578" width="7.44140625" style="44" customWidth="1"/>
    <col min="3579" max="3583" width="7.5546875" style="44"/>
    <col min="3584" max="3586" width="8.5546875" style="44" customWidth="1"/>
    <col min="3587" max="3593" width="0" style="44" hidden="1" customWidth="1"/>
    <col min="3594" max="3829" width="7.5546875" style="44"/>
    <col min="3830" max="3830" width="4.44140625" style="44" customWidth="1"/>
    <col min="3831" max="3831" width="34.44140625" style="44" customWidth="1"/>
    <col min="3832" max="3832" width="6.88671875" style="44" customWidth="1"/>
    <col min="3833" max="3833" width="9.5546875" style="44" customWidth="1"/>
    <col min="3834" max="3834" width="7.44140625" style="44" customWidth="1"/>
    <col min="3835" max="3839" width="7.5546875" style="44"/>
    <col min="3840" max="3842" width="8.5546875" style="44" customWidth="1"/>
    <col min="3843" max="3849" width="0" style="44" hidden="1" customWidth="1"/>
    <col min="3850" max="4085" width="7.5546875" style="44"/>
    <col min="4086" max="4086" width="4.44140625" style="44" customWidth="1"/>
    <col min="4087" max="4087" width="34.44140625" style="44" customWidth="1"/>
    <col min="4088" max="4088" width="6.88671875" style="44" customWidth="1"/>
    <col min="4089" max="4089" width="9.5546875" style="44" customWidth="1"/>
    <col min="4090" max="4090" width="7.44140625" style="44" customWidth="1"/>
    <col min="4091" max="4095" width="7.5546875" style="44"/>
    <col min="4096" max="4098" width="8.5546875" style="44" customWidth="1"/>
    <col min="4099" max="4105" width="0" style="44" hidden="1" customWidth="1"/>
    <col min="4106" max="4341" width="7.5546875" style="44"/>
    <col min="4342" max="4342" width="4.44140625" style="44" customWidth="1"/>
    <col min="4343" max="4343" width="34.44140625" style="44" customWidth="1"/>
    <col min="4344" max="4344" width="6.88671875" style="44" customWidth="1"/>
    <col min="4345" max="4345" width="9.5546875" style="44" customWidth="1"/>
    <col min="4346" max="4346" width="7.44140625" style="44" customWidth="1"/>
    <col min="4347" max="4351" width="7.5546875" style="44"/>
    <col min="4352" max="4354" width="8.5546875" style="44" customWidth="1"/>
    <col min="4355" max="4361" width="0" style="44" hidden="1" customWidth="1"/>
    <col min="4362" max="4597" width="7.5546875" style="44"/>
    <col min="4598" max="4598" width="4.44140625" style="44" customWidth="1"/>
    <col min="4599" max="4599" width="34.44140625" style="44" customWidth="1"/>
    <col min="4600" max="4600" width="6.88671875" style="44" customWidth="1"/>
    <col min="4601" max="4601" width="9.5546875" style="44" customWidth="1"/>
    <col min="4602" max="4602" width="7.44140625" style="44" customWidth="1"/>
    <col min="4603" max="4607" width="7.5546875" style="44"/>
    <col min="4608" max="4610" width="8.5546875" style="44" customWidth="1"/>
    <col min="4611" max="4617" width="0" style="44" hidden="1" customWidth="1"/>
    <col min="4618" max="4853" width="7.5546875" style="44"/>
    <col min="4854" max="4854" width="4.44140625" style="44" customWidth="1"/>
    <col min="4855" max="4855" width="34.44140625" style="44" customWidth="1"/>
    <col min="4856" max="4856" width="6.88671875" style="44" customWidth="1"/>
    <col min="4857" max="4857" width="9.5546875" style="44" customWidth="1"/>
    <col min="4858" max="4858" width="7.44140625" style="44" customWidth="1"/>
    <col min="4859" max="4863" width="7.5546875" style="44"/>
    <col min="4864" max="4866" width="8.5546875" style="44" customWidth="1"/>
    <col min="4867" max="4873" width="0" style="44" hidden="1" customWidth="1"/>
    <col min="4874" max="5109" width="7.5546875" style="44"/>
    <col min="5110" max="5110" width="4.44140625" style="44" customWidth="1"/>
    <col min="5111" max="5111" width="34.44140625" style="44" customWidth="1"/>
    <col min="5112" max="5112" width="6.88671875" style="44" customWidth="1"/>
    <col min="5113" max="5113" width="9.5546875" style="44" customWidth="1"/>
    <col min="5114" max="5114" width="7.44140625" style="44" customWidth="1"/>
    <col min="5115" max="5119" width="7.5546875" style="44"/>
    <col min="5120" max="5122" width="8.5546875" style="44" customWidth="1"/>
    <col min="5123" max="5129" width="0" style="44" hidden="1" customWidth="1"/>
    <col min="5130" max="5365" width="7.5546875" style="44"/>
    <col min="5366" max="5366" width="4.44140625" style="44" customWidth="1"/>
    <col min="5367" max="5367" width="34.44140625" style="44" customWidth="1"/>
    <col min="5368" max="5368" width="6.88671875" style="44" customWidth="1"/>
    <col min="5369" max="5369" width="9.5546875" style="44" customWidth="1"/>
    <col min="5370" max="5370" width="7.44140625" style="44" customWidth="1"/>
    <col min="5371" max="5375" width="7.5546875" style="44"/>
    <col min="5376" max="5378" width="8.5546875" style="44" customWidth="1"/>
    <col min="5379" max="5385" width="0" style="44" hidden="1" customWidth="1"/>
    <col min="5386" max="5621" width="7.5546875" style="44"/>
    <col min="5622" max="5622" width="4.44140625" style="44" customWidth="1"/>
    <col min="5623" max="5623" width="34.44140625" style="44" customWidth="1"/>
    <col min="5624" max="5624" width="6.88671875" style="44" customWidth="1"/>
    <col min="5625" max="5625" width="9.5546875" style="44" customWidth="1"/>
    <col min="5626" max="5626" width="7.44140625" style="44" customWidth="1"/>
    <col min="5627" max="5631" width="7.5546875" style="44"/>
    <col min="5632" max="5634" width="8.5546875" style="44" customWidth="1"/>
    <col min="5635" max="5641" width="0" style="44" hidden="1" customWidth="1"/>
    <col min="5642" max="5877" width="7.5546875" style="44"/>
    <col min="5878" max="5878" width="4.44140625" style="44" customWidth="1"/>
    <col min="5879" max="5879" width="34.44140625" style="44" customWidth="1"/>
    <col min="5880" max="5880" width="6.88671875" style="44" customWidth="1"/>
    <col min="5881" max="5881" width="9.5546875" style="44" customWidth="1"/>
    <col min="5882" max="5882" width="7.44140625" style="44" customWidth="1"/>
    <col min="5883" max="5887" width="7.5546875" style="44"/>
    <col min="5888" max="5890" width="8.5546875" style="44" customWidth="1"/>
    <col min="5891" max="5897" width="0" style="44" hidden="1" customWidth="1"/>
    <col min="5898" max="6133" width="7.5546875" style="44"/>
    <col min="6134" max="6134" width="4.44140625" style="44" customWidth="1"/>
    <col min="6135" max="6135" width="34.44140625" style="44" customWidth="1"/>
    <col min="6136" max="6136" width="6.88671875" style="44" customWidth="1"/>
    <col min="6137" max="6137" width="9.5546875" style="44" customWidth="1"/>
    <col min="6138" max="6138" width="7.44140625" style="44" customWidth="1"/>
    <col min="6139" max="6143" width="7.5546875" style="44"/>
    <col min="6144" max="6146" width="8.5546875" style="44" customWidth="1"/>
    <col min="6147" max="6153" width="0" style="44" hidden="1" customWidth="1"/>
    <col min="6154" max="6389" width="7.5546875" style="44"/>
    <col min="6390" max="6390" width="4.44140625" style="44" customWidth="1"/>
    <col min="6391" max="6391" width="34.44140625" style="44" customWidth="1"/>
    <col min="6392" max="6392" width="6.88671875" style="44" customWidth="1"/>
    <col min="6393" max="6393" width="9.5546875" style="44" customWidth="1"/>
    <col min="6394" max="6394" width="7.44140625" style="44" customWidth="1"/>
    <col min="6395" max="6399" width="7.5546875" style="44"/>
    <col min="6400" max="6402" width="8.5546875" style="44" customWidth="1"/>
    <col min="6403" max="6409" width="0" style="44" hidden="1" customWidth="1"/>
    <col min="6410" max="6645" width="7.5546875" style="44"/>
    <col min="6646" max="6646" width="4.44140625" style="44" customWidth="1"/>
    <col min="6647" max="6647" width="34.44140625" style="44" customWidth="1"/>
    <col min="6648" max="6648" width="6.88671875" style="44" customWidth="1"/>
    <col min="6649" max="6649" width="9.5546875" style="44" customWidth="1"/>
    <col min="6650" max="6650" width="7.44140625" style="44" customWidth="1"/>
    <col min="6651" max="6655" width="7.5546875" style="44"/>
    <col min="6656" max="6658" width="8.5546875" style="44" customWidth="1"/>
    <col min="6659" max="6665" width="0" style="44" hidden="1" customWidth="1"/>
    <col min="6666" max="6901" width="7.5546875" style="44"/>
    <col min="6902" max="6902" width="4.44140625" style="44" customWidth="1"/>
    <col min="6903" max="6903" width="34.44140625" style="44" customWidth="1"/>
    <col min="6904" max="6904" width="6.88671875" style="44" customWidth="1"/>
    <col min="6905" max="6905" width="9.5546875" style="44" customWidth="1"/>
    <col min="6906" max="6906" width="7.44140625" style="44" customWidth="1"/>
    <col min="6907" max="6911" width="7.5546875" style="44"/>
    <col min="6912" max="6914" width="8.5546875" style="44" customWidth="1"/>
    <col min="6915" max="6921" width="0" style="44" hidden="1" customWidth="1"/>
    <col min="6922" max="7157" width="7.5546875" style="44"/>
    <col min="7158" max="7158" width="4.44140625" style="44" customWidth="1"/>
    <col min="7159" max="7159" width="34.44140625" style="44" customWidth="1"/>
    <col min="7160" max="7160" width="6.88671875" style="44" customWidth="1"/>
    <col min="7161" max="7161" width="9.5546875" style="44" customWidth="1"/>
    <col min="7162" max="7162" width="7.44140625" style="44" customWidth="1"/>
    <col min="7163" max="7167" width="7.5546875" style="44"/>
    <col min="7168" max="7170" width="8.5546875" style="44" customWidth="1"/>
    <col min="7171" max="7177" width="0" style="44" hidden="1" customWidth="1"/>
    <col min="7178" max="7413" width="7.5546875" style="44"/>
    <col min="7414" max="7414" width="4.44140625" style="44" customWidth="1"/>
    <col min="7415" max="7415" width="34.44140625" style="44" customWidth="1"/>
    <col min="7416" max="7416" width="6.88671875" style="44" customWidth="1"/>
    <col min="7417" max="7417" width="9.5546875" style="44" customWidth="1"/>
    <col min="7418" max="7418" width="7.44140625" style="44" customWidth="1"/>
    <col min="7419" max="7423" width="7.5546875" style="44"/>
    <col min="7424" max="7426" width="8.5546875" style="44" customWidth="1"/>
    <col min="7427" max="7433" width="0" style="44" hidden="1" customWidth="1"/>
    <col min="7434" max="7669" width="7.5546875" style="44"/>
    <col min="7670" max="7670" width="4.44140625" style="44" customWidth="1"/>
    <col min="7671" max="7671" width="34.44140625" style="44" customWidth="1"/>
    <col min="7672" max="7672" width="6.88671875" style="44" customWidth="1"/>
    <col min="7673" max="7673" width="9.5546875" style="44" customWidth="1"/>
    <col min="7674" max="7674" width="7.44140625" style="44" customWidth="1"/>
    <col min="7675" max="7679" width="7.5546875" style="44"/>
    <col min="7680" max="7682" width="8.5546875" style="44" customWidth="1"/>
    <col min="7683" max="7689" width="0" style="44" hidden="1" customWidth="1"/>
    <col min="7690" max="7925" width="7.5546875" style="44"/>
    <col min="7926" max="7926" width="4.44140625" style="44" customWidth="1"/>
    <col min="7927" max="7927" width="34.44140625" style="44" customWidth="1"/>
    <col min="7928" max="7928" width="6.88671875" style="44" customWidth="1"/>
    <col min="7929" max="7929" width="9.5546875" style="44" customWidth="1"/>
    <col min="7930" max="7930" width="7.44140625" style="44" customWidth="1"/>
    <col min="7931" max="7935" width="7.5546875" style="44"/>
    <col min="7936" max="7938" width="8.5546875" style="44" customWidth="1"/>
    <col min="7939" max="7945" width="0" style="44" hidden="1" customWidth="1"/>
    <col min="7946" max="8181" width="7.5546875" style="44"/>
    <col min="8182" max="8182" width="4.44140625" style="44" customWidth="1"/>
    <col min="8183" max="8183" width="34.44140625" style="44" customWidth="1"/>
    <col min="8184" max="8184" width="6.88671875" style="44" customWidth="1"/>
    <col min="8185" max="8185" width="9.5546875" style="44" customWidth="1"/>
    <col min="8186" max="8186" width="7.44140625" style="44" customWidth="1"/>
    <col min="8187" max="8191" width="7.5546875" style="44"/>
    <col min="8192" max="8194" width="8.5546875" style="44" customWidth="1"/>
    <col min="8195" max="8201" width="0" style="44" hidden="1" customWidth="1"/>
    <col min="8202" max="8437" width="7.5546875" style="44"/>
    <col min="8438" max="8438" width="4.44140625" style="44" customWidth="1"/>
    <col min="8439" max="8439" width="34.44140625" style="44" customWidth="1"/>
    <col min="8440" max="8440" width="6.88671875" style="44" customWidth="1"/>
    <col min="8441" max="8441" width="9.5546875" style="44" customWidth="1"/>
    <col min="8442" max="8442" width="7.44140625" style="44" customWidth="1"/>
    <col min="8443" max="8447" width="7.5546875" style="44"/>
    <col min="8448" max="8450" width="8.5546875" style="44" customWidth="1"/>
    <col min="8451" max="8457" width="0" style="44" hidden="1" customWidth="1"/>
    <col min="8458" max="8693" width="7.5546875" style="44"/>
    <col min="8694" max="8694" width="4.44140625" style="44" customWidth="1"/>
    <col min="8695" max="8695" width="34.44140625" style="44" customWidth="1"/>
    <col min="8696" max="8696" width="6.88671875" style="44" customWidth="1"/>
    <col min="8697" max="8697" width="9.5546875" style="44" customWidth="1"/>
    <col min="8698" max="8698" width="7.44140625" style="44" customWidth="1"/>
    <col min="8699" max="8703" width="7.5546875" style="44"/>
    <col min="8704" max="8706" width="8.5546875" style="44" customWidth="1"/>
    <col min="8707" max="8713" width="0" style="44" hidden="1" customWidth="1"/>
    <col min="8714" max="8949" width="7.5546875" style="44"/>
    <col min="8950" max="8950" width="4.44140625" style="44" customWidth="1"/>
    <col min="8951" max="8951" width="34.44140625" style="44" customWidth="1"/>
    <col min="8952" max="8952" width="6.88671875" style="44" customWidth="1"/>
    <col min="8953" max="8953" width="9.5546875" style="44" customWidth="1"/>
    <col min="8954" max="8954" width="7.44140625" style="44" customWidth="1"/>
    <col min="8955" max="8959" width="7.5546875" style="44"/>
    <col min="8960" max="8962" width="8.5546875" style="44" customWidth="1"/>
    <col min="8963" max="8969" width="0" style="44" hidden="1" customWidth="1"/>
    <col min="8970" max="9205" width="7.5546875" style="44"/>
    <col min="9206" max="9206" width="4.44140625" style="44" customWidth="1"/>
    <col min="9207" max="9207" width="34.44140625" style="44" customWidth="1"/>
    <col min="9208" max="9208" width="6.88671875" style="44" customWidth="1"/>
    <col min="9209" max="9209" width="9.5546875" style="44" customWidth="1"/>
    <col min="9210" max="9210" width="7.44140625" style="44" customWidth="1"/>
    <col min="9211" max="9215" width="7.5546875" style="44"/>
    <col min="9216" max="9218" width="8.5546875" style="44" customWidth="1"/>
    <col min="9219" max="9225" width="0" style="44" hidden="1" customWidth="1"/>
    <col min="9226" max="9461" width="7.5546875" style="44"/>
    <col min="9462" max="9462" width="4.44140625" style="44" customWidth="1"/>
    <col min="9463" max="9463" width="34.44140625" style="44" customWidth="1"/>
    <col min="9464" max="9464" width="6.88671875" style="44" customWidth="1"/>
    <col min="9465" max="9465" width="9.5546875" style="44" customWidth="1"/>
    <col min="9466" max="9466" width="7.44140625" style="44" customWidth="1"/>
    <col min="9467" max="9471" width="7.5546875" style="44"/>
    <col min="9472" max="9474" width="8.5546875" style="44" customWidth="1"/>
    <col min="9475" max="9481" width="0" style="44" hidden="1" customWidth="1"/>
    <col min="9482" max="9717" width="7.5546875" style="44"/>
    <col min="9718" max="9718" width="4.44140625" style="44" customWidth="1"/>
    <col min="9719" max="9719" width="34.44140625" style="44" customWidth="1"/>
    <col min="9720" max="9720" width="6.88671875" style="44" customWidth="1"/>
    <col min="9721" max="9721" width="9.5546875" style="44" customWidth="1"/>
    <col min="9722" max="9722" width="7.44140625" style="44" customWidth="1"/>
    <col min="9723" max="9727" width="7.5546875" style="44"/>
    <col min="9728" max="9730" width="8.5546875" style="44" customWidth="1"/>
    <col min="9731" max="9737" width="0" style="44" hidden="1" customWidth="1"/>
    <col min="9738" max="9973" width="7.5546875" style="44"/>
    <col min="9974" max="9974" width="4.44140625" style="44" customWidth="1"/>
    <col min="9975" max="9975" width="34.44140625" style="44" customWidth="1"/>
    <col min="9976" max="9976" width="6.88671875" style="44" customWidth="1"/>
    <col min="9977" max="9977" width="9.5546875" style="44" customWidth="1"/>
    <col min="9978" max="9978" width="7.44140625" style="44" customWidth="1"/>
    <col min="9979" max="9983" width="7.5546875" style="44"/>
    <col min="9984" max="9986" width="8.5546875" style="44" customWidth="1"/>
    <col min="9987" max="9993" width="0" style="44" hidden="1" customWidth="1"/>
    <col min="9994" max="10229" width="7.5546875" style="44"/>
    <col min="10230" max="10230" width="4.44140625" style="44" customWidth="1"/>
    <col min="10231" max="10231" width="34.44140625" style="44" customWidth="1"/>
    <col min="10232" max="10232" width="6.88671875" style="44" customWidth="1"/>
    <col min="10233" max="10233" width="9.5546875" style="44" customWidth="1"/>
    <col min="10234" max="10234" width="7.44140625" style="44" customWidth="1"/>
    <col min="10235" max="10239" width="7.5546875" style="44"/>
    <col min="10240" max="10242" width="8.5546875" style="44" customWidth="1"/>
    <col min="10243" max="10249" width="0" style="44" hidden="1" customWidth="1"/>
    <col min="10250" max="10485" width="7.5546875" style="44"/>
    <col min="10486" max="10486" width="4.44140625" style="44" customWidth="1"/>
    <col min="10487" max="10487" width="34.44140625" style="44" customWidth="1"/>
    <col min="10488" max="10488" width="6.88671875" style="44" customWidth="1"/>
    <col min="10489" max="10489" width="9.5546875" style="44" customWidth="1"/>
    <col min="10490" max="10490" width="7.44140625" style="44" customWidth="1"/>
    <col min="10491" max="10495" width="7.5546875" style="44"/>
    <col min="10496" max="10498" width="8.5546875" style="44" customWidth="1"/>
    <col min="10499" max="10505" width="0" style="44" hidden="1" customWidth="1"/>
    <col min="10506" max="10741" width="7.5546875" style="44"/>
    <col min="10742" max="10742" width="4.44140625" style="44" customWidth="1"/>
    <col min="10743" max="10743" width="34.44140625" style="44" customWidth="1"/>
    <col min="10744" max="10744" width="6.88671875" style="44" customWidth="1"/>
    <col min="10745" max="10745" width="9.5546875" style="44" customWidth="1"/>
    <col min="10746" max="10746" width="7.44140625" style="44" customWidth="1"/>
    <col min="10747" max="10751" width="7.5546875" style="44"/>
    <col min="10752" max="10754" width="8.5546875" style="44" customWidth="1"/>
    <col min="10755" max="10761" width="0" style="44" hidden="1" customWidth="1"/>
    <col min="10762" max="10997" width="7.5546875" style="44"/>
    <col min="10998" max="10998" width="4.44140625" style="44" customWidth="1"/>
    <col min="10999" max="10999" width="34.44140625" style="44" customWidth="1"/>
    <col min="11000" max="11000" width="6.88671875" style="44" customWidth="1"/>
    <col min="11001" max="11001" width="9.5546875" style="44" customWidth="1"/>
    <col min="11002" max="11002" width="7.44140625" style="44" customWidth="1"/>
    <col min="11003" max="11007" width="7.5546875" style="44"/>
    <col min="11008" max="11010" width="8.5546875" style="44" customWidth="1"/>
    <col min="11011" max="11017" width="0" style="44" hidden="1" customWidth="1"/>
    <col min="11018" max="11253" width="7.5546875" style="44"/>
    <col min="11254" max="11254" width="4.44140625" style="44" customWidth="1"/>
    <col min="11255" max="11255" width="34.44140625" style="44" customWidth="1"/>
    <col min="11256" max="11256" width="6.88671875" style="44" customWidth="1"/>
    <col min="11257" max="11257" width="9.5546875" style="44" customWidth="1"/>
    <col min="11258" max="11258" width="7.44140625" style="44" customWidth="1"/>
    <col min="11259" max="11263" width="7.5546875" style="44"/>
    <col min="11264" max="11266" width="8.5546875" style="44" customWidth="1"/>
    <col min="11267" max="11273" width="0" style="44" hidden="1" customWidth="1"/>
    <col min="11274" max="11509" width="7.5546875" style="44"/>
    <col min="11510" max="11510" width="4.44140625" style="44" customWidth="1"/>
    <col min="11511" max="11511" width="34.44140625" style="44" customWidth="1"/>
    <col min="11512" max="11512" width="6.88671875" style="44" customWidth="1"/>
    <col min="11513" max="11513" width="9.5546875" style="44" customWidth="1"/>
    <col min="11514" max="11514" width="7.44140625" style="44" customWidth="1"/>
    <col min="11515" max="11519" width="7.5546875" style="44"/>
    <col min="11520" max="11522" width="8.5546875" style="44" customWidth="1"/>
    <col min="11523" max="11529" width="0" style="44" hidden="1" customWidth="1"/>
    <col min="11530" max="11765" width="7.5546875" style="44"/>
    <col min="11766" max="11766" width="4.44140625" style="44" customWidth="1"/>
    <col min="11767" max="11767" width="34.44140625" style="44" customWidth="1"/>
    <col min="11768" max="11768" width="6.88671875" style="44" customWidth="1"/>
    <col min="11769" max="11769" width="9.5546875" style="44" customWidth="1"/>
    <col min="11770" max="11770" width="7.44140625" style="44" customWidth="1"/>
    <col min="11771" max="11775" width="7.5546875" style="44"/>
    <col min="11776" max="11778" width="8.5546875" style="44" customWidth="1"/>
    <col min="11779" max="11785" width="0" style="44" hidden="1" customWidth="1"/>
    <col min="11786" max="12021" width="7.5546875" style="44"/>
    <col min="12022" max="12022" width="4.44140625" style="44" customWidth="1"/>
    <col min="12023" max="12023" width="34.44140625" style="44" customWidth="1"/>
    <col min="12024" max="12024" width="6.88671875" style="44" customWidth="1"/>
    <col min="12025" max="12025" width="9.5546875" style="44" customWidth="1"/>
    <col min="12026" max="12026" width="7.44140625" style="44" customWidth="1"/>
    <col min="12027" max="12031" width="7.5546875" style="44"/>
    <col min="12032" max="12034" width="8.5546875" style="44" customWidth="1"/>
    <col min="12035" max="12041" width="0" style="44" hidden="1" customWidth="1"/>
    <col min="12042" max="12277" width="7.5546875" style="44"/>
    <col min="12278" max="12278" width="4.44140625" style="44" customWidth="1"/>
    <col min="12279" max="12279" width="34.44140625" style="44" customWidth="1"/>
    <col min="12280" max="12280" width="6.88671875" style="44" customWidth="1"/>
    <col min="12281" max="12281" width="9.5546875" style="44" customWidth="1"/>
    <col min="12282" max="12282" width="7.44140625" style="44" customWidth="1"/>
    <col min="12283" max="12287" width="7.5546875" style="44"/>
    <col min="12288" max="12290" width="8.5546875" style="44" customWidth="1"/>
    <col min="12291" max="12297" width="0" style="44" hidden="1" customWidth="1"/>
    <col min="12298" max="12533" width="7.5546875" style="44"/>
    <col min="12534" max="12534" width="4.44140625" style="44" customWidth="1"/>
    <col min="12535" max="12535" width="34.44140625" style="44" customWidth="1"/>
    <col min="12536" max="12536" width="6.88671875" style="44" customWidth="1"/>
    <col min="12537" max="12537" width="9.5546875" style="44" customWidth="1"/>
    <col min="12538" max="12538" width="7.44140625" style="44" customWidth="1"/>
    <col min="12539" max="12543" width="7.5546875" style="44"/>
    <col min="12544" max="12546" width="8.5546875" style="44" customWidth="1"/>
    <col min="12547" max="12553" width="0" style="44" hidden="1" customWidth="1"/>
    <col min="12554" max="12789" width="7.5546875" style="44"/>
    <col min="12790" max="12790" width="4.44140625" style="44" customWidth="1"/>
    <col min="12791" max="12791" width="34.44140625" style="44" customWidth="1"/>
    <col min="12792" max="12792" width="6.88671875" style="44" customWidth="1"/>
    <col min="12793" max="12793" width="9.5546875" style="44" customWidth="1"/>
    <col min="12794" max="12794" width="7.44140625" style="44" customWidth="1"/>
    <col min="12795" max="12799" width="7.5546875" style="44"/>
    <col min="12800" max="12802" width="8.5546875" style="44" customWidth="1"/>
    <col min="12803" max="12809" width="0" style="44" hidden="1" customWidth="1"/>
    <col min="12810" max="13045" width="7.5546875" style="44"/>
    <col min="13046" max="13046" width="4.44140625" style="44" customWidth="1"/>
    <col min="13047" max="13047" width="34.44140625" style="44" customWidth="1"/>
    <col min="13048" max="13048" width="6.88671875" style="44" customWidth="1"/>
    <col min="13049" max="13049" width="9.5546875" style="44" customWidth="1"/>
    <col min="13050" max="13050" width="7.44140625" style="44" customWidth="1"/>
    <col min="13051" max="13055" width="7.5546875" style="44"/>
    <col min="13056" max="13058" width="8.5546875" style="44" customWidth="1"/>
    <col min="13059" max="13065" width="0" style="44" hidden="1" customWidth="1"/>
    <col min="13066" max="13301" width="7.5546875" style="44"/>
    <col min="13302" max="13302" width="4.44140625" style="44" customWidth="1"/>
    <col min="13303" max="13303" width="34.44140625" style="44" customWidth="1"/>
    <col min="13304" max="13304" width="6.88671875" style="44" customWidth="1"/>
    <col min="13305" max="13305" width="9.5546875" style="44" customWidth="1"/>
    <col min="13306" max="13306" width="7.44140625" style="44" customWidth="1"/>
    <col min="13307" max="13311" width="7.5546875" style="44"/>
    <col min="13312" max="13314" width="8.5546875" style="44" customWidth="1"/>
    <col min="13315" max="13321" width="0" style="44" hidden="1" customWidth="1"/>
    <col min="13322" max="13557" width="7.5546875" style="44"/>
    <col min="13558" max="13558" width="4.44140625" style="44" customWidth="1"/>
    <col min="13559" max="13559" width="34.44140625" style="44" customWidth="1"/>
    <col min="13560" max="13560" width="6.88671875" style="44" customWidth="1"/>
    <col min="13561" max="13561" width="9.5546875" style="44" customWidth="1"/>
    <col min="13562" max="13562" width="7.44140625" style="44" customWidth="1"/>
    <col min="13563" max="13567" width="7.5546875" style="44"/>
    <col min="13568" max="13570" width="8.5546875" style="44" customWidth="1"/>
    <col min="13571" max="13577" width="0" style="44" hidden="1" customWidth="1"/>
    <col min="13578" max="13813" width="7.5546875" style="44"/>
    <col min="13814" max="13814" width="4.44140625" style="44" customWidth="1"/>
    <col min="13815" max="13815" width="34.44140625" style="44" customWidth="1"/>
    <col min="13816" max="13816" width="6.88671875" style="44" customWidth="1"/>
    <col min="13817" max="13817" width="9.5546875" style="44" customWidth="1"/>
    <col min="13818" max="13818" width="7.44140625" style="44" customWidth="1"/>
    <col min="13819" max="13823" width="7.5546875" style="44"/>
    <col min="13824" max="13826" width="8.5546875" style="44" customWidth="1"/>
    <col min="13827" max="13833" width="0" style="44" hidden="1" customWidth="1"/>
    <col min="13834" max="14069" width="7.5546875" style="44"/>
    <col min="14070" max="14070" width="4.44140625" style="44" customWidth="1"/>
    <col min="14071" max="14071" width="34.44140625" style="44" customWidth="1"/>
    <col min="14072" max="14072" width="6.88671875" style="44" customWidth="1"/>
    <col min="14073" max="14073" width="9.5546875" style="44" customWidth="1"/>
    <col min="14074" max="14074" width="7.44140625" style="44" customWidth="1"/>
    <col min="14075" max="14079" width="7.5546875" style="44"/>
    <col min="14080" max="14082" width="8.5546875" style="44" customWidth="1"/>
    <col min="14083" max="14089" width="0" style="44" hidden="1" customWidth="1"/>
    <col min="14090" max="14325" width="7.5546875" style="44"/>
    <col min="14326" max="14326" width="4.44140625" style="44" customWidth="1"/>
    <col min="14327" max="14327" width="34.44140625" style="44" customWidth="1"/>
    <col min="14328" max="14328" width="6.88671875" style="44" customWidth="1"/>
    <col min="14329" max="14329" width="9.5546875" style="44" customWidth="1"/>
    <col min="14330" max="14330" width="7.44140625" style="44" customWidth="1"/>
    <col min="14331" max="14335" width="7.5546875" style="44"/>
    <col min="14336" max="14338" width="8.5546875" style="44" customWidth="1"/>
    <col min="14339" max="14345" width="0" style="44" hidden="1" customWidth="1"/>
    <col min="14346" max="14581" width="7.5546875" style="44"/>
    <col min="14582" max="14582" width="4.44140625" style="44" customWidth="1"/>
    <col min="14583" max="14583" width="34.44140625" style="44" customWidth="1"/>
    <col min="14584" max="14584" width="6.88671875" style="44" customWidth="1"/>
    <col min="14585" max="14585" width="9.5546875" style="44" customWidth="1"/>
    <col min="14586" max="14586" width="7.44140625" style="44" customWidth="1"/>
    <col min="14587" max="14591" width="7.5546875" style="44"/>
    <col min="14592" max="14594" width="8.5546875" style="44" customWidth="1"/>
    <col min="14595" max="14601" width="0" style="44" hidden="1" customWidth="1"/>
    <col min="14602" max="14837" width="7.5546875" style="44"/>
    <col min="14838" max="14838" width="4.44140625" style="44" customWidth="1"/>
    <col min="14839" max="14839" width="34.44140625" style="44" customWidth="1"/>
    <col min="14840" max="14840" width="6.88671875" style="44" customWidth="1"/>
    <col min="14841" max="14841" width="9.5546875" style="44" customWidth="1"/>
    <col min="14842" max="14842" width="7.44140625" style="44" customWidth="1"/>
    <col min="14843" max="14847" width="7.5546875" style="44"/>
    <col min="14848" max="14850" width="8.5546875" style="44" customWidth="1"/>
    <col min="14851" max="14857" width="0" style="44" hidden="1" customWidth="1"/>
    <col min="14858" max="15093" width="7.5546875" style="44"/>
    <col min="15094" max="15094" width="4.44140625" style="44" customWidth="1"/>
    <col min="15095" max="15095" width="34.44140625" style="44" customWidth="1"/>
    <col min="15096" max="15096" width="6.88671875" style="44" customWidth="1"/>
    <col min="15097" max="15097" width="9.5546875" style="44" customWidth="1"/>
    <col min="15098" max="15098" width="7.44140625" style="44" customWidth="1"/>
    <col min="15099" max="15103" width="7.5546875" style="44"/>
    <col min="15104" max="15106" width="8.5546875" style="44" customWidth="1"/>
    <col min="15107" max="15113" width="0" style="44" hidden="1" customWidth="1"/>
    <col min="15114" max="15349" width="7.5546875" style="44"/>
    <col min="15350" max="15350" width="4.44140625" style="44" customWidth="1"/>
    <col min="15351" max="15351" width="34.44140625" style="44" customWidth="1"/>
    <col min="15352" max="15352" width="6.88671875" style="44" customWidth="1"/>
    <col min="15353" max="15353" width="9.5546875" style="44" customWidth="1"/>
    <col min="15354" max="15354" width="7.44140625" style="44" customWidth="1"/>
    <col min="15355" max="15359" width="7.5546875" style="44"/>
    <col min="15360" max="15362" width="8.5546875" style="44" customWidth="1"/>
    <col min="15363" max="15369" width="0" style="44" hidden="1" customWidth="1"/>
    <col min="15370" max="15605" width="7.5546875" style="44"/>
    <col min="15606" max="15606" width="4.44140625" style="44" customWidth="1"/>
    <col min="15607" max="15607" width="34.44140625" style="44" customWidth="1"/>
    <col min="15608" max="15608" width="6.88671875" style="44" customWidth="1"/>
    <col min="15609" max="15609" width="9.5546875" style="44" customWidth="1"/>
    <col min="15610" max="15610" width="7.44140625" style="44" customWidth="1"/>
    <col min="15611" max="15615" width="7.5546875" style="44"/>
    <col min="15616" max="15618" width="8.5546875" style="44" customWidth="1"/>
    <col min="15619" max="15625" width="0" style="44" hidden="1" customWidth="1"/>
    <col min="15626" max="15861" width="7.5546875" style="44"/>
    <col min="15862" max="15862" width="4.44140625" style="44" customWidth="1"/>
    <col min="15863" max="15863" width="34.44140625" style="44" customWidth="1"/>
    <col min="15864" max="15864" width="6.88671875" style="44" customWidth="1"/>
    <col min="15865" max="15865" width="9.5546875" style="44" customWidth="1"/>
    <col min="15866" max="15866" width="7.44140625" style="44" customWidth="1"/>
    <col min="15867" max="15871" width="7.5546875" style="44"/>
    <col min="15872" max="15874" width="8.5546875" style="44" customWidth="1"/>
    <col min="15875" max="15881" width="0" style="44" hidden="1" customWidth="1"/>
    <col min="15882" max="16117" width="7.5546875" style="44"/>
    <col min="16118" max="16118" width="4.44140625" style="44" customWidth="1"/>
    <col min="16119" max="16119" width="34.44140625" style="44" customWidth="1"/>
    <col min="16120" max="16120" width="6.88671875" style="44" customWidth="1"/>
    <col min="16121" max="16121" width="9.5546875" style="44" customWidth="1"/>
    <col min="16122" max="16122" width="7.44140625" style="44" customWidth="1"/>
    <col min="16123" max="16127" width="7.5546875" style="44"/>
    <col min="16128" max="16130" width="8.5546875" style="44" customWidth="1"/>
    <col min="16131" max="16137" width="0" style="44" hidden="1" customWidth="1"/>
    <col min="16138" max="16384" width="7.5546875" style="44"/>
  </cols>
  <sheetData>
    <row r="1" spans="1:27" ht="18" customHeight="1">
      <c r="A1" s="932" t="s">
        <v>186</v>
      </c>
      <c r="B1" s="932"/>
      <c r="C1" s="71"/>
      <c r="D1" s="72"/>
      <c r="E1" s="72"/>
    </row>
    <row r="2" spans="1:27" ht="18" customHeight="1">
      <c r="A2" s="927" t="s">
        <v>549</v>
      </c>
      <c r="B2" s="927"/>
      <c r="C2" s="927"/>
      <c r="D2" s="927"/>
      <c r="E2" s="927"/>
      <c r="F2" s="927"/>
      <c r="G2" s="927"/>
      <c r="H2" s="927"/>
      <c r="I2" s="927"/>
      <c r="J2" s="927"/>
      <c r="K2" s="927"/>
      <c r="L2" s="927"/>
      <c r="M2" s="927"/>
    </row>
    <row r="3" spans="1:27" ht="18" customHeight="1">
      <c r="A3" s="220"/>
      <c r="B3" s="220"/>
      <c r="C3" s="73"/>
      <c r="D3" s="58"/>
      <c r="E3" s="58"/>
      <c r="H3" s="58"/>
      <c r="K3" s="928" t="s">
        <v>1</v>
      </c>
      <c r="L3" s="928"/>
      <c r="M3" s="928"/>
    </row>
    <row r="4" spans="1:27" ht="18" customHeight="1">
      <c r="A4" s="944" t="s">
        <v>2</v>
      </c>
      <c r="B4" s="945" t="s">
        <v>194</v>
      </c>
      <c r="C4" s="945" t="s">
        <v>4</v>
      </c>
      <c r="D4" s="946" t="s">
        <v>206</v>
      </c>
      <c r="E4" s="923" t="s">
        <v>207</v>
      </c>
      <c r="F4" s="939" t="s">
        <v>7</v>
      </c>
      <c r="G4" s="940"/>
      <c r="H4" s="940"/>
      <c r="I4" s="940"/>
      <c r="J4" s="940"/>
      <c r="K4" s="940"/>
      <c r="L4" s="940"/>
      <c r="M4" s="940"/>
      <c r="N4" s="940"/>
      <c r="O4" s="940"/>
      <c r="P4" s="940"/>
      <c r="Q4" s="940"/>
      <c r="R4" s="940"/>
      <c r="S4" s="940"/>
      <c r="T4" s="940"/>
      <c r="U4" s="940"/>
      <c r="V4" s="940"/>
      <c r="W4" s="940"/>
      <c r="X4" s="940"/>
      <c r="Y4" s="940"/>
      <c r="Z4" s="940"/>
      <c r="AA4" s="941"/>
    </row>
    <row r="5" spans="1:27" ht="33.75" customHeight="1">
      <c r="A5" s="944"/>
      <c r="B5" s="945"/>
      <c r="C5" s="945"/>
      <c r="D5" s="946"/>
      <c r="E5" s="924"/>
      <c r="F5" s="425" t="s">
        <v>531</v>
      </c>
      <c r="G5" s="425" t="s">
        <v>532</v>
      </c>
      <c r="H5" s="425" t="s">
        <v>533</v>
      </c>
      <c r="I5" s="425" t="s">
        <v>534</v>
      </c>
      <c r="J5" s="425" t="s">
        <v>535</v>
      </c>
      <c r="K5" s="425" t="s">
        <v>536</v>
      </c>
      <c r="L5" s="425" t="s">
        <v>537</v>
      </c>
      <c r="M5" s="425" t="s">
        <v>538</v>
      </c>
      <c r="N5" s="425" t="s">
        <v>517</v>
      </c>
      <c r="O5" s="425" t="s">
        <v>518</v>
      </c>
      <c r="P5" s="425" t="s">
        <v>519</v>
      </c>
      <c r="Q5" s="425" t="s">
        <v>520</v>
      </c>
      <c r="R5" s="425" t="s">
        <v>521</v>
      </c>
      <c r="S5" s="425" t="s">
        <v>522</v>
      </c>
      <c r="T5" s="425" t="s">
        <v>523</v>
      </c>
      <c r="U5" s="425" t="s">
        <v>524</v>
      </c>
      <c r="V5" s="425" t="s">
        <v>525</v>
      </c>
      <c r="W5" s="425" t="s">
        <v>526</v>
      </c>
      <c r="X5" s="425" t="s">
        <v>527</v>
      </c>
      <c r="Y5" s="425" t="s">
        <v>528</v>
      </c>
      <c r="Z5" s="425" t="s">
        <v>529</v>
      </c>
      <c r="AA5" s="425" t="s">
        <v>530</v>
      </c>
    </row>
    <row r="6" spans="1:27" s="79" customFormat="1" ht="26.4">
      <c r="A6" s="75" t="s">
        <v>197</v>
      </c>
      <c r="B6" s="76">
        <v>-2</v>
      </c>
      <c r="C6" s="75" t="s">
        <v>208</v>
      </c>
      <c r="D6" s="77" t="s">
        <v>209</v>
      </c>
      <c r="E6" s="78">
        <v>-5</v>
      </c>
      <c r="F6" s="76">
        <v>-5</v>
      </c>
      <c r="G6" s="78">
        <v>-6</v>
      </c>
      <c r="H6" s="76">
        <v>-7</v>
      </c>
      <c r="I6" s="78">
        <v>-8</v>
      </c>
      <c r="J6" s="76">
        <v>-9</v>
      </c>
      <c r="K6" s="78">
        <v>-10</v>
      </c>
      <c r="L6" s="76">
        <v>-11</v>
      </c>
      <c r="M6" s="78">
        <v>-12</v>
      </c>
      <c r="N6" s="415"/>
      <c r="O6" s="415"/>
      <c r="P6" s="415"/>
      <c r="Q6" s="415"/>
      <c r="R6" s="415"/>
      <c r="S6" s="415"/>
      <c r="T6" s="415"/>
      <c r="U6" s="415"/>
      <c r="V6" s="415"/>
      <c r="W6" s="415"/>
      <c r="X6" s="415"/>
      <c r="Y6" s="415"/>
      <c r="Z6" s="415"/>
      <c r="AA6" s="415"/>
    </row>
    <row r="7" spans="1:27" s="50" customFormat="1" ht="20.100000000000001" customHeight="1">
      <c r="A7" s="80"/>
      <c r="B7" s="81" t="s">
        <v>17</v>
      </c>
      <c r="C7" s="80"/>
      <c r="D7" s="13">
        <f>D9+D32+D75</f>
        <v>101671.3461</v>
      </c>
      <c r="E7" s="13">
        <v>100</v>
      </c>
      <c r="F7" s="13">
        <f>F9+F32+F75</f>
        <v>86.546000000000021</v>
      </c>
      <c r="G7" s="13">
        <f t="shared" ref="G7:M7" si="0">G9+G32+G75</f>
        <v>3055.8780000000006</v>
      </c>
      <c r="H7" s="13">
        <f t="shared" si="0"/>
        <v>2964.7439999999997</v>
      </c>
      <c r="I7" s="13">
        <f t="shared" si="0"/>
        <v>5138.9744999999994</v>
      </c>
      <c r="J7" s="13">
        <f t="shared" si="0"/>
        <v>2760.6496999999999</v>
      </c>
      <c r="K7" s="13">
        <f t="shared" si="0"/>
        <v>6978.9282999999987</v>
      </c>
      <c r="L7" s="13">
        <f t="shared" si="0"/>
        <v>5098.9245000000001</v>
      </c>
      <c r="M7" s="13">
        <f t="shared" si="0"/>
        <v>5053.8420000000006</v>
      </c>
      <c r="N7" s="13">
        <f t="shared" ref="N7:AA7" si="1">N9+N32+N75</f>
        <v>4591.853900000001</v>
      </c>
      <c r="O7" s="13">
        <f t="shared" si="1"/>
        <v>3623.0544999999997</v>
      </c>
      <c r="P7" s="13">
        <f t="shared" si="1"/>
        <v>3118.8035</v>
      </c>
      <c r="Q7" s="13">
        <f t="shared" si="1"/>
        <v>7136.083700000001</v>
      </c>
      <c r="R7" s="13">
        <f t="shared" si="1"/>
        <v>3193.63</v>
      </c>
      <c r="S7" s="13">
        <f t="shared" si="1"/>
        <v>4555.9850000000006</v>
      </c>
      <c r="T7" s="13">
        <f t="shared" si="1"/>
        <v>6708.3659999999991</v>
      </c>
      <c r="U7" s="13">
        <f t="shared" si="1"/>
        <v>4817.6559999999999</v>
      </c>
      <c r="V7" s="13">
        <f t="shared" si="1"/>
        <v>5677.3650000000007</v>
      </c>
      <c r="W7" s="13">
        <f t="shared" si="1"/>
        <v>7332.3530000000001</v>
      </c>
      <c r="X7" s="13">
        <f t="shared" si="1"/>
        <v>6870.5039999999999</v>
      </c>
      <c r="Y7" s="13">
        <f t="shared" si="1"/>
        <v>4614.3385000000007</v>
      </c>
      <c r="Z7" s="13">
        <f t="shared" si="1"/>
        <v>5329.0769999999993</v>
      </c>
      <c r="AA7" s="13">
        <f t="shared" si="1"/>
        <v>2963.7890000000002</v>
      </c>
    </row>
    <row r="8" spans="1:27" s="50" customFormat="1" ht="20.100000000000001" customHeight="1">
      <c r="A8" s="80" t="s">
        <v>210</v>
      </c>
      <c r="B8" s="82" t="s">
        <v>211</v>
      </c>
      <c r="C8" s="80"/>
      <c r="D8" s="13"/>
      <c r="E8" s="13"/>
      <c r="F8" s="13"/>
      <c r="G8" s="13"/>
      <c r="H8" s="13"/>
      <c r="I8" s="13"/>
      <c r="J8" s="13"/>
      <c r="K8" s="13"/>
      <c r="L8" s="13"/>
      <c r="M8" s="13"/>
      <c r="N8" s="13"/>
      <c r="O8" s="13"/>
      <c r="P8" s="13"/>
      <c r="Q8" s="13"/>
      <c r="R8" s="13"/>
      <c r="S8" s="13"/>
      <c r="T8" s="13"/>
      <c r="U8" s="13"/>
      <c r="V8" s="13"/>
      <c r="W8" s="13"/>
      <c r="X8" s="13"/>
      <c r="Y8" s="13"/>
      <c r="Z8" s="13"/>
      <c r="AA8" s="13"/>
    </row>
    <row r="9" spans="1:27" s="55" customFormat="1" ht="16.5" customHeight="1">
      <c r="A9" s="83" t="s">
        <v>18</v>
      </c>
      <c r="B9" s="84" t="s">
        <v>19</v>
      </c>
      <c r="C9" s="85" t="s">
        <v>20</v>
      </c>
      <c r="D9" s="86">
        <f>D11+D15+D16+D17+D21+D25+D29+D31</f>
        <v>95996.678160999989</v>
      </c>
      <c r="E9" s="86">
        <f>D9/D$7*100</f>
        <v>94.418616299799325</v>
      </c>
      <c r="F9" s="86">
        <f>F11+F15+F16+F17+F21+F25+F29+F30+F31</f>
        <v>11.327798999999999</v>
      </c>
      <c r="G9" s="86">
        <f t="shared" ref="G9:M9" si="2">G11+G15+G16+G17+G21+G25+G29+G30+G31</f>
        <v>3013.1589700000004</v>
      </c>
      <c r="H9" s="86">
        <f t="shared" si="2"/>
        <v>2742.015987000002</v>
      </c>
      <c r="I9" s="86">
        <f t="shared" si="2"/>
        <v>4948.5217199999997</v>
      </c>
      <c r="J9" s="86">
        <f t="shared" si="2"/>
        <v>2456.2616449999996</v>
      </c>
      <c r="K9" s="86">
        <f t="shared" si="2"/>
        <v>6568.8810949999988</v>
      </c>
      <c r="L9" s="86">
        <f t="shared" si="2"/>
        <v>4849.133843999999</v>
      </c>
      <c r="M9" s="86">
        <f t="shared" si="2"/>
        <v>4944.713573</v>
      </c>
      <c r="N9" s="86">
        <f t="shared" ref="N9:AA9" si="3">N11+N15+N16+N17+N21+N25+N29+N30+N31</f>
        <v>4471.3014730000014</v>
      </c>
      <c r="O9" s="86">
        <f t="shared" si="3"/>
        <v>3355.1061499999996</v>
      </c>
      <c r="P9" s="86">
        <f t="shared" si="3"/>
        <v>2827.6249939999998</v>
      </c>
      <c r="Q9" s="86">
        <f t="shared" si="3"/>
        <v>6815.0315880000007</v>
      </c>
      <c r="R9" s="86">
        <f t="shared" si="3"/>
        <v>2841.0966699999999</v>
      </c>
      <c r="S9" s="86">
        <f t="shared" si="3"/>
        <v>4488.5790000000006</v>
      </c>
      <c r="T9" s="86">
        <f t="shared" si="3"/>
        <v>5743.2321999999995</v>
      </c>
      <c r="U9" s="86">
        <f t="shared" si="3"/>
        <v>4444.4674250000007</v>
      </c>
      <c r="V9" s="86">
        <f t="shared" si="3"/>
        <v>5422.1386170000005</v>
      </c>
      <c r="W9" s="86">
        <f t="shared" si="3"/>
        <v>7142.7736399999994</v>
      </c>
      <c r="X9" s="86">
        <f t="shared" si="3"/>
        <v>6787.2427269999998</v>
      </c>
      <c r="Y9" s="86">
        <f t="shared" si="3"/>
        <v>4166.2722850000009</v>
      </c>
      <c r="Z9" s="86">
        <f t="shared" si="3"/>
        <v>5057.4881189999996</v>
      </c>
      <c r="AA9" s="86">
        <f t="shared" si="3"/>
        <v>2900.3086400000002</v>
      </c>
    </row>
    <row r="10" spans="1:27" s="53" customFormat="1" ht="16.5" customHeight="1">
      <c r="A10" s="87"/>
      <c r="B10" s="88" t="s">
        <v>75</v>
      </c>
      <c r="C10" s="89"/>
      <c r="D10" s="23"/>
      <c r="E10" s="23"/>
      <c r="F10" s="23"/>
      <c r="G10" s="23"/>
      <c r="H10" s="23"/>
      <c r="I10" s="23"/>
      <c r="J10" s="23"/>
      <c r="K10" s="23"/>
      <c r="L10" s="23"/>
      <c r="M10" s="23"/>
      <c r="N10" s="23"/>
      <c r="O10" s="23"/>
      <c r="P10" s="23"/>
      <c r="Q10" s="23"/>
      <c r="R10" s="23"/>
      <c r="S10" s="23"/>
      <c r="T10" s="23"/>
      <c r="U10" s="23"/>
      <c r="V10" s="23"/>
      <c r="W10" s="23"/>
      <c r="X10" s="23"/>
      <c r="Y10" s="23"/>
      <c r="Z10" s="23"/>
      <c r="AA10" s="23"/>
    </row>
    <row r="11" spans="1:27" ht="17.25" customHeight="1">
      <c r="A11" s="90" t="s">
        <v>21</v>
      </c>
      <c r="B11" s="91" t="s">
        <v>22</v>
      </c>
      <c r="C11" s="92" t="s">
        <v>23</v>
      </c>
      <c r="D11" s="18">
        <f>D12+D13+D14</f>
        <v>4084.3009570000013</v>
      </c>
      <c r="E11" s="18">
        <f>D11/D$9*100</f>
        <v>4.2546273842414131</v>
      </c>
      <c r="F11" s="19">
        <f t="shared" ref="F11:M11" si="4">F12+F13+F14</f>
        <v>1.0524000000000004</v>
      </c>
      <c r="G11" s="19">
        <f t="shared" si="4"/>
        <v>39.394999999999996</v>
      </c>
      <c r="H11" s="19">
        <f t="shared" si="4"/>
        <v>233.69010000000003</v>
      </c>
      <c r="I11" s="19">
        <f t="shared" si="4"/>
        <v>125.7116</v>
      </c>
      <c r="J11" s="19">
        <f t="shared" si="4"/>
        <v>425.624077</v>
      </c>
      <c r="K11" s="19">
        <f t="shared" si="4"/>
        <v>227.17230000000001</v>
      </c>
      <c r="L11" s="19">
        <f t="shared" si="4"/>
        <v>213.0765860000009</v>
      </c>
      <c r="M11" s="19">
        <f t="shared" si="4"/>
        <v>111.82799999999999</v>
      </c>
      <c r="N11" s="19">
        <f t="shared" ref="N11:AA11" si="5">N12+N13+N14</f>
        <v>75.771999999999991</v>
      </c>
      <c r="O11" s="19">
        <f t="shared" si="5"/>
        <v>249.18699999999998</v>
      </c>
      <c r="P11" s="19">
        <f t="shared" si="5"/>
        <v>116.994134</v>
      </c>
      <c r="Q11" s="19">
        <f t="shared" si="5"/>
        <v>237.76294000000001</v>
      </c>
      <c r="R11" s="19">
        <f t="shared" si="5"/>
        <v>170.56238000000002</v>
      </c>
      <c r="S11" s="19">
        <f t="shared" si="5"/>
        <v>49.783999999999999</v>
      </c>
      <c r="T11" s="19">
        <f t="shared" si="5"/>
        <v>517.61380000000008</v>
      </c>
      <c r="U11" s="19">
        <f t="shared" si="5"/>
        <v>279.02393000000001</v>
      </c>
      <c r="V11" s="19">
        <f t="shared" si="5"/>
        <v>176.98148</v>
      </c>
      <c r="W11" s="19">
        <f t="shared" si="5"/>
        <v>212.76999999999998</v>
      </c>
      <c r="X11" s="19">
        <f t="shared" si="5"/>
        <v>87.39800000000001</v>
      </c>
      <c r="Y11" s="19">
        <f t="shared" si="5"/>
        <v>359.01323000000002</v>
      </c>
      <c r="Z11" s="19">
        <f t="shared" si="5"/>
        <v>128.22899999999998</v>
      </c>
      <c r="AA11" s="19">
        <f t="shared" si="5"/>
        <v>45.658999999999999</v>
      </c>
    </row>
    <row r="12" spans="1:27" s="53" customFormat="1" ht="17.25" customHeight="1">
      <c r="A12" s="87"/>
      <c r="B12" s="93" t="s">
        <v>212</v>
      </c>
      <c r="C12" s="89" t="s">
        <v>25</v>
      </c>
      <c r="D12" s="23">
        <f>SUM(F12:AA12)</f>
        <v>2572.9814729999998</v>
      </c>
      <c r="E12" s="23">
        <f>D12/D$11*100</f>
        <v>62.996862868056247</v>
      </c>
      <c r="F12" s="24">
        <v>1.0524000000000004</v>
      </c>
      <c r="G12" s="24">
        <v>35.055</v>
      </c>
      <c r="H12" s="24">
        <v>213.00610000000003</v>
      </c>
      <c r="I12" s="24">
        <v>36.814</v>
      </c>
      <c r="J12" s="24">
        <v>401.79188200000016</v>
      </c>
      <c r="K12" s="24">
        <v>88.851399999999998</v>
      </c>
      <c r="L12" s="24">
        <v>146.27981599999907</v>
      </c>
      <c r="M12" s="24">
        <v>65.393999999999991</v>
      </c>
      <c r="N12" s="24">
        <v>49.751999999999995</v>
      </c>
      <c r="O12" s="24">
        <v>236.06255100000018</v>
      </c>
      <c r="P12" s="24">
        <v>76.945164000000005</v>
      </c>
      <c r="Q12" s="24">
        <v>25.536200000000001</v>
      </c>
      <c r="R12" s="24">
        <v>117.6426</v>
      </c>
      <c r="S12" s="24">
        <v>0</v>
      </c>
      <c r="T12" s="24">
        <v>351.15380000000016</v>
      </c>
      <c r="U12" s="24">
        <v>141.28893000000002</v>
      </c>
      <c r="V12" s="24">
        <v>15.713799999999999</v>
      </c>
      <c r="W12" s="24">
        <v>101.58</v>
      </c>
      <c r="X12" s="24">
        <v>77.680000000000007</v>
      </c>
      <c r="Y12" s="24">
        <v>302.75382999999999</v>
      </c>
      <c r="Z12" s="24">
        <v>45.694000000000003</v>
      </c>
      <c r="AA12" s="24">
        <v>42.933999999999997</v>
      </c>
    </row>
    <row r="13" spans="1:27" s="53" customFormat="1" ht="20.100000000000001" customHeight="1">
      <c r="A13" s="87"/>
      <c r="B13" s="94" t="s">
        <v>26</v>
      </c>
      <c r="C13" s="89" t="s">
        <v>27</v>
      </c>
      <c r="D13" s="23">
        <f>SUM(F13:AA13)</f>
        <v>1510.1294840000014</v>
      </c>
      <c r="E13" s="23">
        <f>D13/D$7*100</f>
        <v>1.4853048985057171</v>
      </c>
      <c r="F13" s="24">
        <v>0</v>
      </c>
      <c r="G13" s="24">
        <v>4.34</v>
      </c>
      <c r="H13" s="24">
        <v>20.684000000000001</v>
      </c>
      <c r="I13" s="24">
        <v>88.897599999999997</v>
      </c>
      <c r="J13" s="24">
        <v>23.832194999999849</v>
      </c>
      <c r="K13" s="24">
        <v>138.32090000000002</v>
      </c>
      <c r="L13" s="24">
        <v>66.796770000001828</v>
      </c>
      <c r="M13" s="24">
        <v>46.433999999999997</v>
      </c>
      <c r="N13" s="24">
        <v>26.02</v>
      </c>
      <c r="O13" s="24">
        <v>13.124448999999803</v>
      </c>
      <c r="P13" s="24">
        <v>40.048969999999997</v>
      </c>
      <c r="Q13" s="24">
        <v>212.22674000000001</v>
      </c>
      <c r="R13" s="24">
        <v>52.919780000000003</v>
      </c>
      <c r="S13" s="24">
        <v>48.594000000000001</v>
      </c>
      <c r="T13" s="24">
        <v>166.45999999999998</v>
      </c>
      <c r="U13" s="24">
        <v>137.73499999999999</v>
      </c>
      <c r="V13" s="24">
        <v>161.26768000000001</v>
      </c>
      <c r="W13" s="24">
        <v>111.19</v>
      </c>
      <c r="X13" s="24">
        <v>9.718</v>
      </c>
      <c r="Y13" s="24">
        <v>56.259399999999999</v>
      </c>
      <c r="Z13" s="24">
        <v>82.534999999999997</v>
      </c>
      <c r="AA13" s="24">
        <v>2.7250000000000001</v>
      </c>
    </row>
    <row r="14" spans="1:27" s="53" customFormat="1" ht="20.100000000000001" customHeight="1">
      <c r="A14" s="87"/>
      <c r="B14" s="95" t="s">
        <v>28</v>
      </c>
      <c r="C14" s="89" t="s">
        <v>29</v>
      </c>
      <c r="D14" s="23">
        <f>SUM(F14:AA14)</f>
        <v>1.19</v>
      </c>
      <c r="E14" s="23">
        <f>D14/D$7*100</f>
        <v>1.1704379312825878E-3</v>
      </c>
      <c r="F14" s="24">
        <v>0</v>
      </c>
      <c r="G14" s="24">
        <v>0</v>
      </c>
      <c r="H14" s="24">
        <v>0</v>
      </c>
      <c r="I14" s="24">
        <v>0</v>
      </c>
      <c r="J14" s="24">
        <v>0</v>
      </c>
      <c r="K14" s="24">
        <v>0</v>
      </c>
      <c r="L14" s="24">
        <v>0</v>
      </c>
      <c r="M14" s="24">
        <v>0</v>
      </c>
      <c r="N14" s="24">
        <v>0</v>
      </c>
      <c r="O14" s="24">
        <v>0</v>
      </c>
      <c r="P14" s="24">
        <v>0</v>
      </c>
      <c r="Q14" s="24">
        <v>0</v>
      </c>
      <c r="R14" s="24">
        <v>0</v>
      </c>
      <c r="S14" s="24">
        <v>1.19</v>
      </c>
      <c r="T14" s="24">
        <v>0</v>
      </c>
      <c r="U14" s="24">
        <v>0</v>
      </c>
      <c r="V14" s="24">
        <v>0</v>
      </c>
      <c r="W14" s="24">
        <v>0</v>
      </c>
      <c r="X14" s="24">
        <v>0</v>
      </c>
      <c r="Y14" s="24">
        <v>0</v>
      </c>
      <c r="Z14" s="24">
        <v>0</v>
      </c>
      <c r="AA14" s="24">
        <v>0</v>
      </c>
    </row>
    <row r="15" spans="1:27" s="53" customFormat="1" ht="17.25" customHeight="1">
      <c r="A15" s="90" t="s">
        <v>30</v>
      </c>
      <c r="B15" s="96" t="s">
        <v>31</v>
      </c>
      <c r="C15" s="92" t="s">
        <v>32</v>
      </c>
      <c r="D15" s="23">
        <f t="shared" ref="D15:D31" si="6">SUM(F15:AA15)</f>
        <v>4741.4523140000028</v>
      </c>
      <c r="E15" s="18">
        <f>D15/D$9*100</f>
        <v>4.9391837351370826</v>
      </c>
      <c r="F15" s="19">
        <v>4.8019269999999992</v>
      </c>
      <c r="G15" s="19">
        <v>102.90614000000001</v>
      </c>
      <c r="H15" s="19">
        <v>116.82935699999486</v>
      </c>
      <c r="I15" s="19">
        <v>298.43099999999998</v>
      </c>
      <c r="J15" s="19">
        <v>171.27454</v>
      </c>
      <c r="K15" s="19">
        <v>338.33763000000454</v>
      </c>
      <c r="L15" s="19">
        <v>142.11688000000001</v>
      </c>
      <c r="M15" s="19">
        <v>150.95230300000003</v>
      </c>
      <c r="N15" s="19">
        <v>116.84730300000005</v>
      </c>
      <c r="O15" s="19">
        <v>217.26344</v>
      </c>
      <c r="P15" s="19">
        <v>158.05250000000001</v>
      </c>
      <c r="Q15" s="19">
        <v>81.813660000002557</v>
      </c>
      <c r="R15" s="19">
        <v>243.46547000000001</v>
      </c>
      <c r="S15" s="19">
        <v>55.148000000000003</v>
      </c>
      <c r="T15" s="19">
        <v>751.47069999999997</v>
      </c>
      <c r="U15" s="19">
        <v>572.31535500000007</v>
      </c>
      <c r="V15" s="19">
        <v>227.52279999999999</v>
      </c>
      <c r="W15" s="19">
        <v>278.9966</v>
      </c>
      <c r="X15" s="19">
        <v>176.68897000000001</v>
      </c>
      <c r="Y15" s="19">
        <v>358.43846000000002</v>
      </c>
      <c r="Z15" s="19">
        <v>119.95667899999999</v>
      </c>
      <c r="AA15" s="19">
        <v>57.822600000000001</v>
      </c>
    </row>
    <row r="16" spans="1:27" ht="17.25" customHeight="1">
      <c r="A16" s="90" t="s">
        <v>33</v>
      </c>
      <c r="B16" s="96" t="s">
        <v>34</v>
      </c>
      <c r="C16" s="92" t="s">
        <v>35</v>
      </c>
      <c r="D16" s="23">
        <f t="shared" si="6"/>
        <v>1649.3804670000043</v>
      </c>
      <c r="E16" s="18">
        <f>D16/D$9*100</f>
        <v>1.7181641058805808</v>
      </c>
      <c r="F16" s="19">
        <v>5.1754719999999992</v>
      </c>
      <c r="G16" s="19">
        <v>19.44033999999105</v>
      </c>
      <c r="H16" s="19">
        <v>18.082789999999999</v>
      </c>
      <c r="I16" s="19">
        <v>63.197919999999243</v>
      </c>
      <c r="J16" s="19">
        <v>82.141230000000007</v>
      </c>
      <c r="K16" s="19">
        <v>60.001892999995476</v>
      </c>
      <c r="L16" s="19">
        <v>92.285491999975335</v>
      </c>
      <c r="M16" s="19">
        <v>42.242269999999998</v>
      </c>
      <c r="N16" s="19">
        <v>26.620270000000001</v>
      </c>
      <c r="O16" s="19">
        <v>40.641410000000029</v>
      </c>
      <c r="P16" s="19">
        <v>99.969359999999995</v>
      </c>
      <c r="Q16" s="19">
        <v>307.51337999999743</v>
      </c>
      <c r="R16" s="19">
        <v>163.59563000000807</v>
      </c>
      <c r="S16" s="19">
        <v>17.47338000001584</v>
      </c>
      <c r="T16" s="19">
        <v>116.74459999999999</v>
      </c>
      <c r="U16" s="19">
        <v>78.160650000000004</v>
      </c>
      <c r="V16" s="19">
        <v>147.3466500000026</v>
      </c>
      <c r="W16" s="19">
        <v>97.809740000009384</v>
      </c>
      <c r="X16" s="19">
        <v>23.491399999999999</v>
      </c>
      <c r="Y16" s="19">
        <v>49.749899999999997</v>
      </c>
      <c r="Z16" s="19">
        <v>64.198949999999996</v>
      </c>
      <c r="AA16" s="19">
        <v>33.497740000009379</v>
      </c>
    </row>
    <row r="17" spans="1:27" ht="17.25" customHeight="1">
      <c r="A17" s="90" t="s">
        <v>36</v>
      </c>
      <c r="B17" s="91" t="s">
        <v>37</v>
      </c>
      <c r="C17" s="92" t="s">
        <v>38</v>
      </c>
      <c r="D17" s="23">
        <f t="shared" si="6"/>
        <v>16107.255672000003</v>
      </c>
      <c r="E17" s="18">
        <f>D17/D$9*100</f>
        <v>16.778971919201059</v>
      </c>
      <c r="F17" s="19">
        <f t="shared" ref="F17:M17" si="7">F18+F19+F20</f>
        <v>0</v>
      </c>
      <c r="G17" s="19">
        <f t="shared" si="7"/>
        <v>557.44500000000005</v>
      </c>
      <c r="H17" s="19">
        <f t="shared" si="7"/>
        <v>324.315</v>
      </c>
      <c r="I17" s="19">
        <f t="shared" si="7"/>
        <v>573.08200000000011</v>
      </c>
      <c r="J17" s="19">
        <f t="shared" si="7"/>
        <v>340.12870000000004</v>
      </c>
      <c r="K17" s="19">
        <f t="shared" si="7"/>
        <v>1157.954502</v>
      </c>
      <c r="L17" s="19">
        <f t="shared" si="7"/>
        <v>1697.7528400000001</v>
      </c>
      <c r="M17" s="19">
        <f t="shared" si="7"/>
        <v>884.31100000000004</v>
      </c>
      <c r="N17" s="19">
        <f t="shared" ref="N17:AA17" si="8">N18+N19+N20</f>
        <v>1205.7109</v>
      </c>
      <c r="O17" s="19">
        <f t="shared" si="8"/>
        <v>709.1395</v>
      </c>
      <c r="P17" s="19">
        <f t="shared" si="8"/>
        <v>313.46999999999997</v>
      </c>
      <c r="Q17" s="19">
        <f t="shared" si="8"/>
        <v>2084.1237699999997</v>
      </c>
      <c r="R17" s="19">
        <f t="shared" si="8"/>
        <v>151.71099999999998</v>
      </c>
      <c r="S17" s="19">
        <f t="shared" si="8"/>
        <v>124.53100000000001</v>
      </c>
      <c r="T17" s="19">
        <f t="shared" si="8"/>
        <v>592.16000000000008</v>
      </c>
      <c r="U17" s="19">
        <f t="shared" si="8"/>
        <v>337.79</v>
      </c>
      <c r="V17" s="19">
        <f t="shared" si="8"/>
        <v>821.17746000000011</v>
      </c>
      <c r="W17" s="19">
        <f t="shared" si="8"/>
        <v>916.428</v>
      </c>
      <c r="X17" s="19">
        <f t="shared" si="8"/>
        <v>2114.0100000000002</v>
      </c>
      <c r="Y17" s="19">
        <f t="shared" si="8"/>
        <v>528.08500000000004</v>
      </c>
      <c r="Z17" s="19">
        <f t="shared" si="8"/>
        <v>245.89999999999998</v>
      </c>
      <c r="AA17" s="19">
        <f t="shared" si="8"/>
        <v>428.03000000000003</v>
      </c>
    </row>
    <row r="18" spans="1:27" ht="20.100000000000001" customHeight="1">
      <c r="A18" s="87"/>
      <c r="B18" s="95" t="s">
        <v>39</v>
      </c>
      <c r="C18" s="89" t="s">
        <v>40</v>
      </c>
      <c r="D18" s="23">
        <f t="shared" si="6"/>
        <v>12318.760362000001</v>
      </c>
      <c r="E18" s="23"/>
      <c r="F18" s="24">
        <v>0</v>
      </c>
      <c r="G18" s="24">
        <v>543.98</v>
      </c>
      <c r="H18" s="24">
        <v>320.185</v>
      </c>
      <c r="I18" s="24">
        <v>516.77100000000007</v>
      </c>
      <c r="J18" s="24">
        <v>327.32100000000003</v>
      </c>
      <c r="K18" s="24">
        <v>615.80350200000009</v>
      </c>
      <c r="L18" s="24">
        <v>1299.4000000000001</v>
      </c>
      <c r="M18" s="24">
        <v>823.14700000000005</v>
      </c>
      <c r="N18" s="24">
        <v>511.3904</v>
      </c>
      <c r="O18" s="24">
        <v>687.01400000000001</v>
      </c>
      <c r="P18" s="24">
        <v>299.14</v>
      </c>
      <c r="Q18" s="24">
        <v>1865.9169999999999</v>
      </c>
      <c r="R18" s="24">
        <v>141.94999999999999</v>
      </c>
      <c r="S18" s="24">
        <v>103.48</v>
      </c>
      <c r="T18" s="24">
        <v>511.18</v>
      </c>
      <c r="U18" s="24">
        <v>248.42</v>
      </c>
      <c r="V18" s="24">
        <v>192.08746000000002</v>
      </c>
      <c r="W18" s="24">
        <v>729.76400000000001</v>
      </c>
      <c r="X18" s="24">
        <v>1579.72</v>
      </c>
      <c r="Y18" s="24">
        <v>528.08500000000004</v>
      </c>
      <c r="Z18" s="24">
        <v>132.13499999999999</v>
      </c>
      <c r="AA18" s="24">
        <v>341.87</v>
      </c>
    </row>
    <row r="19" spans="1:27" ht="20.100000000000001" customHeight="1">
      <c r="A19" s="87"/>
      <c r="B19" s="95" t="s">
        <v>41</v>
      </c>
      <c r="C19" s="89" t="s">
        <v>42</v>
      </c>
      <c r="D19" s="23">
        <f t="shared" si="6"/>
        <v>787.33291000000008</v>
      </c>
      <c r="E19" s="23"/>
      <c r="F19" s="24">
        <v>0</v>
      </c>
      <c r="G19" s="24">
        <v>0</v>
      </c>
      <c r="H19" s="24">
        <v>0</v>
      </c>
      <c r="I19" s="24">
        <v>5.3710000000000004</v>
      </c>
      <c r="J19" s="24">
        <v>7.8140000000000001</v>
      </c>
      <c r="K19" s="24">
        <v>234.68100000000001</v>
      </c>
      <c r="L19" s="24">
        <v>189.29284000000001</v>
      </c>
      <c r="M19" s="24">
        <v>55.573999999999998</v>
      </c>
      <c r="N19" s="24">
        <v>104.7105</v>
      </c>
      <c r="O19" s="24">
        <v>17.3645</v>
      </c>
      <c r="P19" s="24">
        <v>0</v>
      </c>
      <c r="Q19" s="24">
        <v>70.795069999999996</v>
      </c>
      <c r="R19" s="24">
        <v>2.46</v>
      </c>
      <c r="S19" s="24">
        <v>0</v>
      </c>
      <c r="T19" s="24">
        <v>49.63</v>
      </c>
      <c r="U19" s="24">
        <v>9.14</v>
      </c>
      <c r="V19" s="24">
        <v>5.52</v>
      </c>
      <c r="W19" s="24">
        <v>0</v>
      </c>
      <c r="X19" s="24">
        <v>0</v>
      </c>
      <c r="Y19" s="24">
        <v>0</v>
      </c>
      <c r="Z19" s="24">
        <v>0</v>
      </c>
      <c r="AA19" s="24">
        <v>34.979999999999997</v>
      </c>
    </row>
    <row r="20" spans="1:27" ht="20.100000000000001" customHeight="1">
      <c r="A20" s="87"/>
      <c r="B20" s="95" t="s">
        <v>43</v>
      </c>
      <c r="C20" s="89" t="s">
        <v>44</v>
      </c>
      <c r="D20" s="23">
        <f t="shared" si="6"/>
        <v>3001.1623999999993</v>
      </c>
      <c r="E20" s="23"/>
      <c r="F20" s="24">
        <v>0</v>
      </c>
      <c r="G20" s="24">
        <v>13.465</v>
      </c>
      <c r="H20" s="24">
        <v>4.13</v>
      </c>
      <c r="I20" s="24">
        <v>50.94</v>
      </c>
      <c r="J20" s="24">
        <v>4.9936999999999996</v>
      </c>
      <c r="K20" s="24">
        <v>307.47000000000003</v>
      </c>
      <c r="L20" s="24">
        <v>209.06</v>
      </c>
      <c r="M20" s="24">
        <v>5.59</v>
      </c>
      <c r="N20" s="24">
        <v>589.61</v>
      </c>
      <c r="O20" s="24">
        <v>4.7610000000000001</v>
      </c>
      <c r="P20" s="24">
        <v>14.33</v>
      </c>
      <c r="Q20" s="24">
        <v>147.4117</v>
      </c>
      <c r="R20" s="24">
        <v>7.3010000000000002</v>
      </c>
      <c r="S20" s="24">
        <v>21.050999999999998</v>
      </c>
      <c r="T20" s="24">
        <v>31.35</v>
      </c>
      <c r="U20" s="24">
        <v>80.23</v>
      </c>
      <c r="V20" s="24">
        <v>623.57000000000005</v>
      </c>
      <c r="W20" s="24">
        <v>186.66399999999999</v>
      </c>
      <c r="X20" s="24">
        <v>534.29</v>
      </c>
      <c r="Y20" s="24">
        <v>0</v>
      </c>
      <c r="Z20" s="24">
        <v>113.765</v>
      </c>
      <c r="AA20" s="24">
        <v>51.18</v>
      </c>
    </row>
    <row r="21" spans="1:27" ht="17.25" customHeight="1">
      <c r="A21" s="90" t="s">
        <v>45</v>
      </c>
      <c r="B21" s="91" t="s">
        <v>46</v>
      </c>
      <c r="C21" s="92" t="s">
        <v>47</v>
      </c>
      <c r="D21" s="23">
        <f t="shared" si="6"/>
        <v>0</v>
      </c>
      <c r="E21" s="18">
        <f>D21/D$9*100</f>
        <v>0</v>
      </c>
      <c r="F21" s="19">
        <f t="shared" ref="F21:M21" si="9">F22+F23+F24</f>
        <v>0</v>
      </c>
      <c r="G21" s="19">
        <f t="shared" si="9"/>
        <v>0</v>
      </c>
      <c r="H21" s="19">
        <f t="shared" si="9"/>
        <v>0</v>
      </c>
      <c r="I21" s="19">
        <f t="shared" si="9"/>
        <v>0</v>
      </c>
      <c r="J21" s="19">
        <f t="shared" si="9"/>
        <v>0</v>
      </c>
      <c r="K21" s="19">
        <f t="shared" si="9"/>
        <v>0</v>
      </c>
      <c r="L21" s="19">
        <f t="shared" si="9"/>
        <v>0</v>
      </c>
      <c r="M21" s="19">
        <f t="shared" si="9"/>
        <v>0</v>
      </c>
      <c r="N21" s="19">
        <f t="shared" ref="N21:AA21" si="10">N22+N23+N24</f>
        <v>0</v>
      </c>
      <c r="O21" s="19">
        <f t="shared" si="10"/>
        <v>0</v>
      </c>
      <c r="P21" s="19">
        <f t="shared" si="10"/>
        <v>0</v>
      </c>
      <c r="Q21" s="19">
        <f t="shared" si="10"/>
        <v>0</v>
      </c>
      <c r="R21" s="19">
        <f t="shared" si="10"/>
        <v>0</v>
      </c>
      <c r="S21" s="19">
        <f t="shared" si="10"/>
        <v>0</v>
      </c>
      <c r="T21" s="19">
        <f t="shared" si="10"/>
        <v>0</v>
      </c>
      <c r="U21" s="19">
        <f t="shared" si="10"/>
        <v>0</v>
      </c>
      <c r="V21" s="19">
        <f t="shared" si="10"/>
        <v>0</v>
      </c>
      <c r="W21" s="19">
        <f t="shared" si="10"/>
        <v>0</v>
      </c>
      <c r="X21" s="19">
        <f t="shared" si="10"/>
        <v>0</v>
      </c>
      <c r="Y21" s="19">
        <f t="shared" si="10"/>
        <v>0</v>
      </c>
      <c r="Z21" s="19">
        <f t="shared" si="10"/>
        <v>0</v>
      </c>
      <c r="AA21" s="19">
        <f t="shared" si="10"/>
        <v>0</v>
      </c>
    </row>
    <row r="22" spans="1:27" ht="20.100000000000001" customHeight="1">
      <c r="A22" s="87"/>
      <c r="B22" s="95" t="s">
        <v>48</v>
      </c>
      <c r="C22" s="89" t="s">
        <v>49</v>
      </c>
      <c r="D22" s="23">
        <f t="shared" si="6"/>
        <v>0</v>
      </c>
      <c r="E22" s="23"/>
      <c r="F22" s="24">
        <v>0</v>
      </c>
      <c r="G22" s="24">
        <v>0</v>
      </c>
      <c r="H22" s="24">
        <v>0</v>
      </c>
      <c r="I22" s="24">
        <v>0</v>
      </c>
      <c r="J22" s="24">
        <v>0</v>
      </c>
      <c r="K22" s="24">
        <v>0</v>
      </c>
      <c r="L22" s="24">
        <v>0</v>
      </c>
      <c r="M22" s="24">
        <v>0</v>
      </c>
      <c r="N22" s="24">
        <v>0</v>
      </c>
      <c r="O22" s="24">
        <v>0</v>
      </c>
      <c r="P22" s="24">
        <v>0</v>
      </c>
      <c r="Q22" s="24">
        <v>0</v>
      </c>
      <c r="R22" s="24">
        <v>0</v>
      </c>
      <c r="S22" s="24">
        <v>0</v>
      </c>
      <c r="T22" s="24">
        <v>0</v>
      </c>
      <c r="U22" s="24">
        <v>0</v>
      </c>
      <c r="V22" s="24">
        <v>0</v>
      </c>
      <c r="W22" s="24">
        <v>0</v>
      </c>
      <c r="X22" s="24">
        <v>0</v>
      </c>
      <c r="Y22" s="24">
        <v>0</v>
      </c>
      <c r="Z22" s="24">
        <v>0</v>
      </c>
      <c r="AA22" s="24">
        <v>0</v>
      </c>
    </row>
    <row r="23" spans="1:27" s="50" customFormat="1" ht="20.100000000000001" customHeight="1">
      <c r="A23" s="87"/>
      <c r="B23" s="95" t="s">
        <v>50</v>
      </c>
      <c r="C23" s="89" t="s">
        <v>51</v>
      </c>
      <c r="D23" s="23">
        <f t="shared" si="6"/>
        <v>0</v>
      </c>
      <c r="E23" s="23"/>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row>
    <row r="24" spans="1:27" ht="20.100000000000001" customHeight="1">
      <c r="A24" s="87"/>
      <c r="B24" s="95" t="s">
        <v>52</v>
      </c>
      <c r="C24" s="89" t="s">
        <v>53</v>
      </c>
      <c r="D24" s="23">
        <f t="shared" si="6"/>
        <v>0</v>
      </c>
      <c r="E24" s="23"/>
      <c r="F24" s="24">
        <v>0</v>
      </c>
      <c r="G24" s="24">
        <v>0</v>
      </c>
      <c r="H24" s="24">
        <v>0</v>
      </c>
      <c r="I24" s="24">
        <v>0</v>
      </c>
      <c r="J24" s="24">
        <v>0</v>
      </c>
      <c r="K24" s="24">
        <v>0</v>
      </c>
      <c r="L24" s="24">
        <v>0</v>
      </c>
      <c r="M24" s="24">
        <v>0</v>
      </c>
      <c r="N24" s="24">
        <v>0</v>
      </c>
      <c r="O24" s="24">
        <v>0</v>
      </c>
      <c r="P24" s="24">
        <v>0</v>
      </c>
      <c r="Q24" s="24">
        <v>0</v>
      </c>
      <c r="R24" s="24">
        <v>0</v>
      </c>
      <c r="S24" s="24">
        <v>0</v>
      </c>
      <c r="T24" s="24">
        <v>0</v>
      </c>
      <c r="U24" s="24">
        <v>0</v>
      </c>
      <c r="V24" s="24">
        <v>0</v>
      </c>
      <c r="W24" s="24">
        <v>0</v>
      </c>
      <c r="X24" s="24">
        <v>0</v>
      </c>
      <c r="Y24" s="24">
        <v>0</v>
      </c>
      <c r="Z24" s="24">
        <v>0</v>
      </c>
      <c r="AA24" s="24">
        <v>0</v>
      </c>
    </row>
    <row r="25" spans="1:27" s="50" customFormat="1" ht="19.5" customHeight="1">
      <c r="A25" s="90" t="s">
        <v>54</v>
      </c>
      <c r="B25" s="91" t="s">
        <v>55</v>
      </c>
      <c r="C25" s="92" t="s">
        <v>56</v>
      </c>
      <c r="D25" s="23">
        <f t="shared" si="6"/>
        <v>68882.05666100001</v>
      </c>
      <c r="E25" s="18">
        <f>D25/D$9*100</f>
        <v>71.754625243880909</v>
      </c>
      <c r="F25" s="19">
        <f t="shared" ref="F25:M25" si="11">F26+F27+F28</f>
        <v>0</v>
      </c>
      <c r="G25" s="19">
        <f t="shared" si="11"/>
        <v>2282.547490000009</v>
      </c>
      <c r="H25" s="19">
        <f t="shared" si="11"/>
        <v>2016.3680830000071</v>
      </c>
      <c r="I25" s="19">
        <f t="shared" si="11"/>
        <v>3865.8042000000005</v>
      </c>
      <c r="J25" s="19">
        <f t="shared" si="11"/>
        <v>1391.3956979999996</v>
      </c>
      <c r="K25" s="19">
        <f t="shared" si="11"/>
        <v>4779.5587699999996</v>
      </c>
      <c r="L25" s="19">
        <f t="shared" si="11"/>
        <v>2669.7299030000304</v>
      </c>
      <c r="M25" s="19">
        <f t="shared" si="11"/>
        <v>3741.585</v>
      </c>
      <c r="N25" s="19">
        <f t="shared" ref="N25:AA25" si="12">N26+N27+N28</f>
        <v>3034.4190000000003</v>
      </c>
      <c r="O25" s="19">
        <f t="shared" si="12"/>
        <v>2132.2507999999998</v>
      </c>
      <c r="P25" s="19">
        <f t="shared" si="12"/>
        <v>2130.4399999999996</v>
      </c>
      <c r="Q25" s="19">
        <f t="shared" si="12"/>
        <v>4086.6054680000002</v>
      </c>
      <c r="R25" s="19">
        <f t="shared" si="12"/>
        <v>2093.2001899999918</v>
      </c>
      <c r="S25" s="19">
        <f t="shared" si="12"/>
        <v>4239.1226199999846</v>
      </c>
      <c r="T25" s="19">
        <f t="shared" si="12"/>
        <v>3709.33</v>
      </c>
      <c r="U25" s="19">
        <f t="shared" si="12"/>
        <v>3072.7134900000005</v>
      </c>
      <c r="V25" s="19">
        <f t="shared" si="12"/>
        <v>4026.1757669999965</v>
      </c>
      <c r="W25" s="19">
        <f t="shared" si="12"/>
        <v>5625.6092999999901</v>
      </c>
      <c r="X25" s="19">
        <f t="shared" si="12"/>
        <v>4364.7443569999996</v>
      </c>
      <c r="Y25" s="19">
        <f t="shared" si="12"/>
        <v>2854.7516949999999</v>
      </c>
      <c r="Z25" s="19">
        <f t="shared" si="12"/>
        <v>4433.9855300000108</v>
      </c>
      <c r="AA25" s="19">
        <f t="shared" si="12"/>
        <v>2331.7192999999907</v>
      </c>
    </row>
    <row r="26" spans="1:27" ht="27.6">
      <c r="A26" s="87"/>
      <c r="B26" s="88" t="s">
        <v>57</v>
      </c>
      <c r="C26" s="89" t="s">
        <v>58</v>
      </c>
      <c r="D26" s="23">
        <f t="shared" si="6"/>
        <v>42258.330077999992</v>
      </c>
      <c r="E26" s="23"/>
      <c r="F26" s="24">
        <v>0</v>
      </c>
      <c r="G26" s="24">
        <v>1921.53</v>
      </c>
      <c r="H26" s="24">
        <v>1634.4479999999999</v>
      </c>
      <c r="I26" s="24">
        <v>1622.8600000000001</v>
      </c>
      <c r="J26" s="24">
        <v>1023.2</v>
      </c>
      <c r="K26" s="24">
        <v>3123.3389999999999</v>
      </c>
      <c r="L26" s="24">
        <v>1914.4254999999998</v>
      </c>
      <c r="M26" s="24">
        <v>2982.7449999999999</v>
      </c>
      <c r="N26" s="24">
        <v>1705.2140000000002</v>
      </c>
      <c r="O26" s="24">
        <v>1537.7449999999999</v>
      </c>
      <c r="P26" s="24">
        <v>1722.9199999999998</v>
      </c>
      <c r="Q26" s="24">
        <v>3284.4140000000002</v>
      </c>
      <c r="R26" s="24">
        <v>1416.1915000000001</v>
      </c>
      <c r="S26" s="24">
        <v>2650.674</v>
      </c>
      <c r="T26" s="24">
        <v>186.86599999999999</v>
      </c>
      <c r="U26" s="24">
        <v>2053.86</v>
      </c>
      <c r="V26" s="24">
        <v>2487.357</v>
      </c>
      <c r="W26" s="24">
        <v>3744.4199999999996</v>
      </c>
      <c r="X26" s="24">
        <v>2090.39</v>
      </c>
      <c r="Y26" s="24">
        <v>607.02657799999997</v>
      </c>
      <c r="Z26" s="24">
        <v>2664.8344999999899</v>
      </c>
      <c r="AA26" s="24">
        <v>1883.8700000000001</v>
      </c>
    </row>
    <row r="27" spans="1:27" ht="20.100000000000001" customHeight="1">
      <c r="A27" s="87"/>
      <c r="B27" s="95" t="s">
        <v>59</v>
      </c>
      <c r="C27" s="89" t="s">
        <v>60</v>
      </c>
      <c r="D27" s="23">
        <f t="shared" si="6"/>
        <v>3063.8220010000223</v>
      </c>
      <c r="E27" s="23"/>
      <c r="F27" s="24">
        <v>0</v>
      </c>
      <c r="G27" s="24">
        <v>24.987490000011</v>
      </c>
      <c r="H27" s="24">
        <v>129.11856500000212</v>
      </c>
      <c r="I27" s="24">
        <v>44.087000000000003</v>
      </c>
      <c r="J27" s="24">
        <v>87.090861999999376</v>
      </c>
      <c r="K27" s="24">
        <v>534.80100000000004</v>
      </c>
      <c r="L27" s="24">
        <v>162.43426600001607</v>
      </c>
      <c r="M27" s="24">
        <v>195.20999999999998</v>
      </c>
      <c r="N27" s="24">
        <v>88.015000000000001</v>
      </c>
      <c r="O27" s="24">
        <v>167.095</v>
      </c>
      <c r="P27" s="24">
        <v>99.359999999999985</v>
      </c>
      <c r="Q27" s="24">
        <v>241.13062799999977</v>
      </c>
      <c r="R27" s="24">
        <v>392.96220999999167</v>
      </c>
      <c r="S27" s="24">
        <v>172.93582000000134</v>
      </c>
      <c r="T27" s="24">
        <v>107.455</v>
      </c>
      <c r="U27" s="24">
        <v>144.00819000000027</v>
      </c>
      <c r="V27" s="24">
        <v>82.222469999999987</v>
      </c>
      <c r="W27" s="24">
        <v>84.24</v>
      </c>
      <c r="X27" s="24">
        <v>2.1983569999999988</v>
      </c>
      <c r="Y27" s="24">
        <v>75.410143000000005</v>
      </c>
      <c r="Z27" s="24">
        <v>216.15</v>
      </c>
      <c r="AA27" s="24">
        <v>12.909999999999998</v>
      </c>
    </row>
    <row r="28" spans="1:27" ht="20.100000000000001" customHeight="1">
      <c r="A28" s="87"/>
      <c r="B28" s="95" t="s">
        <v>61</v>
      </c>
      <c r="C28" s="89" t="s">
        <v>62</v>
      </c>
      <c r="D28" s="23">
        <f t="shared" si="6"/>
        <v>23559.904581999999</v>
      </c>
      <c r="E28" s="23"/>
      <c r="F28" s="24">
        <v>0</v>
      </c>
      <c r="G28" s="24">
        <v>336.02999999999798</v>
      </c>
      <c r="H28" s="24">
        <v>252.80151800000519</v>
      </c>
      <c r="I28" s="24">
        <v>2198.8572000000004</v>
      </c>
      <c r="J28" s="24">
        <v>281.1048360000002</v>
      </c>
      <c r="K28" s="24">
        <v>1121.41877</v>
      </c>
      <c r="L28" s="24">
        <v>592.87013700001421</v>
      </c>
      <c r="M28" s="24">
        <v>563.63</v>
      </c>
      <c r="N28" s="24">
        <v>1241.19</v>
      </c>
      <c r="O28" s="24">
        <v>427.41079999999999</v>
      </c>
      <c r="P28" s="24">
        <v>308.16000000000003</v>
      </c>
      <c r="Q28" s="24">
        <v>561.0608400000001</v>
      </c>
      <c r="R28" s="24">
        <v>284.04647999999997</v>
      </c>
      <c r="S28" s="24">
        <v>1415.5127999999829</v>
      </c>
      <c r="T28" s="24">
        <v>3415.009</v>
      </c>
      <c r="U28" s="24">
        <v>874.84530000000007</v>
      </c>
      <c r="V28" s="24">
        <v>1456.5962969999964</v>
      </c>
      <c r="W28" s="24">
        <v>1796.9492999999907</v>
      </c>
      <c r="X28" s="24">
        <v>2272.1559999999999</v>
      </c>
      <c r="Y28" s="24">
        <v>2172.3149739999999</v>
      </c>
      <c r="Z28" s="24">
        <v>1553.0010300000206</v>
      </c>
      <c r="AA28" s="24">
        <v>434.93929999999062</v>
      </c>
    </row>
    <row r="29" spans="1:27" ht="17.25" customHeight="1">
      <c r="A29" s="90" t="s">
        <v>63</v>
      </c>
      <c r="B29" s="96" t="s">
        <v>64</v>
      </c>
      <c r="C29" s="92" t="s">
        <v>65</v>
      </c>
      <c r="D29" s="23">
        <f t="shared" si="6"/>
        <v>214.45426199999997</v>
      </c>
      <c r="E29" s="18">
        <f>D29/D$9*100</f>
        <v>0.22339758636265505</v>
      </c>
      <c r="F29" s="19">
        <v>0.25800000000000001</v>
      </c>
      <c r="G29" s="19">
        <v>1.425</v>
      </c>
      <c r="H29" s="19">
        <v>15.480657000000001</v>
      </c>
      <c r="I29" s="19">
        <v>7.2949999999999999</v>
      </c>
      <c r="J29" s="19">
        <v>29.83339999999999</v>
      </c>
      <c r="K29" s="19">
        <v>5.8559999999999999</v>
      </c>
      <c r="L29" s="19">
        <v>14.608845000000001</v>
      </c>
      <c r="M29" s="19">
        <v>6.7949999999999999</v>
      </c>
      <c r="N29" s="19">
        <v>4.6980000000000004</v>
      </c>
      <c r="O29" s="19">
        <v>6.6239999999999997</v>
      </c>
      <c r="P29" s="19">
        <v>8.6989999999999998</v>
      </c>
      <c r="Q29" s="19">
        <v>12.21237</v>
      </c>
      <c r="R29" s="19">
        <v>8.402000000000001</v>
      </c>
      <c r="S29" s="19">
        <v>2.52</v>
      </c>
      <c r="T29" s="19">
        <v>27.9131</v>
      </c>
      <c r="U29" s="19">
        <v>7.3040000000000003</v>
      </c>
      <c r="V29" s="19">
        <v>7.9302099999999998</v>
      </c>
      <c r="W29" s="19">
        <v>10.824999999999999</v>
      </c>
      <c r="X29" s="19">
        <v>5.91</v>
      </c>
      <c r="Y29" s="19">
        <v>16.173999999999999</v>
      </c>
      <c r="Z29" s="19">
        <v>10.110679999999999</v>
      </c>
      <c r="AA29" s="19">
        <v>3.58</v>
      </c>
    </row>
    <row r="30" spans="1:27" ht="20.100000000000001" customHeight="1">
      <c r="A30" s="90" t="s">
        <v>66</v>
      </c>
      <c r="B30" s="96" t="s">
        <v>67</v>
      </c>
      <c r="C30" s="92" t="s">
        <v>68</v>
      </c>
      <c r="D30" s="23">
        <f t="shared" si="6"/>
        <v>0</v>
      </c>
      <c r="E30" s="18">
        <f>D30/D$9*100</f>
        <v>0</v>
      </c>
      <c r="F30" s="19">
        <v>0</v>
      </c>
      <c r="G30" s="19">
        <v>0</v>
      </c>
      <c r="H30" s="19">
        <v>0</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row>
    <row r="31" spans="1:27" ht="17.25" customHeight="1">
      <c r="A31" s="90" t="s">
        <v>69</v>
      </c>
      <c r="B31" s="96" t="s">
        <v>70</v>
      </c>
      <c r="C31" s="92" t="s">
        <v>71</v>
      </c>
      <c r="D31" s="23">
        <f t="shared" si="6"/>
        <v>317.77782799998278</v>
      </c>
      <c r="E31" s="18">
        <f>D31/D$9*100</f>
        <v>0.33103002529631753</v>
      </c>
      <c r="F31" s="19">
        <v>0.04</v>
      </c>
      <c r="G31" s="19">
        <v>10</v>
      </c>
      <c r="H31" s="19">
        <v>17.25</v>
      </c>
      <c r="I31" s="19">
        <v>15</v>
      </c>
      <c r="J31" s="19">
        <v>15.864000000000001</v>
      </c>
      <c r="K31" s="19">
        <v>0</v>
      </c>
      <c r="L31" s="19">
        <v>19.563297999992393</v>
      </c>
      <c r="M31" s="19">
        <v>7</v>
      </c>
      <c r="N31" s="19">
        <v>7.234</v>
      </c>
      <c r="O31" s="19">
        <v>0</v>
      </c>
      <c r="P31" s="19">
        <v>0</v>
      </c>
      <c r="Q31" s="19">
        <v>5</v>
      </c>
      <c r="R31" s="19">
        <v>10.16</v>
      </c>
      <c r="S31" s="19">
        <v>0</v>
      </c>
      <c r="T31" s="19">
        <v>28</v>
      </c>
      <c r="U31" s="19">
        <v>97.16</v>
      </c>
      <c r="V31" s="19">
        <v>15.004250000000866</v>
      </c>
      <c r="W31" s="19">
        <v>0.33500000000000002</v>
      </c>
      <c r="X31" s="19">
        <v>15</v>
      </c>
      <c r="Y31" s="19">
        <v>0.06</v>
      </c>
      <c r="Z31" s="19">
        <v>55.107279999989551</v>
      </c>
      <c r="AA31" s="19">
        <v>0</v>
      </c>
    </row>
    <row r="32" spans="1:27" ht="17.25" customHeight="1">
      <c r="A32" s="80" t="s">
        <v>72</v>
      </c>
      <c r="B32" s="97" t="s">
        <v>73</v>
      </c>
      <c r="C32" s="81" t="s">
        <v>74</v>
      </c>
      <c r="D32" s="14">
        <f>SUM(D34:D43)+SUM(D61:D74)</f>
        <v>4943.4952420000009</v>
      </c>
      <c r="E32" s="13">
        <f>D32/D$7*100</f>
        <v>4.8622305414720985</v>
      </c>
      <c r="F32" s="14">
        <f t="shared" ref="F32:M32" si="13">SUM(F34:F43)+SUM(F61:F74)</f>
        <v>75.218201000000022</v>
      </c>
      <c r="G32" s="14">
        <f t="shared" si="13"/>
        <v>42.719030000000004</v>
      </c>
      <c r="H32" s="14">
        <f t="shared" si="13"/>
        <v>217.57601299999783</v>
      </c>
      <c r="I32" s="14">
        <f t="shared" si="13"/>
        <v>184.1327800000002</v>
      </c>
      <c r="J32" s="14">
        <f t="shared" si="13"/>
        <v>304.38805500000046</v>
      </c>
      <c r="K32" s="14">
        <f t="shared" si="13"/>
        <v>410.04720500000008</v>
      </c>
      <c r="L32" s="14">
        <f t="shared" si="13"/>
        <v>249.79065600000104</v>
      </c>
      <c r="M32" s="14">
        <f t="shared" si="13"/>
        <v>107.11073</v>
      </c>
      <c r="N32" s="14">
        <f t="shared" ref="N32:AA32" si="14">SUM(N34:N43)+SUM(N61:N74)</f>
        <v>120.46473</v>
      </c>
      <c r="O32" s="14">
        <f t="shared" si="14"/>
        <v>255.06304699999998</v>
      </c>
      <c r="P32" s="14">
        <f t="shared" si="14"/>
        <v>291.17850599999997</v>
      </c>
      <c r="Q32" s="14">
        <f t="shared" si="14"/>
        <v>321.05211200000019</v>
      </c>
      <c r="R32" s="14">
        <f t="shared" si="14"/>
        <v>345.58333000000027</v>
      </c>
      <c r="S32" s="14">
        <f t="shared" si="14"/>
        <v>67.406000000000006</v>
      </c>
      <c r="T32" s="14">
        <f t="shared" si="14"/>
        <v>451.59479999999974</v>
      </c>
      <c r="U32" s="14">
        <f t="shared" si="14"/>
        <v>372.8245749999997</v>
      </c>
      <c r="V32" s="14">
        <f t="shared" si="14"/>
        <v>255.22638299999997</v>
      </c>
      <c r="W32" s="14">
        <f t="shared" si="14"/>
        <v>187.97035999999997</v>
      </c>
      <c r="X32" s="14">
        <f t="shared" si="14"/>
        <v>83.261273000000003</v>
      </c>
      <c r="Y32" s="14">
        <f t="shared" si="14"/>
        <v>265.81821500000001</v>
      </c>
      <c r="Z32" s="14">
        <f t="shared" si="14"/>
        <v>271.58888099999996</v>
      </c>
      <c r="AA32" s="14">
        <f t="shared" si="14"/>
        <v>63.480360000000005</v>
      </c>
    </row>
    <row r="33" spans="1:27" s="53" customFormat="1" ht="18" customHeight="1">
      <c r="A33" s="87"/>
      <c r="B33" s="88" t="s">
        <v>75</v>
      </c>
      <c r="C33" s="89"/>
      <c r="D33" s="23"/>
      <c r="E33" s="23"/>
      <c r="F33" s="24"/>
      <c r="G33" s="24"/>
      <c r="H33" s="24"/>
      <c r="I33" s="24"/>
      <c r="J33" s="24"/>
      <c r="K33" s="24"/>
      <c r="L33" s="24"/>
      <c r="M33" s="24"/>
      <c r="N33" s="24"/>
      <c r="O33" s="24"/>
      <c r="P33" s="24"/>
      <c r="Q33" s="24"/>
      <c r="R33" s="24"/>
      <c r="S33" s="24"/>
      <c r="T33" s="24"/>
      <c r="U33" s="24"/>
      <c r="V33" s="24"/>
      <c r="W33" s="24"/>
      <c r="X33" s="24"/>
      <c r="Y33" s="24"/>
      <c r="Z33" s="24"/>
      <c r="AA33" s="24"/>
    </row>
    <row r="34" spans="1:27" ht="17.25" customHeight="1">
      <c r="A34" s="90" t="s">
        <v>76</v>
      </c>
      <c r="B34" s="96" t="s">
        <v>77</v>
      </c>
      <c r="C34" s="92" t="s">
        <v>78</v>
      </c>
      <c r="D34" s="23">
        <f t="shared" ref="D34:D75" si="15">SUM(F34:AA34)</f>
        <v>221.69</v>
      </c>
      <c r="E34" s="18">
        <f>D34/D$32*100</f>
        <v>4.4844788787600889</v>
      </c>
      <c r="F34" s="19">
        <v>1.08</v>
      </c>
      <c r="G34" s="19">
        <v>0</v>
      </c>
      <c r="H34" s="19">
        <v>0</v>
      </c>
      <c r="I34" s="19">
        <v>0</v>
      </c>
      <c r="J34" s="19">
        <v>6.0519999999999996</v>
      </c>
      <c r="K34" s="19">
        <v>38.910658000000026</v>
      </c>
      <c r="L34" s="19">
        <v>5.5</v>
      </c>
      <c r="M34" s="19">
        <v>0</v>
      </c>
      <c r="N34" s="19">
        <v>3.82</v>
      </c>
      <c r="O34" s="19">
        <v>0</v>
      </c>
      <c r="P34" s="19">
        <v>0</v>
      </c>
      <c r="Q34" s="19">
        <v>15.003342</v>
      </c>
      <c r="R34" s="19">
        <v>1.82</v>
      </c>
      <c r="S34" s="19">
        <v>0</v>
      </c>
      <c r="T34" s="19">
        <v>90.1</v>
      </c>
      <c r="U34" s="19">
        <v>0</v>
      </c>
      <c r="V34" s="19">
        <v>4.4039999999999999</v>
      </c>
      <c r="W34" s="19">
        <v>0</v>
      </c>
      <c r="X34" s="19">
        <v>0</v>
      </c>
      <c r="Y34" s="19">
        <v>30</v>
      </c>
      <c r="Z34" s="19">
        <v>25</v>
      </c>
      <c r="AA34" s="19">
        <v>0</v>
      </c>
    </row>
    <row r="35" spans="1:27" ht="17.25" customHeight="1">
      <c r="A35" s="90" t="s">
        <v>79</v>
      </c>
      <c r="B35" s="96" t="s">
        <v>80</v>
      </c>
      <c r="C35" s="92" t="s">
        <v>81</v>
      </c>
      <c r="D35" s="23">
        <f t="shared" si="15"/>
        <v>7.2009980000000002</v>
      </c>
      <c r="E35" s="18">
        <f t="shared" ref="E35:E43" si="16">D35/D$32*100</f>
        <v>0.14566612583785307</v>
      </c>
      <c r="F35" s="19">
        <v>0.8</v>
      </c>
      <c r="G35" s="19">
        <v>0.2</v>
      </c>
      <c r="H35" s="19">
        <v>2.62</v>
      </c>
      <c r="I35" s="19">
        <v>0.13</v>
      </c>
      <c r="J35" s="19">
        <v>0.21000000000000002</v>
      </c>
      <c r="K35" s="19">
        <v>0.44040000000000001</v>
      </c>
      <c r="L35" s="19">
        <v>0.24</v>
      </c>
      <c r="M35" s="19">
        <v>0.2</v>
      </c>
      <c r="N35" s="19">
        <v>0.2</v>
      </c>
      <c r="O35" s="19">
        <v>0.1</v>
      </c>
      <c r="P35" s="19">
        <v>0.23</v>
      </c>
      <c r="Q35" s="19">
        <v>0.28999999999999998</v>
      </c>
      <c r="R35" s="19">
        <v>0.25790000000000002</v>
      </c>
      <c r="S35" s="19">
        <v>0.1</v>
      </c>
      <c r="T35" s="19">
        <v>0.1804</v>
      </c>
      <c r="U35" s="19">
        <v>0.1</v>
      </c>
      <c r="V35" s="19">
        <v>0.18729999999999999</v>
      </c>
      <c r="W35" s="19">
        <v>0.12</v>
      </c>
      <c r="X35" s="19">
        <v>0.12</v>
      </c>
      <c r="Y35" s="19">
        <v>0.23</v>
      </c>
      <c r="Z35" s="19">
        <v>0.124998</v>
      </c>
      <c r="AA35" s="19">
        <v>0.12</v>
      </c>
    </row>
    <row r="36" spans="1:27" ht="17.25" customHeight="1">
      <c r="A36" s="90" t="s">
        <v>82</v>
      </c>
      <c r="B36" s="96" t="s">
        <v>83</v>
      </c>
      <c r="C36" s="92" t="s">
        <v>84</v>
      </c>
      <c r="D36" s="23">
        <f t="shared" si="15"/>
        <v>0</v>
      </c>
      <c r="E36" s="18">
        <f t="shared" si="16"/>
        <v>0</v>
      </c>
      <c r="F36" s="19">
        <v>0</v>
      </c>
      <c r="G36" s="19">
        <v>0</v>
      </c>
      <c r="H36" s="19">
        <v>0</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row>
    <row r="37" spans="1:27" ht="17.25" hidden="1" customHeight="1">
      <c r="A37" s="90"/>
      <c r="B37" s="91" t="s">
        <v>86</v>
      </c>
      <c r="C37" s="92" t="s">
        <v>87</v>
      </c>
      <c r="D37" s="23">
        <f t="shared" si="15"/>
        <v>0</v>
      </c>
      <c r="E37" s="18">
        <f t="shared" si="16"/>
        <v>0</v>
      </c>
      <c r="F37" s="19">
        <v>0</v>
      </c>
      <c r="G37" s="19">
        <v>0</v>
      </c>
      <c r="H37" s="19">
        <v>0</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row>
    <row r="38" spans="1:27" ht="17.25" customHeight="1">
      <c r="A38" s="90" t="s">
        <v>85</v>
      </c>
      <c r="B38" s="96" t="s">
        <v>88</v>
      </c>
      <c r="C38" s="92" t="s">
        <v>89</v>
      </c>
      <c r="D38" s="23">
        <f t="shared" si="15"/>
        <v>50</v>
      </c>
      <c r="E38" s="18">
        <f t="shared" si="16"/>
        <v>1.0114301228652824</v>
      </c>
      <c r="F38" s="19">
        <v>0</v>
      </c>
      <c r="G38" s="19">
        <v>0</v>
      </c>
      <c r="H38" s="19">
        <v>0</v>
      </c>
      <c r="I38" s="19">
        <v>0</v>
      </c>
      <c r="J38" s="19">
        <v>0</v>
      </c>
      <c r="K38" s="19">
        <v>0</v>
      </c>
      <c r="L38" s="19">
        <v>0</v>
      </c>
      <c r="M38" s="19">
        <v>0</v>
      </c>
      <c r="N38" s="19">
        <v>0</v>
      </c>
      <c r="O38" s="19">
        <v>0</v>
      </c>
      <c r="P38" s="19">
        <v>0</v>
      </c>
      <c r="Q38" s="19">
        <v>0</v>
      </c>
      <c r="R38" s="19">
        <v>50</v>
      </c>
      <c r="S38" s="19">
        <v>0</v>
      </c>
      <c r="T38" s="19">
        <v>0</v>
      </c>
      <c r="U38" s="19">
        <v>0</v>
      </c>
      <c r="V38" s="19">
        <v>0</v>
      </c>
      <c r="W38" s="19">
        <v>0</v>
      </c>
      <c r="X38" s="19">
        <v>0</v>
      </c>
      <c r="Y38" s="19">
        <v>0</v>
      </c>
      <c r="Z38" s="19">
        <v>0</v>
      </c>
      <c r="AA38" s="19">
        <v>0</v>
      </c>
    </row>
    <row r="39" spans="1:27" ht="17.25" customHeight="1">
      <c r="A39" s="90" t="s">
        <v>90</v>
      </c>
      <c r="B39" s="96" t="s">
        <v>91</v>
      </c>
      <c r="C39" s="92" t="s">
        <v>92</v>
      </c>
      <c r="D39" s="23">
        <f t="shared" si="15"/>
        <v>43.309600000000003</v>
      </c>
      <c r="E39" s="18">
        <f t="shared" si="16"/>
        <v>0.87609268098492477</v>
      </c>
      <c r="F39" s="19">
        <v>0.54800000000000004</v>
      </c>
      <c r="G39" s="19">
        <v>0</v>
      </c>
      <c r="H39" s="19">
        <v>1.4410899999977758</v>
      </c>
      <c r="I39" s="19">
        <v>0</v>
      </c>
      <c r="J39" s="19">
        <v>2.8883550000022282</v>
      </c>
      <c r="K39" s="19">
        <v>18.101999999999997</v>
      </c>
      <c r="L39" s="19">
        <v>0.92515499999999995</v>
      </c>
      <c r="M39" s="19">
        <v>0</v>
      </c>
      <c r="N39" s="19">
        <v>0</v>
      </c>
      <c r="O39" s="19">
        <v>6.4000000000000001E-2</v>
      </c>
      <c r="P39" s="19">
        <v>0.37</v>
      </c>
      <c r="Q39" s="19">
        <v>3.8</v>
      </c>
      <c r="R39" s="19">
        <v>0.52</v>
      </c>
      <c r="S39" s="19">
        <v>0</v>
      </c>
      <c r="T39" s="19">
        <v>0.02</v>
      </c>
      <c r="U39" s="19">
        <v>0.2</v>
      </c>
      <c r="V39" s="19">
        <v>0</v>
      </c>
      <c r="W39" s="19">
        <v>0.13</v>
      </c>
      <c r="X39" s="19">
        <v>0</v>
      </c>
      <c r="Y39" s="19">
        <v>14</v>
      </c>
      <c r="Z39" s="19">
        <v>0.30099999999999999</v>
      </c>
      <c r="AA39" s="19">
        <v>0</v>
      </c>
    </row>
    <row r="40" spans="1:27" ht="17.25" customHeight="1">
      <c r="A40" s="90" t="s">
        <v>93</v>
      </c>
      <c r="B40" s="98" t="s">
        <v>94</v>
      </c>
      <c r="C40" s="92" t="s">
        <v>95</v>
      </c>
      <c r="D40" s="23">
        <f t="shared" si="15"/>
        <v>32.871899999999997</v>
      </c>
      <c r="E40" s="18">
        <f t="shared" si="16"/>
        <v>0.6649525971163055</v>
      </c>
      <c r="F40" s="19">
        <v>0</v>
      </c>
      <c r="G40" s="19">
        <v>0.5</v>
      </c>
      <c r="H40" s="19">
        <v>0.72</v>
      </c>
      <c r="I40" s="19">
        <v>1.5049999999999999</v>
      </c>
      <c r="J40" s="19">
        <v>1.0150000000000001</v>
      </c>
      <c r="K40" s="19">
        <v>0</v>
      </c>
      <c r="L40" s="19">
        <v>3.0747999999999998</v>
      </c>
      <c r="M40" s="19">
        <v>0</v>
      </c>
      <c r="N40" s="19">
        <v>0</v>
      </c>
      <c r="O40" s="19">
        <v>1.024</v>
      </c>
      <c r="P40" s="19">
        <v>0.42</v>
      </c>
      <c r="Q40" s="19">
        <v>4.7099999999999991</v>
      </c>
      <c r="R40" s="19">
        <v>6.33582</v>
      </c>
      <c r="S40" s="19">
        <v>0.5</v>
      </c>
      <c r="T40" s="19">
        <v>1.8199999999999998</v>
      </c>
      <c r="U40" s="19">
        <v>1.20828</v>
      </c>
      <c r="V40" s="19">
        <v>0.79400000000000004</v>
      </c>
      <c r="W40" s="19">
        <v>1.1600000000000001</v>
      </c>
      <c r="X40" s="19">
        <v>1</v>
      </c>
      <c r="Y40" s="19">
        <v>6.55</v>
      </c>
      <c r="Z40" s="19">
        <v>3.5000000000000003E-2</v>
      </c>
      <c r="AA40" s="19">
        <v>0.5</v>
      </c>
    </row>
    <row r="41" spans="1:27" ht="17.25" customHeight="1">
      <c r="A41" s="90" t="s">
        <v>96</v>
      </c>
      <c r="B41" s="96" t="s">
        <v>97</v>
      </c>
      <c r="C41" s="92" t="s">
        <v>98</v>
      </c>
      <c r="D41" s="23">
        <f t="shared" si="15"/>
        <v>0.03</v>
      </c>
      <c r="E41" s="18">
        <f t="shared" si="16"/>
        <v>6.0685807371916938E-4</v>
      </c>
      <c r="F41" s="19">
        <v>0</v>
      </c>
      <c r="G41" s="19">
        <v>0</v>
      </c>
      <c r="H41" s="19">
        <v>0.03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row>
    <row r="42" spans="1:27" s="50" customFormat="1" ht="17.25" customHeight="1">
      <c r="A42" s="90" t="s">
        <v>99</v>
      </c>
      <c r="B42" s="99" t="s">
        <v>100</v>
      </c>
      <c r="C42" s="92" t="s">
        <v>101</v>
      </c>
      <c r="D42" s="23">
        <f t="shared" si="15"/>
        <v>52.965558000000193</v>
      </c>
      <c r="E42" s="18">
        <f>D42/D$32*100</f>
        <v>1.0714192167113687</v>
      </c>
      <c r="F42" s="100">
        <v>0</v>
      </c>
      <c r="G42" s="100">
        <v>0</v>
      </c>
      <c r="H42" s="100">
        <v>0</v>
      </c>
      <c r="I42" s="100">
        <v>7.554699999999575</v>
      </c>
      <c r="J42" s="100">
        <v>5.62</v>
      </c>
      <c r="K42" s="100">
        <v>0</v>
      </c>
      <c r="L42" s="100">
        <v>27.061361000000598</v>
      </c>
      <c r="M42" s="100">
        <v>0</v>
      </c>
      <c r="N42" s="100">
        <v>0</v>
      </c>
      <c r="O42" s="100">
        <v>8.8533970000000171</v>
      </c>
      <c r="P42" s="100">
        <v>0.08</v>
      </c>
      <c r="Q42" s="100">
        <v>0</v>
      </c>
      <c r="R42" s="100">
        <v>0</v>
      </c>
      <c r="S42" s="100">
        <v>0</v>
      </c>
      <c r="T42" s="100">
        <v>0</v>
      </c>
      <c r="U42" s="100">
        <v>3.7961</v>
      </c>
      <c r="V42" s="100">
        <v>0</v>
      </c>
      <c r="W42" s="100">
        <v>0</v>
      </c>
      <c r="X42" s="100">
        <v>0</v>
      </c>
      <c r="Y42" s="100">
        <v>0</v>
      </c>
      <c r="Z42" s="100">
        <v>0</v>
      </c>
      <c r="AA42" s="100">
        <v>0</v>
      </c>
    </row>
    <row r="43" spans="1:27" ht="30" customHeight="1">
      <c r="A43" s="90" t="s">
        <v>102</v>
      </c>
      <c r="B43" s="98" t="s">
        <v>103</v>
      </c>
      <c r="C43" s="92" t="s">
        <v>104</v>
      </c>
      <c r="D43" s="23">
        <f t="shared" si="15"/>
        <v>2236.0519919999997</v>
      </c>
      <c r="E43" s="18">
        <f t="shared" si="16"/>
        <v>45.232206820034385</v>
      </c>
      <c r="F43" s="19">
        <f t="shared" ref="F43:M43" si="17">SUM(F45:F60)</f>
        <v>28.858069</v>
      </c>
      <c r="G43" s="19">
        <f t="shared" si="17"/>
        <v>19.666</v>
      </c>
      <c r="H43" s="19">
        <f t="shared" si="17"/>
        <v>108.20335399999999</v>
      </c>
      <c r="I43" s="19">
        <f t="shared" si="17"/>
        <v>101.70000000000002</v>
      </c>
      <c r="J43" s="19">
        <f t="shared" si="17"/>
        <v>109.1772969999987</v>
      </c>
      <c r="K43" s="19">
        <f t="shared" si="17"/>
        <v>177.05841000000001</v>
      </c>
      <c r="L43" s="19">
        <f t="shared" si="17"/>
        <v>113.14897000000043</v>
      </c>
      <c r="M43" s="19">
        <f t="shared" si="17"/>
        <v>40.655000000000001</v>
      </c>
      <c r="N43" s="19">
        <f t="shared" ref="N43:AA43" si="18">SUM(N45:N60)</f>
        <v>62.897000000000006</v>
      </c>
      <c r="O43" s="19">
        <f t="shared" si="18"/>
        <v>113.551</v>
      </c>
      <c r="P43" s="19">
        <f t="shared" si="18"/>
        <v>146.33683599999998</v>
      </c>
      <c r="Q43" s="19">
        <f t="shared" si="18"/>
        <v>200.2536900000002</v>
      </c>
      <c r="R43" s="19">
        <f t="shared" si="18"/>
        <v>87.127690000000385</v>
      </c>
      <c r="S43" s="19">
        <f t="shared" si="18"/>
        <v>34.78</v>
      </c>
      <c r="T43" s="19">
        <f t="shared" si="18"/>
        <v>222.59419999999974</v>
      </c>
      <c r="U43" s="19">
        <f t="shared" si="18"/>
        <v>117.29811499999971</v>
      </c>
      <c r="V43" s="19">
        <f t="shared" si="18"/>
        <v>165.86001299999998</v>
      </c>
      <c r="W43" s="19">
        <f t="shared" si="18"/>
        <v>64.764199999999988</v>
      </c>
      <c r="X43" s="19">
        <f t="shared" si="18"/>
        <v>55.246143000000004</v>
      </c>
      <c r="Y43" s="19">
        <f t="shared" si="18"/>
        <v>113.50770500000002</v>
      </c>
      <c r="Z43" s="19">
        <f t="shared" si="18"/>
        <v>124.75309999999999</v>
      </c>
      <c r="AA43" s="19">
        <f t="shared" si="18"/>
        <v>28.615200000000002</v>
      </c>
    </row>
    <row r="44" spans="1:27" s="53" customFormat="1" ht="18" customHeight="1">
      <c r="A44" s="87"/>
      <c r="B44" s="88" t="s">
        <v>75</v>
      </c>
      <c r="C44" s="89"/>
      <c r="D44" s="23">
        <f t="shared" si="15"/>
        <v>0</v>
      </c>
      <c r="E44" s="23"/>
      <c r="F44" s="24"/>
      <c r="G44" s="24"/>
      <c r="H44" s="24"/>
      <c r="I44" s="24"/>
      <c r="J44" s="24"/>
      <c r="K44" s="24"/>
      <c r="L44" s="24"/>
      <c r="M44" s="24"/>
      <c r="N44" s="24"/>
      <c r="O44" s="24"/>
      <c r="P44" s="24"/>
      <c r="Q44" s="24"/>
      <c r="R44" s="24"/>
      <c r="S44" s="24"/>
      <c r="T44" s="24"/>
      <c r="U44" s="24"/>
      <c r="V44" s="24"/>
      <c r="W44" s="24"/>
      <c r="X44" s="24"/>
      <c r="Y44" s="24"/>
      <c r="Z44" s="24"/>
      <c r="AA44" s="24"/>
    </row>
    <row r="45" spans="1:27" ht="18" customHeight="1">
      <c r="A45" s="90" t="s">
        <v>105</v>
      </c>
      <c r="B45" s="98" t="s">
        <v>106</v>
      </c>
      <c r="C45" s="92" t="s">
        <v>107</v>
      </c>
      <c r="D45" s="23">
        <f t="shared" si="15"/>
        <v>1738.1339479999992</v>
      </c>
      <c r="E45" s="18">
        <f t="shared" ref="E45:E52" si="19">D45/D$43*100</f>
        <v>77.732268937331554</v>
      </c>
      <c r="F45" s="100">
        <v>23.005204999999997</v>
      </c>
      <c r="G45" s="100">
        <v>16.114999999999998</v>
      </c>
      <c r="H45" s="100">
        <v>87.615669999999994</v>
      </c>
      <c r="I45" s="100">
        <v>95.09</v>
      </c>
      <c r="J45" s="100">
        <v>71.650832999998698</v>
      </c>
      <c r="K45" s="100">
        <v>148.12438</v>
      </c>
      <c r="L45" s="100">
        <v>90.193710000000209</v>
      </c>
      <c r="M45" s="100">
        <v>34.994999999999997</v>
      </c>
      <c r="N45" s="100">
        <v>58</v>
      </c>
      <c r="O45" s="100">
        <v>100.52499999999999</v>
      </c>
      <c r="P45" s="100">
        <v>80.027000000000001</v>
      </c>
      <c r="Q45" s="100">
        <v>122.29796000000023</v>
      </c>
      <c r="R45" s="100">
        <v>54.940900000000113</v>
      </c>
      <c r="S45" s="100">
        <v>33.4</v>
      </c>
      <c r="T45" s="100">
        <v>174.54949999999999</v>
      </c>
      <c r="U45" s="100">
        <v>91.115000000000009</v>
      </c>
      <c r="V45" s="100">
        <v>158.26889</v>
      </c>
      <c r="W45" s="100">
        <v>57.314999999999998</v>
      </c>
      <c r="X45" s="100">
        <v>49.77</v>
      </c>
      <c r="Y45" s="100">
        <v>91.609899999999996</v>
      </c>
      <c r="Z45" s="100">
        <v>72.94</v>
      </c>
      <c r="AA45" s="100">
        <v>26.585000000000001</v>
      </c>
    </row>
    <row r="46" spans="1:27" ht="18" customHeight="1">
      <c r="A46" s="90" t="s">
        <v>105</v>
      </c>
      <c r="B46" s="98" t="s">
        <v>108</v>
      </c>
      <c r="C46" s="92" t="s">
        <v>109</v>
      </c>
      <c r="D46" s="23">
        <f t="shared" si="15"/>
        <v>90.051429000000041</v>
      </c>
      <c r="E46" s="18">
        <f t="shared" si="19"/>
        <v>4.0272511248477292</v>
      </c>
      <c r="F46" s="100">
        <v>0.74876399999999999</v>
      </c>
      <c r="G46" s="100">
        <v>0.13</v>
      </c>
      <c r="H46" s="100">
        <v>1.7970000000000002</v>
      </c>
      <c r="I46" s="100">
        <v>1.095</v>
      </c>
      <c r="J46" s="100">
        <v>9.5748700000000007</v>
      </c>
      <c r="K46" s="100">
        <v>3.0129999999999999</v>
      </c>
      <c r="L46" s="100">
        <v>11.575360000000222</v>
      </c>
      <c r="M46" s="100">
        <v>2.2200000000000002</v>
      </c>
      <c r="N46" s="100">
        <v>1.8640000000000001</v>
      </c>
      <c r="O46" s="100">
        <v>5.2539999999999996</v>
      </c>
      <c r="P46" s="100">
        <v>5.2</v>
      </c>
      <c r="Q46" s="100">
        <v>10.8574</v>
      </c>
      <c r="R46" s="100">
        <v>6.8380999999999998</v>
      </c>
      <c r="S46" s="100">
        <v>0.01</v>
      </c>
      <c r="T46" s="100">
        <v>15.277699999999847</v>
      </c>
      <c r="U46" s="100">
        <v>2.638234999999963</v>
      </c>
      <c r="V46" s="100">
        <v>2.254</v>
      </c>
      <c r="W46" s="100">
        <v>3.6240000000000001</v>
      </c>
      <c r="X46" s="100">
        <v>0.01</v>
      </c>
      <c r="Y46" s="100">
        <v>5.23</v>
      </c>
      <c r="Z46" s="100">
        <v>0.78500000000000003</v>
      </c>
      <c r="AA46" s="100">
        <v>5.5E-2</v>
      </c>
    </row>
    <row r="47" spans="1:27" ht="18" customHeight="1">
      <c r="A47" s="90" t="s">
        <v>105</v>
      </c>
      <c r="B47" s="98" t="s">
        <v>110</v>
      </c>
      <c r="C47" s="92" t="s">
        <v>111</v>
      </c>
      <c r="D47" s="23">
        <f t="shared" si="15"/>
        <v>4.3349000000000002</v>
      </c>
      <c r="E47" s="18">
        <f t="shared" si="19"/>
        <v>0.19386400743404544</v>
      </c>
      <c r="F47" s="100">
        <v>0.36699999999999999</v>
      </c>
      <c r="G47" s="100">
        <v>0.14499999999999999</v>
      </c>
      <c r="H47" s="100">
        <v>0.28000000000000003</v>
      </c>
      <c r="I47" s="100">
        <v>0.12000000000000001</v>
      </c>
      <c r="J47" s="100">
        <v>1.5419640000000001</v>
      </c>
      <c r="K47" s="100">
        <v>0.22</v>
      </c>
      <c r="L47" s="100">
        <v>0</v>
      </c>
      <c r="M47" s="100">
        <v>0.05</v>
      </c>
      <c r="N47" s="100">
        <v>6.0000000000000005E-2</v>
      </c>
      <c r="O47" s="100">
        <v>0</v>
      </c>
      <c r="P47" s="100">
        <v>0.11883599999999937</v>
      </c>
      <c r="Q47" s="100">
        <v>0.124</v>
      </c>
      <c r="R47" s="100">
        <v>0.17399999999999999</v>
      </c>
      <c r="S47" s="100">
        <v>0.1</v>
      </c>
      <c r="T47" s="100">
        <v>0.375</v>
      </c>
      <c r="U47" s="100">
        <v>0</v>
      </c>
      <c r="V47" s="100">
        <v>0.15</v>
      </c>
      <c r="W47" s="100">
        <v>0.1</v>
      </c>
      <c r="X47" s="100">
        <v>0.14399999999999999</v>
      </c>
      <c r="Y47" s="100">
        <v>1.4E-2</v>
      </c>
      <c r="Z47" s="100">
        <v>0.15110000000000046</v>
      </c>
      <c r="AA47" s="100">
        <v>0.1</v>
      </c>
    </row>
    <row r="48" spans="1:27" ht="18" customHeight="1">
      <c r="A48" s="90" t="s">
        <v>105</v>
      </c>
      <c r="B48" s="98" t="s">
        <v>112</v>
      </c>
      <c r="C48" s="92" t="s">
        <v>113</v>
      </c>
      <c r="D48" s="23">
        <f t="shared" si="15"/>
        <v>7.7220480000000018</v>
      </c>
      <c r="E48" s="18">
        <f t="shared" si="19"/>
        <v>0.34534295390390918</v>
      </c>
      <c r="F48" s="100">
        <v>0.6</v>
      </c>
      <c r="G48" s="100">
        <v>8.5000000000000006E-2</v>
      </c>
      <c r="H48" s="100">
        <v>0.1</v>
      </c>
      <c r="I48" s="100">
        <v>0.33999999999999997</v>
      </c>
      <c r="J48" s="100">
        <v>3.3499999999999996</v>
      </c>
      <c r="K48" s="100">
        <v>0.31153000000000103</v>
      </c>
      <c r="L48" s="100">
        <v>0.39289999999999997</v>
      </c>
      <c r="M48" s="100">
        <v>0.06</v>
      </c>
      <c r="N48" s="100">
        <v>0.08</v>
      </c>
      <c r="O48" s="100">
        <v>0.08</v>
      </c>
      <c r="P48" s="100">
        <v>0</v>
      </c>
      <c r="Q48" s="100">
        <v>4.4073000000000008E-2</v>
      </c>
      <c r="R48" s="100">
        <v>0.22</v>
      </c>
      <c r="S48" s="100">
        <v>0.15000000000000002</v>
      </c>
      <c r="T48" s="100">
        <v>0.23</v>
      </c>
      <c r="U48" s="100">
        <v>0.57999999999999996</v>
      </c>
      <c r="V48" s="100">
        <v>0.233545</v>
      </c>
      <c r="W48" s="100">
        <v>0.16499999999999998</v>
      </c>
      <c r="X48" s="100">
        <v>0.21000000000000002</v>
      </c>
      <c r="Y48" s="100">
        <v>0.12</v>
      </c>
      <c r="Z48" s="100">
        <v>0.17</v>
      </c>
      <c r="AA48" s="100">
        <v>0.2</v>
      </c>
    </row>
    <row r="49" spans="1:27" ht="18" customHeight="1">
      <c r="A49" s="90" t="s">
        <v>105</v>
      </c>
      <c r="B49" s="98" t="s">
        <v>114</v>
      </c>
      <c r="C49" s="92" t="s">
        <v>115</v>
      </c>
      <c r="D49" s="23">
        <f t="shared" si="15"/>
        <v>47.066566999999999</v>
      </c>
      <c r="E49" s="18">
        <f t="shared" si="19"/>
        <v>2.1048959133504801</v>
      </c>
      <c r="F49" s="100">
        <v>1.5263</v>
      </c>
      <c r="G49" s="100">
        <v>1.7010000000000001</v>
      </c>
      <c r="H49" s="100">
        <v>2.8296999999999954</v>
      </c>
      <c r="I49" s="100">
        <v>1.0649999999999999</v>
      </c>
      <c r="J49" s="100">
        <v>10.096659999999995</v>
      </c>
      <c r="K49" s="100">
        <v>2.4699999999999998</v>
      </c>
      <c r="L49" s="100">
        <v>2.2930000000000001</v>
      </c>
      <c r="M49" s="100">
        <v>1.5500000000000085</v>
      </c>
      <c r="N49" s="100">
        <v>0.88400000000000845</v>
      </c>
      <c r="O49" s="100">
        <v>1.25</v>
      </c>
      <c r="P49" s="100">
        <v>0.84799999999999998</v>
      </c>
      <c r="Q49" s="100">
        <v>3.5230369999999995</v>
      </c>
      <c r="R49" s="100">
        <v>1.865</v>
      </c>
      <c r="S49" s="100">
        <v>0.84</v>
      </c>
      <c r="T49" s="100">
        <v>3.665</v>
      </c>
      <c r="U49" s="100">
        <v>3.0534699999999999</v>
      </c>
      <c r="V49" s="100">
        <v>1.645</v>
      </c>
      <c r="W49" s="100">
        <v>1.0762</v>
      </c>
      <c r="X49" s="100">
        <v>0.85500000000000009</v>
      </c>
      <c r="Y49" s="100">
        <v>2.1150000000000002</v>
      </c>
      <c r="Z49" s="100">
        <v>0.91399999999999992</v>
      </c>
      <c r="AA49" s="100">
        <v>1.0012000000000001</v>
      </c>
    </row>
    <row r="50" spans="1:27" ht="18" customHeight="1">
      <c r="A50" s="90" t="s">
        <v>105</v>
      </c>
      <c r="B50" s="98" t="s">
        <v>116</v>
      </c>
      <c r="C50" s="92" t="s">
        <v>117</v>
      </c>
      <c r="D50" s="23">
        <f t="shared" si="15"/>
        <v>14.850099999999999</v>
      </c>
      <c r="E50" s="18">
        <f t="shared" si="19"/>
        <v>0.66412140921274254</v>
      </c>
      <c r="F50" s="100">
        <v>1.02</v>
      </c>
      <c r="G50" s="100">
        <v>0.88</v>
      </c>
      <c r="H50" s="100">
        <v>0.30691000000000002</v>
      </c>
      <c r="I50" s="100">
        <v>0.57499999999999996</v>
      </c>
      <c r="J50" s="100">
        <v>1.1349699999999989</v>
      </c>
      <c r="K50" s="100">
        <v>0</v>
      </c>
      <c r="L50" s="100">
        <v>0.39</v>
      </c>
      <c r="M50" s="100">
        <v>0.5</v>
      </c>
      <c r="N50" s="100">
        <v>0.5</v>
      </c>
      <c r="O50" s="100">
        <v>0.30499999999999999</v>
      </c>
      <c r="P50" s="100">
        <v>0.32500000000000001</v>
      </c>
      <c r="Q50" s="100">
        <v>1.28722</v>
      </c>
      <c r="R50" s="100">
        <v>1.339</v>
      </c>
      <c r="S50" s="100">
        <v>0.08</v>
      </c>
      <c r="T50" s="100">
        <v>0.95</v>
      </c>
      <c r="U50" s="100">
        <v>0.64</v>
      </c>
      <c r="V50" s="100">
        <v>1.54</v>
      </c>
      <c r="W50" s="100">
        <v>0.45</v>
      </c>
      <c r="X50" s="100">
        <v>0.49714300000000122</v>
      </c>
      <c r="Y50" s="100">
        <v>1.001857</v>
      </c>
      <c r="Z50" s="100">
        <v>0.47399999999999998</v>
      </c>
      <c r="AA50" s="100">
        <v>0.65400000000000003</v>
      </c>
    </row>
    <row r="51" spans="1:27" ht="18" customHeight="1">
      <c r="A51" s="90" t="s">
        <v>105</v>
      </c>
      <c r="B51" s="98" t="s">
        <v>118</v>
      </c>
      <c r="C51" s="92" t="s">
        <v>119</v>
      </c>
      <c r="D51" s="23">
        <f t="shared" si="15"/>
        <v>170.13799999999998</v>
      </c>
      <c r="E51" s="18">
        <f t="shared" si="19"/>
        <v>7.6088570663253172</v>
      </c>
      <c r="F51" s="100">
        <v>6.5000000000000002E-2</v>
      </c>
      <c r="G51" s="100">
        <v>0.1</v>
      </c>
      <c r="H51" s="100">
        <v>1.0580000000000001</v>
      </c>
      <c r="I51" s="100">
        <v>0.23600000000000002</v>
      </c>
      <c r="J51" s="100">
        <v>2.423</v>
      </c>
      <c r="K51" s="100">
        <v>18.270499999999998</v>
      </c>
      <c r="L51" s="100">
        <v>0.35400000000000004</v>
      </c>
      <c r="M51" s="100">
        <v>0.22000000000000003</v>
      </c>
      <c r="N51" s="100">
        <v>0.44500000000000001</v>
      </c>
      <c r="O51" s="100">
        <v>0.9930000000000001</v>
      </c>
      <c r="P51" s="100">
        <v>51.595999999999997</v>
      </c>
      <c r="Q51" s="100">
        <v>60.44</v>
      </c>
      <c r="R51" s="100">
        <v>18.810790000000264</v>
      </c>
      <c r="S51" s="100">
        <v>0</v>
      </c>
      <c r="T51" s="100">
        <v>0.29500000000000004</v>
      </c>
      <c r="U51" s="100">
        <v>11.936709999999737</v>
      </c>
      <c r="V51" s="100">
        <v>0.34400000000000319</v>
      </c>
      <c r="W51" s="100">
        <v>1.554</v>
      </c>
      <c r="X51" s="100">
        <v>0.33000000000000007</v>
      </c>
      <c r="Y51" s="100">
        <v>0.61699999999999999</v>
      </c>
      <c r="Z51" s="100">
        <v>0.03</v>
      </c>
      <c r="AA51" s="100">
        <v>0.02</v>
      </c>
    </row>
    <row r="52" spans="1:27" ht="18" customHeight="1">
      <c r="A52" s="90" t="s">
        <v>105</v>
      </c>
      <c r="B52" s="98" t="s">
        <v>120</v>
      </c>
      <c r="C52" s="92" t="s">
        <v>121</v>
      </c>
      <c r="D52" s="23">
        <f t="shared" si="15"/>
        <v>1.4499999999999997</v>
      </c>
      <c r="E52" s="18">
        <f t="shared" si="19"/>
        <v>6.4846434930301913E-2</v>
      </c>
      <c r="F52" s="100">
        <v>0.11</v>
      </c>
      <c r="G52" s="100">
        <v>0.01</v>
      </c>
      <c r="H52" s="100">
        <v>0.02</v>
      </c>
      <c r="I52" s="100">
        <v>0.05</v>
      </c>
      <c r="J52" s="100">
        <v>0</v>
      </c>
      <c r="K52" s="100">
        <v>2.4E-2</v>
      </c>
      <c r="L52" s="100">
        <v>0</v>
      </c>
      <c r="M52" s="100">
        <v>0.05</v>
      </c>
      <c r="N52" s="100">
        <v>0.05</v>
      </c>
      <c r="O52" s="100">
        <v>2.4E-2</v>
      </c>
      <c r="P52" s="100">
        <v>0.01</v>
      </c>
      <c r="Q52" s="100">
        <v>0.02</v>
      </c>
      <c r="R52" s="100">
        <v>0.01</v>
      </c>
      <c r="S52" s="100">
        <v>0</v>
      </c>
      <c r="T52" s="100">
        <v>0.04</v>
      </c>
      <c r="U52" s="100">
        <v>0.04</v>
      </c>
      <c r="V52" s="100">
        <v>5.45779999999998E-2</v>
      </c>
      <c r="W52" s="100">
        <v>0</v>
      </c>
      <c r="X52" s="100">
        <v>0.02</v>
      </c>
      <c r="Y52" s="100">
        <v>0.91742199999999996</v>
      </c>
      <c r="Z52" s="100">
        <v>0</v>
      </c>
      <c r="AA52" s="100">
        <v>0</v>
      </c>
    </row>
    <row r="53" spans="1:27" ht="18" customHeight="1">
      <c r="A53" s="90" t="s">
        <v>105</v>
      </c>
      <c r="B53" s="98" t="s">
        <v>122</v>
      </c>
      <c r="C53" s="92" t="s">
        <v>123</v>
      </c>
      <c r="D53" s="23">
        <f t="shared" si="15"/>
        <v>0</v>
      </c>
      <c r="E53" s="18"/>
      <c r="F53" s="100">
        <v>0</v>
      </c>
      <c r="G53" s="100">
        <v>0</v>
      </c>
      <c r="H53" s="100">
        <v>0</v>
      </c>
      <c r="I53" s="100">
        <v>0</v>
      </c>
      <c r="J53" s="100">
        <v>0</v>
      </c>
      <c r="K53" s="100">
        <v>0</v>
      </c>
      <c r="L53" s="100">
        <v>0</v>
      </c>
      <c r="M53" s="100">
        <v>0</v>
      </c>
      <c r="N53" s="100">
        <v>0</v>
      </c>
      <c r="O53" s="100">
        <v>0</v>
      </c>
      <c r="P53" s="100">
        <v>0</v>
      </c>
      <c r="Q53" s="100">
        <v>0</v>
      </c>
      <c r="R53" s="100">
        <v>0</v>
      </c>
      <c r="S53" s="100">
        <v>0</v>
      </c>
      <c r="T53" s="100">
        <v>0</v>
      </c>
      <c r="U53" s="100">
        <v>0</v>
      </c>
      <c r="V53" s="100">
        <v>0</v>
      </c>
      <c r="W53" s="100">
        <v>0</v>
      </c>
      <c r="X53" s="100">
        <v>0</v>
      </c>
      <c r="Y53" s="100">
        <v>0</v>
      </c>
      <c r="Z53" s="100">
        <v>0</v>
      </c>
      <c r="AA53" s="100">
        <v>0</v>
      </c>
    </row>
    <row r="54" spans="1:27" ht="18" customHeight="1">
      <c r="A54" s="90" t="s">
        <v>105</v>
      </c>
      <c r="B54" s="96" t="s">
        <v>124</v>
      </c>
      <c r="C54" s="92" t="s">
        <v>125</v>
      </c>
      <c r="D54" s="23">
        <f t="shared" si="15"/>
        <v>2.19</v>
      </c>
      <c r="E54" s="18">
        <f>D54/D$32*100</f>
        <v>4.430063938149937E-2</v>
      </c>
      <c r="F54" s="100">
        <v>0.20200000000000001</v>
      </c>
      <c r="G54" s="100">
        <v>0</v>
      </c>
      <c r="H54" s="100">
        <v>0.65147399999999978</v>
      </c>
      <c r="I54" s="100">
        <v>8.4000000000000005E-2</v>
      </c>
      <c r="J54" s="100">
        <v>0</v>
      </c>
      <c r="K54" s="100">
        <v>0</v>
      </c>
      <c r="L54" s="100">
        <v>0</v>
      </c>
      <c r="M54" s="100">
        <v>0</v>
      </c>
      <c r="N54" s="100">
        <v>0</v>
      </c>
      <c r="O54" s="100">
        <v>0</v>
      </c>
      <c r="P54" s="100">
        <v>0</v>
      </c>
      <c r="Q54" s="100">
        <v>0</v>
      </c>
      <c r="R54" s="100">
        <v>0</v>
      </c>
      <c r="S54" s="100">
        <v>0</v>
      </c>
      <c r="T54" s="100">
        <v>1</v>
      </c>
      <c r="U54" s="100">
        <v>0</v>
      </c>
      <c r="V54" s="100">
        <v>0</v>
      </c>
      <c r="W54" s="100">
        <v>0</v>
      </c>
      <c r="X54" s="100">
        <v>0</v>
      </c>
      <c r="Y54" s="100">
        <v>0.25252599999999997</v>
      </c>
      <c r="Z54" s="100">
        <v>0</v>
      </c>
      <c r="AA54" s="100">
        <v>0</v>
      </c>
    </row>
    <row r="55" spans="1:27" ht="17.25" customHeight="1">
      <c r="A55" s="90" t="s">
        <v>105</v>
      </c>
      <c r="B55" s="101" t="s">
        <v>126</v>
      </c>
      <c r="C55" s="92" t="s">
        <v>127</v>
      </c>
      <c r="D55" s="23">
        <f t="shared" si="15"/>
        <v>74.211499999999972</v>
      </c>
      <c r="E55" s="18">
        <f>D55/D$32*100</f>
        <v>1.5011949312603377</v>
      </c>
      <c r="F55" s="100">
        <v>2.4799999999999996E-2</v>
      </c>
      <c r="G55" s="100">
        <v>0.5</v>
      </c>
      <c r="H55" s="100">
        <v>3.7976999999999999</v>
      </c>
      <c r="I55" s="100">
        <v>2.7</v>
      </c>
      <c r="J55" s="100">
        <v>1</v>
      </c>
      <c r="K55" s="100">
        <v>0.33500000000000002</v>
      </c>
      <c r="L55" s="100">
        <v>3.2</v>
      </c>
      <c r="M55" s="100">
        <v>0</v>
      </c>
      <c r="N55" s="100">
        <v>0</v>
      </c>
      <c r="O55" s="100">
        <v>2.2000000000000002</v>
      </c>
      <c r="P55" s="100">
        <v>2.9199999999999822</v>
      </c>
      <c r="Q55" s="100">
        <v>1.4</v>
      </c>
      <c r="R55" s="100">
        <v>1.5</v>
      </c>
      <c r="S55" s="100">
        <v>0.2</v>
      </c>
      <c r="T55" s="100">
        <v>2.42</v>
      </c>
      <c r="U55" s="100">
        <v>0.1</v>
      </c>
      <c r="V55" s="100">
        <v>0.5</v>
      </c>
      <c r="W55" s="100">
        <v>0.02</v>
      </c>
      <c r="X55" s="100">
        <v>1.45</v>
      </c>
      <c r="Y55" s="100">
        <v>1.2</v>
      </c>
      <c r="Z55" s="100">
        <v>48.744</v>
      </c>
      <c r="AA55" s="100">
        <v>0</v>
      </c>
    </row>
    <row r="56" spans="1:27" s="50" customFormat="1" ht="17.25" customHeight="1">
      <c r="A56" s="90" t="s">
        <v>105</v>
      </c>
      <c r="B56" s="99" t="s">
        <v>128</v>
      </c>
      <c r="C56" s="92" t="s">
        <v>129</v>
      </c>
      <c r="D56" s="23">
        <f t="shared" si="15"/>
        <v>0.68400000000000005</v>
      </c>
      <c r="E56" s="18">
        <f>D56/D$32*100</f>
        <v>1.3836364080797064E-2</v>
      </c>
      <c r="F56" s="100">
        <v>0.68400000000000005</v>
      </c>
      <c r="G56" s="100">
        <v>0</v>
      </c>
      <c r="H56" s="100">
        <v>0</v>
      </c>
      <c r="I56" s="100">
        <v>0</v>
      </c>
      <c r="J56" s="100">
        <v>0</v>
      </c>
      <c r="K56" s="100">
        <v>0</v>
      </c>
      <c r="L56" s="100">
        <v>0</v>
      </c>
      <c r="M56" s="100">
        <v>0</v>
      </c>
      <c r="N56" s="100">
        <v>0</v>
      </c>
      <c r="O56" s="100">
        <v>0</v>
      </c>
      <c r="P56" s="100">
        <v>0</v>
      </c>
      <c r="Q56" s="100">
        <v>0</v>
      </c>
      <c r="R56" s="100">
        <v>0</v>
      </c>
      <c r="S56" s="100">
        <v>0</v>
      </c>
      <c r="T56" s="100">
        <v>0</v>
      </c>
      <c r="U56" s="100">
        <v>0</v>
      </c>
      <c r="V56" s="100">
        <v>0</v>
      </c>
      <c r="W56" s="100">
        <v>0</v>
      </c>
      <c r="X56" s="100">
        <v>0</v>
      </c>
      <c r="Y56" s="100">
        <v>0</v>
      </c>
      <c r="Z56" s="100">
        <v>0</v>
      </c>
      <c r="AA56" s="100">
        <v>0</v>
      </c>
    </row>
    <row r="57" spans="1:27" ht="17.25" customHeight="1">
      <c r="A57" s="90" t="s">
        <v>105</v>
      </c>
      <c r="B57" s="99" t="s">
        <v>304</v>
      </c>
      <c r="C57" s="92" t="s">
        <v>131</v>
      </c>
      <c r="D57" s="23">
        <f t="shared" si="15"/>
        <v>78.855099999999979</v>
      </c>
      <c r="E57" s="18">
        <f>D57/D$32*100</f>
        <v>1.5951284696310821</v>
      </c>
      <c r="F57" s="100">
        <v>0.02</v>
      </c>
      <c r="G57" s="100">
        <v>0</v>
      </c>
      <c r="H57" s="100">
        <v>9.549199999999999</v>
      </c>
      <c r="I57" s="100">
        <v>0.125</v>
      </c>
      <c r="J57" s="100">
        <v>7.0049999999999999</v>
      </c>
      <c r="K57" s="100">
        <v>4.29</v>
      </c>
      <c r="L57" s="100">
        <v>4.75</v>
      </c>
      <c r="M57" s="100">
        <v>0.01</v>
      </c>
      <c r="N57" s="100">
        <v>1.4E-2</v>
      </c>
      <c r="O57" s="100">
        <v>2.92</v>
      </c>
      <c r="P57" s="100">
        <v>4.9219999999999997</v>
      </c>
      <c r="Q57" s="100">
        <v>0.26</v>
      </c>
      <c r="R57" s="100">
        <v>1.4298999999999999</v>
      </c>
      <c r="S57" s="100">
        <v>0</v>
      </c>
      <c r="T57" s="100">
        <v>23.36</v>
      </c>
      <c r="U57" s="100">
        <v>6.96</v>
      </c>
      <c r="V57" s="100">
        <v>0.87</v>
      </c>
      <c r="W57" s="100">
        <v>0.02</v>
      </c>
      <c r="X57" s="100">
        <v>1.96</v>
      </c>
      <c r="Y57" s="100">
        <v>9.93</v>
      </c>
      <c r="Z57" s="100">
        <v>0.46</v>
      </c>
      <c r="AA57" s="100">
        <v>0</v>
      </c>
    </row>
    <row r="58" spans="1:27" ht="17.25" customHeight="1">
      <c r="A58" s="90" t="s">
        <v>105</v>
      </c>
      <c r="B58" s="98" t="s">
        <v>132</v>
      </c>
      <c r="C58" s="92" t="s">
        <v>133</v>
      </c>
      <c r="D58" s="23">
        <f t="shared" si="15"/>
        <v>0</v>
      </c>
      <c r="E58" s="18">
        <f>D58/D$43*100</f>
        <v>0</v>
      </c>
      <c r="F58" s="100">
        <v>0</v>
      </c>
      <c r="G58" s="100">
        <v>0</v>
      </c>
      <c r="H58" s="100">
        <v>0</v>
      </c>
      <c r="I58" s="100">
        <v>0</v>
      </c>
      <c r="J58" s="100">
        <v>0</v>
      </c>
      <c r="K58" s="100">
        <v>0</v>
      </c>
      <c r="L58" s="100">
        <v>0</v>
      </c>
      <c r="M58" s="100">
        <v>0</v>
      </c>
      <c r="N58" s="100">
        <v>0</v>
      </c>
      <c r="O58" s="100">
        <v>0</v>
      </c>
      <c r="P58" s="100">
        <v>0</v>
      </c>
      <c r="Q58" s="100">
        <v>0</v>
      </c>
      <c r="R58" s="100">
        <v>0</v>
      </c>
      <c r="S58" s="100">
        <v>0</v>
      </c>
      <c r="T58" s="100">
        <v>0</v>
      </c>
      <c r="U58" s="100">
        <v>0</v>
      </c>
      <c r="V58" s="100">
        <v>0</v>
      </c>
      <c r="W58" s="100">
        <v>0</v>
      </c>
      <c r="X58" s="100">
        <v>0</v>
      </c>
      <c r="Y58" s="100">
        <v>0</v>
      </c>
      <c r="Z58" s="100">
        <v>0</v>
      </c>
      <c r="AA58" s="100">
        <v>0</v>
      </c>
    </row>
    <row r="59" spans="1:27" ht="17.25" customHeight="1">
      <c r="A59" s="90" t="s">
        <v>105</v>
      </c>
      <c r="B59" s="98" t="s">
        <v>134</v>
      </c>
      <c r="C59" s="92" t="s">
        <v>135</v>
      </c>
      <c r="D59" s="23">
        <f t="shared" si="15"/>
        <v>0.65</v>
      </c>
      <c r="E59" s="18">
        <f>D59/D$43*100</f>
        <v>2.9069091520480178E-2</v>
      </c>
      <c r="F59" s="100">
        <v>0.15</v>
      </c>
      <c r="G59" s="100">
        <v>0</v>
      </c>
      <c r="H59" s="100">
        <v>0</v>
      </c>
      <c r="I59" s="100">
        <v>0</v>
      </c>
      <c r="J59" s="100">
        <v>0</v>
      </c>
      <c r="K59" s="100">
        <v>0</v>
      </c>
      <c r="L59" s="100">
        <v>0</v>
      </c>
      <c r="M59" s="100">
        <v>0</v>
      </c>
      <c r="N59" s="100">
        <v>0</v>
      </c>
      <c r="O59" s="100">
        <v>0</v>
      </c>
      <c r="P59" s="100">
        <v>0</v>
      </c>
      <c r="Q59" s="100">
        <v>0</v>
      </c>
      <c r="R59" s="100">
        <v>0</v>
      </c>
      <c r="S59" s="100">
        <v>0</v>
      </c>
      <c r="T59" s="100">
        <v>0</v>
      </c>
      <c r="U59" s="100">
        <v>0</v>
      </c>
      <c r="V59" s="100">
        <v>0</v>
      </c>
      <c r="W59" s="100">
        <v>0</v>
      </c>
      <c r="X59" s="100">
        <v>0</v>
      </c>
      <c r="Y59" s="100">
        <v>0.5</v>
      </c>
      <c r="Z59" s="100">
        <v>0</v>
      </c>
      <c r="AA59" s="100">
        <v>0</v>
      </c>
    </row>
    <row r="60" spans="1:27" ht="17.25" customHeight="1">
      <c r="A60" s="90" t="s">
        <v>105</v>
      </c>
      <c r="B60" s="98" t="s">
        <v>136</v>
      </c>
      <c r="C60" s="92" t="s">
        <v>137</v>
      </c>
      <c r="D60" s="23">
        <f t="shared" si="15"/>
        <v>5.7144000000000004</v>
      </c>
      <c r="E60" s="18">
        <f>D60/D$43*100</f>
        <v>0.25555756397635682</v>
      </c>
      <c r="F60" s="100">
        <v>0.33500000000000002</v>
      </c>
      <c r="G60" s="100">
        <v>0</v>
      </c>
      <c r="H60" s="100">
        <v>0.19769999999999999</v>
      </c>
      <c r="I60" s="100">
        <v>0.22</v>
      </c>
      <c r="J60" s="100">
        <v>1.4</v>
      </c>
      <c r="K60" s="100">
        <v>0</v>
      </c>
      <c r="L60" s="100">
        <v>0</v>
      </c>
      <c r="M60" s="100">
        <v>1</v>
      </c>
      <c r="N60" s="100">
        <v>1</v>
      </c>
      <c r="O60" s="100">
        <v>0</v>
      </c>
      <c r="P60" s="100">
        <v>0.37</v>
      </c>
      <c r="Q60" s="100">
        <v>0</v>
      </c>
      <c r="R60" s="100">
        <v>0</v>
      </c>
      <c r="S60" s="100">
        <v>0</v>
      </c>
      <c r="T60" s="100">
        <v>0.432</v>
      </c>
      <c r="U60" s="100">
        <v>0.23469999999999985</v>
      </c>
      <c r="V60" s="100">
        <v>0</v>
      </c>
      <c r="W60" s="100">
        <v>0.44</v>
      </c>
      <c r="X60" s="100">
        <v>0</v>
      </c>
      <c r="Y60" s="100">
        <v>0</v>
      </c>
      <c r="Z60" s="100">
        <v>8.5000000000000006E-2</v>
      </c>
      <c r="AA60" s="100">
        <v>0</v>
      </c>
    </row>
    <row r="61" spans="1:27" ht="17.25" customHeight="1">
      <c r="A61" s="90" t="s">
        <v>138</v>
      </c>
      <c r="B61" s="96" t="s">
        <v>139</v>
      </c>
      <c r="C61" s="92" t="s">
        <v>140</v>
      </c>
      <c r="D61" s="23">
        <f t="shared" si="15"/>
        <v>0</v>
      </c>
      <c r="E61" s="18">
        <f t="shared" ref="E61:E74" si="20">D61/D$32*100</f>
        <v>0</v>
      </c>
      <c r="F61" s="100">
        <v>0</v>
      </c>
      <c r="G61" s="100">
        <v>0</v>
      </c>
      <c r="H61" s="100">
        <v>0</v>
      </c>
      <c r="I61" s="100">
        <v>0</v>
      </c>
      <c r="J61" s="100">
        <v>0</v>
      </c>
      <c r="K61" s="100">
        <v>0</v>
      </c>
      <c r="L61" s="100">
        <v>0</v>
      </c>
      <c r="M61" s="100">
        <v>0</v>
      </c>
      <c r="N61" s="100">
        <v>0</v>
      </c>
      <c r="O61" s="100">
        <v>0</v>
      </c>
      <c r="P61" s="100">
        <v>0</v>
      </c>
      <c r="Q61" s="100">
        <v>0</v>
      </c>
      <c r="R61" s="100">
        <v>0</v>
      </c>
      <c r="S61" s="100">
        <v>0</v>
      </c>
      <c r="T61" s="100">
        <v>0</v>
      </c>
      <c r="U61" s="100">
        <v>0</v>
      </c>
      <c r="V61" s="100">
        <v>0</v>
      </c>
      <c r="W61" s="100">
        <v>0</v>
      </c>
      <c r="X61" s="100">
        <v>0</v>
      </c>
      <c r="Y61" s="100">
        <v>0</v>
      </c>
      <c r="Z61" s="100">
        <v>0</v>
      </c>
      <c r="AA61" s="100">
        <v>0</v>
      </c>
    </row>
    <row r="62" spans="1:27" s="50" customFormat="1" ht="17.25" customHeight="1">
      <c r="A62" s="90" t="s">
        <v>141</v>
      </c>
      <c r="B62" s="99" t="s">
        <v>142</v>
      </c>
      <c r="C62" s="92" t="s">
        <v>143</v>
      </c>
      <c r="D62" s="23">
        <f t="shared" si="15"/>
        <v>14.662999999999998</v>
      </c>
      <c r="E62" s="18">
        <f>D62/D$32*100</f>
        <v>0.29661199783147268</v>
      </c>
      <c r="F62" s="100">
        <v>0.19750000000000001</v>
      </c>
      <c r="G62" s="100">
        <v>0.14499999999999999</v>
      </c>
      <c r="H62" s="100">
        <v>0.39827000000000001</v>
      </c>
      <c r="I62" s="100">
        <v>0.6120000000000001</v>
      </c>
      <c r="J62" s="100">
        <v>0.59350000000000003</v>
      </c>
      <c r="K62" s="100">
        <v>1.0709</v>
      </c>
      <c r="L62" s="100">
        <v>1.0679000000000001</v>
      </c>
      <c r="M62" s="100">
        <v>0.59000000000000008</v>
      </c>
      <c r="N62" s="100">
        <v>0.67399999999999993</v>
      </c>
      <c r="O62" s="100">
        <v>0.47</v>
      </c>
      <c r="P62" s="100">
        <v>0.504</v>
      </c>
      <c r="Q62" s="100">
        <v>0.82400000000000007</v>
      </c>
      <c r="R62" s="100">
        <v>1.198</v>
      </c>
      <c r="S62" s="100">
        <v>0.42059999999999997</v>
      </c>
      <c r="T62" s="100">
        <v>1.0629</v>
      </c>
      <c r="U62" s="100">
        <v>0.96534999999999993</v>
      </c>
      <c r="V62" s="100">
        <v>1.01729</v>
      </c>
      <c r="W62" s="100">
        <v>0.51280000000000003</v>
      </c>
      <c r="X62" s="100">
        <v>0.73399999999999999</v>
      </c>
      <c r="Y62" s="100">
        <v>0.88500000000000001</v>
      </c>
      <c r="Z62" s="100">
        <v>0.40119000000000005</v>
      </c>
      <c r="AA62" s="100">
        <v>0.31879999999999997</v>
      </c>
    </row>
    <row r="63" spans="1:27" s="50" customFormat="1" ht="17.25" customHeight="1">
      <c r="A63" s="90" t="s">
        <v>144</v>
      </c>
      <c r="B63" s="99" t="s">
        <v>145</v>
      </c>
      <c r="C63" s="92" t="s">
        <v>146</v>
      </c>
      <c r="D63" s="23">
        <f t="shared" si="15"/>
        <v>3.4927200000000003</v>
      </c>
      <c r="E63" s="18">
        <f>D63/D$32*100</f>
        <v>7.0652844374680585E-2</v>
      </c>
      <c r="F63" s="100">
        <v>0.12</v>
      </c>
      <c r="G63" s="100">
        <v>0</v>
      </c>
      <c r="H63" s="100">
        <v>0.80022000000000004</v>
      </c>
      <c r="I63" s="100">
        <v>0</v>
      </c>
      <c r="J63" s="100">
        <v>2.0815000000000001</v>
      </c>
      <c r="K63" s="100">
        <v>0</v>
      </c>
      <c r="L63" s="100">
        <v>0</v>
      </c>
      <c r="M63" s="100">
        <v>0</v>
      </c>
      <c r="N63" s="100">
        <v>0</v>
      </c>
      <c r="O63" s="100">
        <v>0</v>
      </c>
      <c r="P63" s="100">
        <v>0</v>
      </c>
      <c r="Q63" s="100">
        <v>0</v>
      </c>
      <c r="R63" s="100">
        <v>0</v>
      </c>
      <c r="S63" s="100">
        <v>0</v>
      </c>
      <c r="T63" s="100">
        <v>0.49099999999999999</v>
      </c>
      <c r="U63" s="100">
        <v>0</v>
      </c>
      <c r="V63" s="100">
        <v>0</v>
      </c>
      <c r="W63" s="100">
        <v>0</v>
      </c>
      <c r="X63" s="100">
        <v>0</v>
      </c>
      <c r="Y63" s="100">
        <v>0</v>
      </c>
      <c r="Z63" s="100">
        <v>0</v>
      </c>
      <c r="AA63" s="100">
        <v>0</v>
      </c>
    </row>
    <row r="64" spans="1:27" ht="17.25" customHeight="1">
      <c r="A64" s="90" t="s">
        <v>147</v>
      </c>
      <c r="B64" s="101" t="s">
        <v>148</v>
      </c>
      <c r="C64" s="92" t="s">
        <v>149</v>
      </c>
      <c r="D64" s="23">
        <f t="shared" si="15"/>
        <v>689.74741700000061</v>
      </c>
      <c r="E64" s="18">
        <f t="shared" si="20"/>
        <v>13.952626294446436</v>
      </c>
      <c r="F64" s="100">
        <v>0</v>
      </c>
      <c r="G64" s="401">
        <v>6.4490300000000005</v>
      </c>
      <c r="H64" s="100">
        <v>49.400879000000067</v>
      </c>
      <c r="I64" s="100">
        <v>37.693080000000599</v>
      </c>
      <c r="J64" s="100">
        <v>80.762185000000159</v>
      </c>
      <c r="K64" s="100">
        <v>25.094729999999998</v>
      </c>
      <c r="L64" s="100">
        <v>62.04177</v>
      </c>
      <c r="M64" s="100">
        <v>22.50573</v>
      </c>
      <c r="N64" s="100">
        <v>13.11373</v>
      </c>
      <c r="O64" s="100">
        <v>36.389149999999972</v>
      </c>
      <c r="P64" s="100">
        <v>19.794170000000001</v>
      </c>
      <c r="Q64" s="100">
        <v>31.137080000000001</v>
      </c>
      <c r="R64" s="100">
        <v>35.195219999999892</v>
      </c>
      <c r="S64" s="100">
        <v>6.4954000000000001</v>
      </c>
      <c r="T64" s="100">
        <v>86.505800000000008</v>
      </c>
      <c r="U64" s="100">
        <v>32.107730000000004</v>
      </c>
      <c r="V64" s="100">
        <v>24.145779999999995</v>
      </c>
      <c r="W64" s="100">
        <v>26.213359999999998</v>
      </c>
      <c r="X64" s="100">
        <v>10.201130000000001</v>
      </c>
      <c r="Y64" s="100">
        <v>64.500510000000006</v>
      </c>
      <c r="Z64" s="100">
        <v>14.814593</v>
      </c>
      <c r="AA64" s="100">
        <v>5.1863600000000005</v>
      </c>
    </row>
    <row r="65" spans="1:27" s="50" customFormat="1" ht="17.25" customHeight="1">
      <c r="A65" s="90" t="s">
        <v>150</v>
      </c>
      <c r="B65" s="99" t="s">
        <v>151</v>
      </c>
      <c r="C65" s="92" t="s">
        <v>152</v>
      </c>
      <c r="D65" s="23">
        <f t="shared" si="15"/>
        <v>45.426276999999395</v>
      </c>
      <c r="E65" s="18">
        <f>D65/D$32*100</f>
        <v>0.91891009854843486</v>
      </c>
      <c r="F65" s="100">
        <v>33.329839000000007</v>
      </c>
      <c r="G65" s="100">
        <v>0</v>
      </c>
      <c r="H65" s="100">
        <v>0</v>
      </c>
      <c r="I65" s="100">
        <v>0</v>
      </c>
      <c r="J65" s="100">
        <v>12.096437999999388</v>
      </c>
      <c r="K65" s="100">
        <v>0</v>
      </c>
      <c r="L65" s="100">
        <v>0</v>
      </c>
      <c r="M65" s="100">
        <v>0</v>
      </c>
      <c r="N65" s="100">
        <v>0</v>
      </c>
      <c r="O65" s="100">
        <v>0</v>
      </c>
      <c r="P65" s="100">
        <v>0</v>
      </c>
      <c r="Q65" s="100">
        <v>0</v>
      </c>
      <c r="R65" s="100">
        <v>0</v>
      </c>
      <c r="S65" s="100">
        <v>0</v>
      </c>
      <c r="T65" s="100">
        <v>0</v>
      </c>
      <c r="U65" s="100">
        <v>0</v>
      </c>
      <c r="V65" s="100">
        <v>0</v>
      </c>
      <c r="W65" s="100">
        <v>0</v>
      </c>
      <c r="X65" s="100">
        <v>0</v>
      </c>
      <c r="Y65" s="100">
        <v>0</v>
      </c>
      <c r="Z65" s="100">
        <v>0</v>
      </c>
      <c r="AA65" s="100">
        <v>0</v>
      </c>
    </row>
    <row r="66" spans="1:27" s="50" customFormat="1" ht="17.25" customHeight="1">
      <c r="A66" s="90" t="s">
        <v>153</v>
      </c>
      <c r="B66" s="99" t="s">
        <v>154</v>
      </c>
      <c r="C66" s="92" t="s">
        <v>155</v>
      </c>
      <c r="D66" s="23">
        <f t="shared" si="15"/>
        <v>16.379807</v>
      </c>
      <c r="E66" s="18">
        <f t="shared" si="20"/>
        <v>0.33134060413039224</v>
      </c>
      <c r="F66" s="100">
        <v>3.0443000000000002</v>
      </c>
      <c r="G66" s="100">
        <v>0.51400000000000001</v>
      </c>
      <c r="H66" s="100">
        <v>0.59</v>
      </c>
      <c r="I66" s="100">
        <v>0.80999999999999994</v>
      </c>
      <c r="J66" s="100">
        <v>0.6399999999999999</v>
      </c>
      <c r="K66" s="100">
        <v>1.3115069999999991</v>
      </c>
      <c r="L66" s="100">
        <v>0.48070000000000002</v>
      </c>
      <c r="M66" s="100">
        <v>0.36</v>
      </c>
      <c r="N66" s="100">
        <v>0.22000000000000003</v>
      </c>
      <c r="O66" s="100">
        <v>0.66999999999999993</v>
      </c>
      <c r="P66" s="100">
        <v>1.6719999999999999</v>
      </c>
      <c r="Q66" s="100">
        <v>1.4400000000000002</v>
      </c>
      <c r="R66" s="100">
        <v>0.81780000000000008</v>
      </c>
      <c r="S66" s="100">
        <v>0.33</v>
      </c>
      <c r="T66" s="100">
        <v>0.36649999999999999</v>
      </c>
      <c r="U66" s="100">
        <v>0.44399999999999995</v>
      </c>
      <c r="V66" s="100">
        <v>0.48399999999999999</v>
      </c>
      <c r="W66" s="100">
        <v>0.10500000000000001</v>
      </c>
      <c r="X66" s="100">
        <v>0.51</v>
      </c>
      <c r="Y66" s="100">
        <v>0.71</v>
      </c>
      <c r="Z66" s="100">
        <v>0.315</v>
      </c>
      <c r="AA66" s="100">
        <v>0.54500000000000004</v>
      </c>
    </row>
    <row r="67" spans="1:27" s="50" customFormat="1" ht="17.25" customHeight="1">
      <c r="A67" s="90" t="s">
        <v>156</v>
      </c>
      <c r="B67" s="99" t="s">
        <v>157</v>
      </c>
      <c r="C67" s="92" t="s">
        <v>158</v>
      </c>
      <c r="D67" s="23">
        <f t="shared" si="15"/>
        <v>1.7398400000000001</v>
      </c>
      <c r="E67" s="18">
        <f t="shared" si="20"/>
        <v>3.519453169931866E-2</v>
      </c>
      <c r="F67" s="18">
        <v>1.0301400000000001</v>
      </c>
      <c r="G67" s="18">
        <v>0.01</v>
      </c>
      <c r="H67" s="18">
        <v>0</v>
      </c>
      <c r="I67" s="18">
        <v>0</v>
      </c>
      <c r="J67" s="18">
        <v>0.5907</v>
      </c>
      <c r="K67" s="18">
        <v>0.05</v>
      </c>
      <c r="L67" s="18">
        <v>0</v>
      </c>
      <c r="M67" s="18">
        <v>0</v>
      </c>
      <c r="N67" s="18">
        <v>0</v>
      </c>
      <c r="O67" s="18">
        <v>0</v>
      </c>
      <c r="P67" s="18">
        <v>0</v>
      </c>
      <c r="Q67" s="18">
        <v>0</v>
      </c>
      <c r="R67" s="18">
        <v>0</v>
      </c>
      <c r="S67" s="18">
        <v>0</v>
      </c>
      <c r="T67" s="18">
        <v>0</v>
      </c>
      <c r="U67" s="18">
        <v>5.0000000000000001E-3</v>
      </c>
      <c r="V67" s="18">
        <v>0</v>
      </c>
      <c r="W67" s="18">
        <v>0.04</v>
      </c>
      <c r="X67" s="18">
        <v>0</v>
      </c>
      <c r="Y67" s="18">
        <v>0</v>
      </c>
      <c r="Z67" s="18">
        <v>1.4E-2</v>
      </c>
      <c r="AA67" s="18">
        <v>0</v>
      </c>
    </row>
    <row r="68" spans="1:27" s="50" customFormat="1" ht="17.25" customHeight="1">
      <c r="A68" s="90" t="s">
        <v>159</v>
      </c>
      <c r="B68" s="99" t="s">
        <v>160</v>
      </c>
      <c r="C68" s="92" t="s">
        <v>181</v>
      </c>
      <c r="D68" s="23">
        <f t="shared" si="15"/>
        <v>0</v>
      </c>
      <c r="E68" s="18">
        <f t="shared" si="20"/>
        <v>0</v>
      </c>
      <c r="F68" s="100">
        <v>0</v>
      </c>
      <c r="G68" s="100">
        <v>0</v>
      </c>
      <c r="H68" s="100">
        <v>0</v>
      </c>
      <c r="I68" s="100">
        <v>0</v>
      </c>
      <c r="J68" s="100">
        <v>0</v>
      </c>
      <c r="K68" s="100">
        <v>0</v>
      </c>
      <c r="L68" s="100">
        <v>0</v>
      </c>
      <c r="M68" s="100">
        <v>0</v>
      </c>
      <c r="N68" s="100">
        <v>0</v>
      </c>
      <c r="O68" s="100">
        <v>0</v>
      </c>
      <c r="P68" s="100">
        <v>0</v>
      </c>
      <c r="Q68" s="100">
        <v>0</v>
      </c>
      <c r="R68" s="100">
        <v>0</v>
      </c>
      <c r="S68" s="100">
        <v>0</v>
      </c>
      <c r="T68" s="100">
        <v>0</v>
      </c>
      <c r="U68" s="100">
        <v>0</v>
      </c>
      <c r="V68" s="100">
        <v>0</v>
      </c>
      <c r="W68" s="100">
        <v>0</v>
      </c>
      <c r="X68" s="100">
        <v>0</v>
      </c>
      <c r="Y68" s="100">
        <v>0</v>
      </c>
      <c r="Z68" s="100">
        <v>0</v>
      </c>
      <c r="AA68" s="100">
        <v>0</v>
      </c>
    </row>
    <row r="69" spans="1:27" s="50" customFormat="1" ht="18" customHeight="1">
      <c r="A69" s="90" t="s">
        <v>161</v>
      </c>
      <c r="B69" s="99" t="s">
        <v>162</v>
      </c>
      <c r="C69" s="92" t="s">
        <v>163</v>
      </c>
      <c r="D69" s="23">
        <f t="shared" si="15"/>
        <v>6.9025809999999996</v>
      </c>
      <c r="E69" s="18">
        <f t="shared" si="20"/>
        <v>0.13962956697835127</v>
      </c>
      <c r="F69" s="100">
        <v>0.13148100000000001</v>
      </c>
      <c r="G69" s="100">
        <v>0</v>
      </c>
      <c r="H69" s="100">
        <v>0.67</v>
      </c>
      <c r="I69" s="100">
        <v>0.43000000000000005</v>
      </c>
      <c r="J69" s="100">
        <v>0.33859999999999996</v>
      </c>
      <c r="K69" s="100">
        <v>0.214</v>
      </c>
      <c r="L69" s="100">
        <v>0.16</v>
      </c>
      <c r="M69" s="100">
        <v>0</v>
      </c>
      <c r="N69" s="100">
        <v>0</v>
      </c>
      <c r="O69" s="100">
        <v>0.59450000000000003</v>
      </c>
      <c r="P69" s="100">
        <v>1.06</v>
      </c>
      <c r="Q69" s="100">
        <v>0.54</v>
      </c>
      <c r="R69" s="100">
        <v>0.54</v>
      </c>
      <c r="S69" s="100">
        <v>0</v>
      </c>
      <c r="T69" s="100">
        <v>0.74</v>
      </c>
      <c r="U69" s="100">
        <v>0.32</v>
      </c>
      <c r="V69" s="100">
        <v>0.16400000000000001</v>
      </c>
      <c r="W69" s="100">
        <v>0</v>
      </c>
      <c r="X69" s="100">
        <v>0</v>
      </c>
      <c r="Y69" s="100">
        <v>0.73</v>
      </c>
      <c r="Z69" s="100">
        <v>0.27</v>
      </c>
      <c r="AA69" s="100">
        <v>0</v>
      </c>
    </row>
    <row r="70" spans="1:27" ht="18" customHeight="1">
      <c r="A70" s="90" t="s">
        <v>164</v>
      </c>
      <c r="B70" s="99" t="s">
        <v>165</v>
      </c>
      <c r="C70" s="92" t="s">
        <v>166</v>
      </c>
      <c r="D70" s="23">
        <f t="shared" si="15"/>
        <v>1419.5013520000002</v>
      </c>
      <c r="E70" s="18">
        <f t="shared" si="20"/>
        <v>28.714528537215894</v>
      </c>
      <c r="F70" s="100">
        <v>6.0088720000000002</v>
      </c>
      <c r="G70" s="100">
        <v>15.234999999999999</v>
      </c>
      <c r="H70" s="100">
        <v>51.643999999999998</v>
      </c>
      <c r="I70" s="100">
        <v>33.198</v>
      </c>
      <c r="J70" s="100">
        <v>61.92848</v>
      </c>
      <c r="K70" s="100">
        <v>147.24459999999999</v>
      </c>
      <c r="L70" s="100">
        <v>34.200000000000003</v>
      </c>
      <c r="M70" s="100">
        <v>42.8</v>
      </c>
      <c r="N70" s="100">
        <v>38.35</v>
      </c>
      <c r="O70" s="100">
        <v>81.466999999999999</v>
      </c>
      <c r="P70" s="100">
        <v>120.7115</v>
      </c>
      <c r="Q70" s="100">
        <v>62.654000000000003</v>
      </c>
      <c r="R70" s="100">
        <v>152.49089999999998</v>
      </c>
      <c r="S70" s="100">
        <v>24.779999999999998</v>
      </c>
      <c r="T70" s="100">
        <v>26.154</v>
      </c>
      <c r="U70" s="100">
        <v>216.38</v>
      </c>
      <c r="V70" s="100">
        <v>57.67</v>
      </c>
      <c r="W70" s="100">
        <v>94.8</v>
      </c>
      <c r="X70" s="100">
        <v>15.45</v>
      </c>
      <c r="Y70" s="100">
        <v>21.774999999999999</v>
      </c>
      <c r="Z70" s="100">
        <v>86.61</v>
      </c>
      <c r="AA70" s="100">
        <v>27.95</v>
      </c>
    </row>
    <row r="71" spans="1:27" ht="18" customHeight="1">
      <c r="A71" s="90" t="s">
        <v>167</v>
      </c>
      <c r="B71" s="99" t="s">
        <v>168</v>
      </c>
      <c r="C71" s="92" t="s">
        <v>169</v>
      </c>
      <c r="D71" s="23">
        <f t="shared" si="15"/>
        <v>79.492199999999997</v>
      </c>
      <c r="E71" s="18">
        <f t="shared" si="20"/>
        <v>1.6080161122566321</v>
      </c>
      <c r="F71" s="100">
        <v>0</v>
      </c>
      <c r="G71" s="100">
        <v>0</v>
      </c>
      <c r="H71" s="100">
        <v>1.0582</v>
      </c>
      <c r="I71" s="100">
        <v>0</v>
      </c>
      <c r="J71" s="100">
        <v>20.344000000000001</v>
      </c>
      <c r="K71" s="100">
        <v>0</v>
      </c>
      <c r="L71" s="100">
        <v>1.39</v>
      </c>
      <c r="M71" s="100">
        <v>0</v>
      </c>
      <c r="N71" s="100">
        <v>1.19</v>
      </c>
      <c r="O71" s="100">
        <v>11.88</v>
      </c>
      <c r="P71" s="100">
        <v>0</v>
      </c>
      <c r="Q71" s="100">
        <v>0</v>
      </c>
      <c r="R71" s="100">
        <v>9.2799999999999994</v>
      </c>
      <c r="S71" s="100">
        <v>0</v>
      </c>
      <c r="T71" s="100">
        <v>21.47</v>
      </c>
      <c r="U71" s="100">
        <v>0</v>
      </c>
      <c r="V71" s="100">
        <v>0</v>
      </c>
      <c r="W71" s="100">
        <v>0</v>
      </c>
      <c r="X71" s="100">
        <v>0</v>
      </c>
      <c r="Y71" s="100">
        <v>12.88</v>
      </c>
      <c r="Z71" s="100">
        <v>0</v>
      </c>
      <c r="AA71" s="100">
        <v>0</v>
      </c>
    </row>
    <row r="72" spans="1:27" ht="18" customHeight="1">
      <c r="A72" s="90" t="s">
        <v>170</v>
      </c>
      <c r="B72" s="99" t="s">
        <v>171</v>
      </c>
      <c r="C72" s="92" t="s">
        <v>172</v>
      </c>
      <c r="D72" s="23">
        <f t="shared" si="15"/>
        <v>19.330000000000002</v>
      </c>
      <c r="E72" s="18">
        <f t="shared" si="20"/>
        <v>0.39101888549971825</v>
      </c>
      <c r="F72" s="100">
        <v>7.0000000000000007E-2</v>
      </c>
      <c r="G72" s="100">
        <v>0</v>
      </c>
      <c r="H72" s="100">
        <v>0</v>
      </c>
      <c r="I72" s="100">
        <v>0</v>
      </c>
      <c r="J72" s="100">
        <v>0.05</v>
      </c>
      <c r="K72" s="100">
        <v>0.05</v>
      </c>
      <c r="L72" s="100">
        <v>0</v>
      </c>
      <c r="M72" s="100">
        <v>0</v>
      </c>
      <c r="N72" s="100">
        <v>0</v>
      </c>
      <c r="O72" s="100">
        <v>0</v>
      </c>
      <c r="P72" s="100">
        <v>0</v>
      </c>
      <c r="Q72" s="100">
        <v>0</v>
      </c>
      <c r="R72" s="100">
        <v>0</v>
      </c>
      <c r="S72" s="100">
        <v>0</v>
      </c>
      <c r="T72" s="100">
        <v>0.05</v>
      </c>
      <c r="U72" s="100">
        <v>0</v>
      </c>
      <c r="V72" s="100">
        <v>0</v>
      </c>
      <c r="W72" s="100">
        <v>0.125</v>
      </c>
      <c r="X72" s="100">
        <v>0</v>
      </c>
      <c r="Y72" s="100">
        <v>0.01</v>
      </c>
      <c r="Z72" s="100">
        <v>18.73</v>
      </c>
      <c r="AA72" s="100">
        <v>0.245</v>
      </c>
    </row>
    <row r="73" spans="1:27" ht="18" hidden="1" customHeight="1">
      <c r="A73" s="90" t="s">
        <v>173</v>
      </c>
      <c r="B73" s="99" t="s">
        <v>174</v>
      </c>
      <c r="C73" s="92" t="s">
        <v>175</v>
      </c>
      <c r="D73" s="23">
        <f t="shared" si="15"/>
        <v>0.3</v>
      </c>
      <c r="E73" s="18">
        <f t="shared" si="20"/>
        <v>6.0685807371916945E-3</v>
      </c>
      <c r="F73" s="100">
        <v>0</v>
      </c>
      <c r="G73" s="100">
        <v>0</v>
      </c>
      <c r="H73" s="100">
        <v>0</v>
      </c>
      <c r="I73" s="100">
        <v>0</v>
      </c>
      <c r="J73" s="100">
        <v>0</v>
      </c>
      <c r="K73" s="100">
        <v>0</v>
      </c>
      <c r="L73" s="100">
        <v>0</v>
      </c>
      <c r="M73" s="100">
        <v>0</v>
      </c>
      <c r="N73" s="100">
        <v>0</v>
      </c>
      <c r="O73" s="100">
        <v>0</v>
      </c>
      <c r="P73" s="100">
        <v>0</v>
      </c>
      <c r="Q73" s="100">
        <v>0</v>
      </c>
      <c r="R73" s="100">
        <v>0</v>
      </c>
      <c r="S73" s="100">
        <v>0</v>
      </c>
      <c r="T73" s="100">
        <v>0.04</v>
      </c>
      <c r="U73" s="100">
        <v>0</v>
      </c>
      <c r="V73" s="100">
        <v>0</v>
      </c>
      <c r="W73" s="100">
        <v>0</v>
      </c>
      <c r="X73" s="100">
        <v>0</v>
      </c>
      <c r="Y73" s="100">
        <v>0.04</v>
      </c>
      <c r="Z73" s="100">
        <v>0.22</v>
      </c>
      <c r="AA73" s="100">
        <v>0</v>
      </c>
    </row>
    <row r="74" spans="1:27" ht="18" hidden="1" customHeight="1">
      <c r="A74" s="90" t="s">
        <v>176</v>
      </c>
      <c r="B74" s="99" t="s">
        <v>177</v>
      </c>
      <c r="C74" s="92" t="s">
        <v>178</v>
      </c>
      <c r="D74" s="23">
        <f t="shared" si="15"/>
        <v>2.4</v>
      </c>
      <c r="E74" s="18">
        <f t="shared" si="20"/>
        <v>4.8548645897533556E-2</v>
      </c>
      <c r="F74" s="100">
        <v>0</v>
      </c>
      <c r="G74" s="100">
        <v>0</v>
      </c>
      <c r="H74" s="100">
        <v>0</v>
      </c>
      <c r="I74" s="100">
        <v>0.5</v>
      </c>
      <c r="J74" s="100">
        <v>0</v>
      </c>
      <c r="K74" s="100">
        <v>0.5</v>
      </c>
      <c r="L74" s="100">
        <v>0.5</v>
      </c>
      <c r="M74" s="100">
        <v>0</v>
      </c>
      <c r="N74" s="100">
        <v>0</v>
      </c>
      <c r="O74" s="100">
        <v>0</v>
      </c>
      <c r="P74" s="100">
        <v>0</v>
      </c>
      <c r="Q74" s="100">
        <v>0.4</v>
      </c>
      <c r="R74" s="100">
        <v>0</v>
      </c>
      <c r="S74" s="100">
        <v>0</v>
      </c>
      <c r="T74" s="100">
        <v>0</v>
      </c>
      <c r="U74" s="100">
        <v>0</v>
      </c>
      <c r="V74" s="100">
        <v>0.5</v>
      </c>
      <c r="W74" s="100">
        <v>0</v>
      </c>
      <c r="X74" s="100">
        <v>0</v>
      </c>
      <c r="Y74" s="100">
        <v>0</v>
      </c>
      <c r="Z74" s="100">
        <v>0</v>
      </c>
      <c r="AA74" s="100">
        <v>0</v>
      </c>
    </row>
    <row r="75" spans="1:27" s="53" customFormat="1" ht="18" customHeight="1">
      <c r="A75" s="102">
        <v>3</v>
      </c>
      <c r="B75" s="103" t="s">
        <v>179</v>
      </c>
      <c r="C75" s="85" t="s">
        <v>180</v>
      </c>
      <c r="D75" s="23">
        <f t="shared" si="15"/>
        <v>731.17269699999997</v>
      </c>
      <c r="E75" s="86">
        <f>D75/D$7*100</f>
        <v>0.71915315872856334</v>
      </c>
      <c r="F75" s="105">
        <v>0</v>
      </c>
      <c r="G75" s="105">
        <v>0</v>
      </c>
      <c r="H75" s="105">
        <v>5.1519999999999992</v>
      </c>
      <c r="I75" s="105">
        <v>6.32</v>
      </c>
      <c r="J75" s="105">
        <v>0</v>
      </c>
      <c r="K75" s="105">
        <v>0</v>
      </c>
      <c r="L75" s="105">
        <v>0</v>
      </c>
      <c r="M75" s="105">
        <v>2.017696999999953</v>
      </c>
      <c r="N75" s="105">
        <v>8.7696999999952813E-2</v>
      </c>
      <c r="O75" s="105">
        <v>12.885302999999984</v>
      </c>
      <c r="P75" s="105">
        <v>0</v>
      </c>
      <c r="Q75" s="105">
        <v>0</v>
      </c>
      <c r="R75" s="105">
        <v>6.95</v>
      </c>
      <c r="S75" s="105">
        <v>0</v>
      </c>
      <c r="T75" s="105">
        <v>513.53899999999999</v>
      </c>
      <c r="U75" s="105">
        <v>0.36399999999999999</v>
      </c>
      <c r="V75" s="105">
        <v>0</v>
      </c>
      <c r="W75" s="105">
        <v>1.609</v>
      </c>
      <c r="X75" s="105">
        <v>0</v>
      </c>
      <c r="Y75" s="105">
        <v>182.24800000000002</v>
      </c>
      <c r="Z75" s="105">
        <v>0</v>
      </c>
      <c r="AA75" s="105">
        <v>0</v>
      </c>
    </row>
    <row r="76" spans="1:27" ht="21" customHeight="1">
      <c r="A76" s="106" t="s">
        <v>213</v>
      </c>
      <c r="B76" s="97" t="s">
        <v>214</v>
      </c>
      <c r="C76" s="81"/>
      <c r="D76" s="14"/>
      <c r="E76" s="13"/>
      <c r="F76" s="107"/>
      <c r="G76" s="107"/>
      <c r="H76" s="107"/>
      <c r="I76" s="107"/>
      <c r="J76" s="107"/>
      <c r="K76" s="107"/>
      <c r="L76" s="107"/>
      <c r="M76" s="107"/>
      <c r="N76" s="107"/>
      <c r="O76" s="107"/>
      <c r="P76" s="107"/>
      <c r="Q76" s="107"/>
      <c r="R76" s="107"/>
      <c r="S76" s="107"/>
      <c r="T76" s="107"/>
      <c r="U76" s="107"/>
      <c r="V76" s="107"/>
      <c r="W76" s="107"/>
      <c r="X76" s="107"/>
      <c r="Y76" s="107"/>
      <c r="Z76" s="107"/>
      <c r="AA76" s="107"/>
    </row>
    <row r="77" spans="1:27" ht="21" customHeight="1">
      <c r="A77" s="106">
        <v>1</v>
      </c>
      <c r="B77" s="97" t="s">
        <v>310</v>
      </c>
      <c r="C77" s="81" t="s">
        <v>215</v>
      </c>
      <c r="D77" s="13">
        <f t="shared" ref="D77" si="21">SUM(F77:M77)</f>
        <v>0</v>
      </c>
      <c r="E77" s="13">
        <f>D77/D$7*100</f>
        <v>0</v>
      </c>
      <c r="F77" s="107">
        <v>0</v>
      </c>
      <c r="G77" s="107">
        <v>0</v>
      </c>
      <c r="H77" s="107">
        <v>0</v>
      </c>
      <c r="I77" s="107">
        <v>0</v>
      </c>
      <c r="J77" s="107">
        <v>0</v>
      </c>
      <c r="K77" s="107">
        <v>0</v>
      </c>
      <c r="L77" s="107">
        <v>0</v>
      </c>
      <c r="M77" s="107">
        <v>0</v>
      </c>
      <c r="N77" s="107">
        <v>0</v>
      </c>
      <c r="O77" s="107">
        <v>0</v>
      </c>
      <c r="P77" s="107">
        <v>0</v>
      </c>
      <c r="Q77" s="107">
        <v>0</v>
      </c>
      <c r="R77" s="107">
        <v>0</v>
      </c>
      <c r="S77" s="107">
        <v>0</v>
      </c>
      <c r="T77" s="107">
        <v>0</v>
      </c>
      <c r="U77" s="107">
        <v>0</v>
      </c>
      <c r="V77" s="107">
        <v>0</v>
      </c>
      <c r="W77" s="107">
        <v>0</v>
      </c>
      <c r="X77" s="107">
        <v>0</v>
      </c>
      <c r="Y77" s="107">
        <v>0</v>
      </c>
      <c r="Z77" s="107">
        <v>0</v>
      </c>
      <c r="AA77" s="107">
        <v>0</v>
      </c>
    </row>
    <row r="78" spans="1:27" ht="21" customHeight="1">
      <c r="A78" s="106">
        <v>2</v>
      </c>
      <c r="B78" s="97" t="s">
        <v>216</v>
      </c>
      <c r="C78" s="81" t="s">
        <v>217</v>
      </c>
      <c r="D78" s="13">
        <f>SUM(F78:AA78)</f>
        <v>0</v>
      </c>
      <c r="E78" s="13">
        <f>D78/D$7*100</f>
        <v>0</v>
      </c>
      <c r="F78" s="107"/>
      <c r="G78" s="107"/>
      <c r="H78" s="107"/>
      <c r="I78" s="107"/>
      <c r="J78" s="107"/>
      <c r="K78" s="107"/>
      <c r="L78" s="107"/>
      <c r="M78" s="107"/>
      <c r="N78" s="107"/>
      <c r="O78" s="107"/>
      <c r="P78" s="107"/>
      <c r="Q78" s="107"/>
      <c r="R78" s="107"/>
      <c r="S78" s="107"/>
      <c r="T78" s="107"/>
      <c r="U78" s="107"/>
      <c r="V78" s="107"/>
      <c r="W78" s="107"/>
      <c r="X78" s="107"/>
      <c r="Y78" s="107"/>
      <c r="Z78" s="107"/>
      <c r="AA78" s="107"/>
    </row>
    <row r="79" spans="1:27" ht="21" customHeight="1">
      <c r="A79" s="106">
        <v>3</v>
      </c>
      <c r="B79" s="97" t="s">
        <v>218</v>
      </c>
      <c r="C79" s="81" t="s">
        <v>219</v>
      </c>
      <c r="D79" s="13">
        <f>SUM(F79:AA79)</f>
        <v>86.546000000000021</v>
      </c>
      <c r="E79" s="13">
        <f>D79/D$7*100</f>
        <v>8.5123295126708298E-2</v>
      </c>
      <c r="F79" s="107">
        <f>F7</f>
        <v>86.546000000000021</v>
      </c>
      <c r="G79" s="107"/>
      <c r="H79" s="107"/>
      <c r="I79" s="107"/>
      <c r="J79" s="107"/>
      <c r="K79" s="107"/>
      <c r="L79" s="107"/>
      <c r="M79" s="107"/>
      <c r="N79" s="107"/>
      <c r="O79" s="107"/>
      <c r="P79" s="107"/>
      <c r="Q79" s="107"/>
      <c r="R79" s="107"/>
      <c r="S79" s="107"/>
      <c r="T79" s="107"/>
      <c r="U79" s="107"/>
      <c r="V79" s="107"/>
      <c r="W79" s="107"/>
      <c r="X79" s="107"/>
      <c r="Y79" s="107"/>
      <c r="Z79" s="107"/>
      <c r="AA79" s="107"/>
    </row>
    <row r="80" spans="1:27" s="112" customFormat="1" ht="49.5" customHeight="1">
      <c r="A80" s="108">
        <v>4</v>
      </c>
      <c r="B80" s="109" t="s">
        <v>220</v>
      </c>
      <c r="C80" s="110" t="s">
        <v>221</v>
      </c>
      <c r="D80" s="13">
        <f t="shared" ref="D80:D89" si="22">SUM(F80:AA80)</f>
        <v>4084.3009570000004</v>
      </c>
      <c r="E80" s="13">
        <f t="shared" ref="E80:E89" si="23">D80/D$7*100</f>
        <v>4.0171603049130873</v>
      </c>
      <c r="F80" s="111">
        <f>F11</f>
        <v>1.0524000000000004</v>
      </c>
      <c r="G80" s="111">
        <f t="shared" ref="G80:M80" si="24">G11</f>
        <v>39.394999999999996</v>
      </c>
      <c r="H80" s="111">
        <f t="shared" si="24"/>
        <v>233.69010000000003</v>
      </c>
      <c r="I80" s="111">
        <f t="shared" si="24"/>
        <v>125.7116</v>
      </c>
      <c r="J80" s="111">
        <f t="shared" si="24"/>
        <v>425.624077</v>
      </c>
      <c r="K80" s="111">
        <f t="shared" si="24"/>
        <v>227.17230000000001</v>
      </c>
      <c r="L80" s="111">
        <f t="shared" si="24"/>
        <v>213.0765860000009</v>
      </c>
      <c r="M80" s="111">
        <f t="shared" si="24"/>
        <v>111.82799999999999</v>
      </c>
      <c r="N80" s="111">
        <f t="shared" ref="N80:AA80" si="25">N11</f>
        <v>75.771999999999991</v>
      </c>
      <c r="O80" s="111">
        <f t="shared" si="25"/>
        <v>249.18699999999998</v>
      </c>
      <c r="P80" s="111">
        <f t="shared" si="25"/>
        <v>116.994134</v>
      </c>
      <c r="Q80" s="111">
        <f t="shared" si="25"/>
        <v>237.76294000000001</v>
      </c>
      <c r="R80" s="111">
        <f t="shared" si="25"/>
        <v>170.56238000000002</v>
      </c>
      <c r="S80" s="111">
        <f t="shared" si="25"/>
        <v>49.783999999999999</v>
      </c>
      <c r="T80" s="111">
        <f t="shared" si="25"/>
        <v>517.61380000000008</v>
      </c>
      <c r="U80" s="111">
        <f t="shared" si="25"/>
        <v>279.02393000000001</v>
      </c>
      <c r="V80" s="111">
        <f t="shared" si="25"/>
        <v>176.98148</v>
      </c>
      <c r="W80" s="111">
        <f t="shared" si="25"/>
        <v>212.76999999999998</v>
      </c>
      <c r="X80" s="111">
        <f t="shared" si="25"/>
        <v>87.39800000000001</v>
      </c>
      <c r="Y80" s="111">
        <f t="shared" si="25"/>
        <v>359.01323000000002</v>
      </c>
      <c r="Z80" s="111">
        <f t="shared" si="25"/>
        <v>128.22899999999998</v>
      </c>
      <c r="AA80" s="111">
        <f t="shared" si="25"/>
        <v>45.658999999999999</v>
      </c>
    </row>
    <row r="81" spans="1:27" s="114" customFormat="1" ht="37.5" customHeight="1">
      <c r="A81" s="108">
        <v>5</v>
      </c>
      <c r="B81" s="113" t="s">
        <v>222</v>
      </c>
      <c r="C81" s="110" t="s">
        <v>223</v>
      </c>
      <c r="D81" s="13">
        <f t="shared" si="22"/>
        <v>84989.312333000024</v>
      </c>
      <c r="E81" s="13">
        <f t="shared" si="23"/>
        <v>83.5921974018204</v>
      </c>
      <c r="F81" s="111">
        <f>F17+F21+F25</f>
        <v>0</v>
      </c>
      <c r="G81" s="111">
        <f t="shared" ref="G81:M81" si="26">G17+G21+G25</f>
        <v>2839.9924900000092</v>
      </c>
      <c r="H81" s="111">
        <f t="shared" si="26"/>
        <v>2340.6830830000072</v>
      </c>
      <c r="I81" s="111">
        <f t="shared" si="26"/>
        <v>4438.8862000000008</v>
      </c>
      <c r="J81" s="111">
        <f t="shared" si="26"/>
        <v>1731.5243979999996</v>
      </c>
      <c r="K81" s="111">
        <f t="shared" si="26"/>
        <v>5937.5132720000001</v>
      </c>
      <c r="L81" s="111">
        <f t="shared" si="26"/>
        <v>4367.4827430000305</v>
      </c>
      <c r="M81" s="111">
        <f t="shared" si="26"/>
        <v>4625.8959999999997</v>
      </c>
      <c r="N81" s="111">
        <f t="shared" ref="N81:AA81" si="27">N17+N21+N25</f>
        <v>4240.1298999999999</v>
      </c>
      <c r="O81" s="111">
        <f t="shared" si="27"/>
        <v>2841.3903</v>
      </c>
      <c r="P81" s="111">
        <f t="shared" si="27"/>
        <v>2443.9099999999994</v>
      </c>
      <c r="Q81" s="111">
        <f t="shared" si="27"/>
        <v>6170.7292379999999</v>
      </c>
      <c r="R81" s="111">
        <f t="shared" si="27"/>
        <v>2244.9111899999916</v>
      </c>
      <c r="S81" s="111">
        <f t="shared" si="27"/>
        <v>4363.6536199999846</v>
      </c>
      <c r="T81" s="111">
        <f t="shared" si="27"/>
        <v>4301.49</v>
      </c>
      <c r="U81" s="111">
        <f t="shared" si="27"/>
        <v>3410.5034900000005</v>
      </c>
      <c r="V81" s="111">
        <f t="shared" si="27"/>
        <v>4847.3532269999969</v>
      </c>
      <c r="W81" s="111">
        <f t="shared" si="27"/>
        <v>6542.03729999999</v>
      </c>
      <c r="X81" s="111">
        <f t="shared" si="27"/>
        <v>6478.7543569999998</v>
      </c>
      <c r="Y81" s="111">
        <f t="shared" si="27"/>
        <v>3382.836695</v>
      </c>
      <c r="Z81" s="111">
        <f t="shared" si="27"/>
        <v>4679.8855300000105</v>
      </c>
      <c r="AA81" s="111">
        <f t="shared" si="27"/>
        <v>2759.7492999999909</v>
      </c>
    </row>
    <row r="82" spans="1:27" s="114" customFormat="1" ht="21" customHeight="1">
      <c r="A82" s="108">
        <v>6</v>
      </c>
      <c r="B82" s="113" t="s">
        <v>224</v>
      </c>
      <c r="C82" s="110" t="s">
        <v>225</v>
      </c>
      <c r="D82" s="13">
        <f t="shared" si="22"/>
        <v>0</v>
      </c>
      <c r="E82" s="13">
        <f t="shared" si="23"/>
        <v>0</v>
      </c>
      <c r="F82" s="111"/>
      <c r="G82" s="111"/>
      <c r="H82" s="111"/>
      <c r="I82" s="111"/>
      <c r="J82" s="111"/>
      <c r="K82" s="111"/>
      <c r="L82" s="111"/>
      <c r="M82" s="111"/>
      <c r="N82" s="111"/>
      <c r="O82" s="111"/>
      <c r="P82" s="111"/>
      <c r="Q82" s="111"/>
      <c r="R82" s="111"/>
      <c r="S82" s="111"/>
      <c r="T82" s="111"/>
      <c r="U82" s="111"/>
      <c r="V82" s="111"/>
      <c r="W82" s="111"/>
      <c r="X82" s="111"/>
      <c r="Y82" s="111"/>
      <c r="Z82" s="111"/>
      <c r="AA82" s="111"/>
    </row>
    <row r="83" spans="1:27" s="114" customFormat="1" ht="14.4">
      <c r="A83" s="108">
        <v>7</v>
      </c>
      <c r="B83" s="113" t="s">
        <v>226</v>
      </c>
      <c r="C83" s="110" t="s">
        <v>227</v>
      </c>
      <c r="D83" s="13">
        <f t="shared" si="22"/>
        <v>0</v>
      </c>
      <c r="E83" s="13">
        <f t="shared" si="23"/>
        <v>0</v>
      </c>
      <c r="F83" s="111"/>
      <c r="G83" s="86"/>
      <c r="H83" s="111"/>
      <c r="I83" s="111"/>
      <c r="J83" s="111"/>
      <c r="K83" s="111"/>
      <c r="L83" s="111"/>
      <c r="M83" s="111"/>
      <c r="N83" s="111"/>
      <c r="O83" s="111"/>
      <c r="P83" s="111"/>
      <c r="Q83" s="111"/>
      <c r="R83" s="111"/>
      <c r="S83" s="111"/>
      <c r="T83" s="111"/>
      <c r="U83" s="111"/>
      <c r="V83" s="111"/>
      <c r="W83" s="111"/>
      <c r="X83" s="111"/>
      <c r="Y83" s="111"/>
      <c r="Z83" s="111"/>
      <c r="AA83" s="111"/>
    </row>
    <row r="84" spans="1:27" s="114" customFormat="1" ht="35.25" customHeight="1">
      <c r="A84" s="108">
        <v>8</v>
      </c>
      <c r="B84" s="113" t="s">
        <v>228</v>
      </c>
      <c r="C84" s="110" t="s">
        <v>229</v>
      </c>
      <c r="D84" s="13">
        <f t="shared" si="22"/>
        <v>50</v>
      </c>
      <c r="E84" s="13">
        <f t="shared" si="23"/>
        <v>4.9178064339604532E-2</v>
      </c>
      <c r="F84" s="111">
        <f>F36+F38</f>
        <v>0</v>
      </c>
      <c r="G84" s="111">
        <f t="shared" ref="G84:M84" si="28">G36+G38</f>
        <v>0</v>
      </c>
      <c r="H84" s="111">
        <f t="shared" si="28"/>
        <v>0</v>
      </c>
      <c r="I84" s="111">
        <f t="shared" si="28"/>
        <v>0</v>
      </c>
      <c r="J84" s="111">
        <f t="shared" si="28"/>
        <v>0</v>
      </c>
      <c r="K84" s="111">
        <f t="shared" si="28"/>
        <v>0</v>
      </c>
      <c r="L84" s="111">
        <f t="shared" si="28"/>
        <v>0</v>
      </c>
      <c r="M84" s="111">
        <f t="shared" si="28"/>
        <v>0</v>
      </c>
      <c r="N84" s="111">
        <f t="shared" ref="N84:AA84" si="29">N36+N38</f>
        <v>0</v>
      </c>
      <c r="O84" s="111">
        <f t="shared" si="29"/>
        <v>0</v>
      </c>
      <c r="P84" s="111">
        <f t="shared" si="29"/>
        <v>0</v>
      </c>
      <c r="Q84" s="111">
        <f t="shared" si="29"/>
        <v>0</v>
      </c>
      <c r="R84" s="111">
        <f t="shared" si="29"/>
        <v>50</v>
      </c>
      <c r="S84" s="111">
        <f t="shared" si="29"/>
        <v>0</v>
      </c>
      <c r="T84" s="111">
        <f t="shared" si="29"/>
        <v>0</v>
      </c>
      <c r="U84" s="111">
        <f t="shared" si="29"/>
        <v>0</v>
      </c>
      <c r="V84" s="111">
        <f t="shared" si="29"/>
        <v>0</v>
      </c>
      <c r="W84" s="111">
        <f t="shared" si="29"/>
        <v>0</v>
      </c>
      <c r="X84" s="111">
        <f t="shared" si="29"/>
        <v>0</v>
      </c>
      <c r="Y84" s="111">
        <f t="shared" si="29"/>
        <v>0</v>
      </c>
      <c r="Z84" s="111">
        <f t="shared" si="29"/>
        <v>0</v>
      </c>
      <c r="AA84" s="111">
        <f t="shared" si="29"/>
        <v>0</v>
      </c>
    </row>
    <row r="85" spans="1:27" s="114" customFormat="1" ht="21" customHeight="1">
      <c r="A85" s="108">
        <v>9</v>
      </c>
      <c r="B85" s="113" t="s">
        <v>230</v>
      </c>
      <c r="C85" s="110" t="s">
        <v>231</v>
      </c>
      <c r="D85" s="13">
        <f t="shared" si="22"/>
        <v>53.760000000000005</v>
      </c>
      <c r="E85" s="13">
        <f t="shared" si="23"/>
        <v>5.2876254777942791E-2</v>
      </c>
      <c r="F85" s="111">
        <f>'KĐT(có KĐT mới)'!H7</f>
        <v>27.560000000000002</v>
      </c>
      <c r="G85" s="111">
        <f>'KĐT(có KĐT mới)'!I7</f>
        <v>0</v>
      </c>
      <c r="H85" s="111">
        <f>'KĐT(có KĐT mới)'!J7</f>
        <v>0</v>
      </c>
      <c r="I85" s="111">
        <f>'KĐT(có KĐT mới)'!K7</f>
        <v>0</v>
      </c>
      <c r="J85" s="111">
        <f>'KĐT(có KĐT mới)'!L7</f>
        <v>26.2</v>
      </c>
      <c r="K85" s="111">
        <f>'KĐT(có KĐT mới)'!M7</f>
        <v>0</v>
      </c>
      <c r="L85" s="111">
        <f>'KĐT(có KĐT mới)'!N7</f>
        <v>0</v>
      </c>
      <c r="M85" s="111">
        <f>'KĐT(có KĐT mới)'!O7</f>
        <v>0</v>
      </c>
      <c r="N85" s="111">
        <f>'KĐT(có KĐT mới)'!P7</f>
        <v>0</v>
      </c>
      <c r="O85" s="111">
        <f>'KĐT(có KĐT mới)'!Q7</f>
        <v>0</v>
      </c>
      <c r="P85" s="111">
        <f>'KĐT(có KĐT mới)'!R7</f>
        <v>0</v>
      </c>
      <c r="Q85" s="111">
        <f>'KĐT(có KĐT mới)'!S7</f>
        <v>0</v>
      </c>
      <c r="R85" s="111">
        <f>'KĐT(có KĐT mới)'!T7</f>
        <v>0</v>
      </c>
      <c r="S85" s="111">
        <f>'KĐT(có KĐT mới)'!U7</f>
        <v>0</v>
      </c>
      <c r="T85" s="111">
        <f>'KĐT(có KĐT mới)'!V7</f>
        <v>0</v>
      </c>
      <c r="U85" s="111">
        <f>'KĐT(có KĐT mới)'!W7</f>
        <v>0</v>
      </c>
      <c r="V85" s="111">
        <f>'KĐT(có KĐT mới)'!X7</f>
        <v>0</v>
      </c>
      <c r="W85" s="111">
        <f>'KĐT(có KĐT mới)'!Y7</f>
        <v>0</v>
      </c>
      <c r="X85" s="111">
        <f>'KĐT(có KĐT mới)'!Z7</f>
        <v>0</v>
      </c>
      <c r="Y85" s="111">
        <f>'KĐT(có KĐT mới)'!AA7</f>
        <v>0</v>
      </c>
      <c r="Z85" s="111">
        <f>'KĐT(có KĐT mới)'!AB7</f>
        <v>0</v>
      </c>
      <c r="AA85" s="111">
        <f>'KĐT(có KĐT mới)'!AC7</f>
        <v>0</v>
      </c>
    </row>
    <row r="86" spans="1:27" s="114" customFormat="1" ht="21" customHeight="1">
      <c r="A86" s="108">
        <v>10</v>
      </c>
      <c r="B86" s="113" t="s">
        <v>232</v>
      </c>
      <c r="C86" s="110" t="s">
        <v>233</v>
      </c>
      <c r="D86" s="13">
        <f t="shared" si="22"/>
        <v>43.309600000000003</v>
      </c>
      <c r="E86" s="13">
        <f t="shared" si="23"/>
        <v>4.259764590645073E-2</v>
      </c>
      <c r="F86" s="111">
        <f>F39</f>
        <v>0.54800000000000004</v>
      </c>
      <c r="G86" s="111">
        <f t="shared" ref="G86:M86" si="30">G39</f>
        <v>0</v>
      </c>
      <c r="H86" s="111">
        <f t="shared" si="30"/>
        <v>1.4410899999977758</v>
      </c>
      <c r="I86" s="111">
        <f t="shared" si="30"/>
        <v>0</v>
      </c>
      <c r="J86" s="111">
        <f t="shared" si="30"/>
        <v>2.8883550000022282</v>
      </c>
      <c r="K86" s="111">
        <f t="shared" si="30"/>
        <v>18.101999999999997</v>
      </c>
      <c r="L86" s="111">
        <f t="shared" si="30"/>
        <v>0.92515499999999995</v>
      </c>
      <c r="M86" s="111">
        <f t="shared" si="30"/>
        <v>0</v>
      </c>
      <c r="N86" s="111">
        <f t="shared" ref="N86:AA86" si="31">N39</f>
        <v>0</v>
      </c>
      <c r="O86" s="111">
        <f t="shared" si="31"/>
        <v>6.4000000000000001E-2</v>
      </c>
      <c r="P86" s="111">
        <f t="shared" si="31"/>
        <v>0.37</v>
      </c>
      <c r="Q86" s="111">
        <f t="shared" si="31"/>
        <v>3.8</v>
      </c>
      <c r="R86" s="111">
        <f t="shared" si="31"/>
        <v>0.52</v>
      </c>
      <c r="S86" s="111">
        <f t="shared" si="31"/>
        <v>0</v>
      </c>
      <c r="T86" s="111">
        <f t="shared" si="31"/>
        <v>0.02</v>
      </c>
      <c r="U86" s="111">
        <f t="shared" si="31"/>
        <v>0.2</v>
      </c>
      <c r="V86" s="111">
        <f t="shared" si="31"/>
        <v>0</v>
      </c>
      <c r="W86" s="111">
        <f t="shared" si="31"/>
        <v>0.13</v>
      </c>
      <c r="X86" s="111">
        <f t="shared" si="31"/>
        <v>0</v>
      </c>
      <c r="Y86" s="111">
        <f t="shared" si="31"/>
        <v>14</v>
      </c>
      <c r="Z86" s="111">
        <f t="shared" si="31"/>
        <v>0.30099999999999999</v>
      </c>
      <c r="AA86" s="111">
        <f t="shared" si="31"/>
        <v>0</v>
      </c>
    </row>
    <row r="87" spans="1:27" s="114" customFormat="1" ht="21" customHeight="1">
      <c r="A87" s="108">
        <v>11</v>
      </c>
      <c r="B87" s="113" t="s">
        <v>234</v>
      </c>
      <c r="C87" s="110" t="s">
        <v>235</v>
      </c>
      <c r="D87" s="13">
        <f t="shared" si="22"/>
        <v>0</v>
      </c>
      <c r="E87" s="13">
        <f t="shared" si="23"/>
        <v>0</v>
      </c>
      <c r="F87" s="111"/>
      <c r="G87" s="111">
        <v>0</v>
      </c>
      <c r="H87" s="111">
        <v>0</v>
      </c>
      <c r="I87" s="111">
        <v>0</v>
      </c>
      <c r="J87" s="111">
        <v>0</v>
      </c>
      <c r="K87" s="111"/>
      <c r="L87" s="111"/>
      <c r="M87" s="111"/>
      <c r="N87" s="111"/>
      <c r="O87" s="111"/>
      <c r="P87" s="111"/>
      <c r="Q87" s="111"/>
      <c r="R87" s="111"/>
      <c r="S87" s="111"/>
      <c r="T87" s="111"/>
      <c r="U87" s="111"/>
      <c r="V87" s="111"/>
      <c r="W87" s="111"/>
      <c r="X87" s="111"/>
      <c r="Y87" s="111"/>
      <c r="Z87" s="111"/>
      <c r="AA87" s="111"/>
    </row>
    <row r="88" spans="1:27" s="114" customFormat="1" ht="21" customHeight="1">
      <c r="A88" s="108">
        <v>12</v>
      </c>
      <c r="B88" s="113" t="s">
        <v>236</v>
      </c>
      <c r="C88" s="110" t="s">
        <v>237</v>
      </c>
      <c r="D88" s="13">
        <f t="shared" si="22"/>
        <v>5891.2587939999976</v>
      </c>
      <c r="E88" s="13">
        <f t="shared" si="23"/>
        <v>5.7944140802518573</v>
      </c>
      <c r="F88" s="111">
        <f>'dân cư nông thôn'!F7</f>
        <v>2993.9799999999996</v>
      </c>
      <c r="G88" s="111">
        <f>'dân cư nông thôn'!G7</f>
        <v>100</v>
      </c>
      <c r="H88" s="111">
        <f>'dân cư nông thôn'!H7</f>
        <v>0</v>
      </c>
      <c r="I88" s="111">
        <f>'dân cư nông thôn'!I7</f>
        <v>31.337729999999997</v>
      </c>
      <c r="J88" s="111">
        <f>'dân cư nông thôn'!J7</f>
        <v>172.07874899999763</v>
      </c>
      <c r="K88" s="111">
        <f>'dân cư nông thôn'!K7</f>
        <v>159.69412000000017</v>
      </c>
      <c r="L88" s="111">
        <f>'dân cư nông thôn'!L7</f>
        <v>0</v>
      </c>
      <c r="M88" s="111">
        <f>'dân cư nông thôn'!M7</f>
        <v>171.11243599999997</v>
      </c>
      <c r="N88" s="111">
        <f>'dân cư nông thôn'!N7</f>
        <v>234.64476099999959</v>
      </c>
      <c r="O88" s="111">
        <f>'dân cư nông thôn'!O7</f>
        <v>73.910971000000004</v>
      </c>
      <c r="P88" s="111">
        <f>'dân cư nông thôn'!P7</f>
        <v>83.893261000001303</v>
      </c>
      <c r="Q88" s="111">
        <f>'dân cư nông thôn'!Q7</f>
        <v>168.88521299999999</v>
      </c>
      <c r="R88" s="111">
        <f>'dân cư nông thôn'!R7</f>
        <v>181.10068799999999</v>
      </c>
      <c r="S88" s="111">
        <f>'dân cư nông thôn'!S7</f>
        <v>258.08804500000059</v>
      </c>
      <c r="T88" s="111">
        <f>'dân cư nông thôn'!T7</f>
        <v>200.85722000000027</v>
      </c>
      <c r="U88" s="111">
        <f>'dân cư nông thôn'!U7</f>
        <v>49.325135999999922</v>
      </c>
      <c r="V88" s="111">
        <f>'dân cư nông thôn'!V7</f>
        <v>290.25610400000187</v>
      </c>
      <c r="W88" s="111">
        <f>'dân cư nông thôn'!W7</f>
        <v>159.25128499999974</v>
      </c>
      <c r="X88" s="111">
        <f>'dân cư nông thôn'!X7</f>
        <v>152.08102600000001</v>
      </c>
      <c r="Y88" s="111">
        <f>'dân cư nông thôn'!Y7</f>
        <v>127.93156099999919</v>
      </c>
      <c r="Z88" s="111">
        <f>'dân cư nông thôn'!Z7</f>
        <v>72.805772999999974</v>
      </c>
      <c r="AA88" s="111">
        <f>'dân cư nông thôn'!AA7</f>
        <v>210.02471500000001</v>
      </c>
    </row>
    <row r="89" spans="1:27" s="114" customFormat="1" ht="36" customHeight="1">
      <c r="A89" s="108">
        <v>13</v>
      </c>
      <c r="B89" s="113" t="s">
        <v>238</v>
      </c>
      <c r="C89" s="110" t="s">
        <v>239</v>
      </c>
      <c r="D89" s="13">
        <f t="shared" si="22"/>
        <v>584.36500100000058</v>
      </c>
      <c r="E89" s="13">
        <f t="shared" si="23"/>
        <v>0.57475879233982197</v>
      </c>
      <c r="F89" s="111"/>
      <c r="G89" s="111"/>
      <c r="H89" s="111"/>
      <c r="I89" s="111"/>
      <c r="J89" s="111"/>
      <c r="K89" s="111">
        <f>K40+K41+K42+K64</f>
        <v>25.094729999999998</v>
      </c>
      <c r="L89" s="111">
        <f t="shared" ref="L89:M89" si="32">L40+L41+L42+L64</f>
        <v>92.177931000000598</v>
      </c>
      <c r="M89" s="111">
        <f t="shared" si="32"/>
        <v>22.50573</v>
      </c>
      <c r="N89" s="111">
        <f t="shared" ref="N89:AA89" si="33">N40+N41+N42+N64</f>
        <v>13.11373</v>
      </c>
      <c r="O89" s="111">
        <f t="shared" si="33"/>
        <v>46.266546999999989</v>
      </c>
      <c r="P89" s="111">
        <f t="shared" si="33"/>
        <v>20.294170000000001</v>
      </c>
      <c r="Q89" s="111">
        <f t="shared" si="33"/>
        <v>35.847079999999998</v>
      </c>
      <c r="R89" s="111">
        <f t="shared" si="33"/>
        <v>41.531039999999891</v>
      </c>
      <c r="S89" s="111">
        <f t="shared" si="33"/>
        <v>6.9954000000000001</v>
      </c>
      <c r="T89" s="111">
        <f t="shared" si="33"/>
        <v>88.325800000000001</v>
      </c>
      <c r="U89" s="111">
        <f t="shared" si="33"/>
        <v>37.112110000000001</v>
      </c>
      <c r="V89" s="111">
        <f t="shared" si="33"/>
        <v>24.939779999999995</v>
      </c>
      <c r="W89" s="111">
        <f t="shared" si="33"/>
        <v>27.373359999999998</v>
      </c>
      <c r="X89" s="111">
        <f t="shared" si="33"/>
        <v>11.201130000000001</v>
      </c>
      <c r="Y89" s="111">
        <f t="shared" si="33"/>
        <v>71.050510000000003</v>
      </c>
      <c r="Z89" s="111">
        <f t="shared" si="33"/>
        <v>14.849593</v>
      </c>
      <c r="AA89" s="111">
        <f t="shared" si="33"/>
        <v>5.6863600000000005</v>
      </c>
    </row>
    <row r="90" spans="1:27" ht="24" customHeight="1">
      <c r="B90" s="115" t="s">
        <v>240</v>
      </c>
    </row>
    <row r="91" spans="1:27" ht="18" customHeight="1"/>
    <row r="92" spans="1:27" ht="18" customHeight="1"/>
  </sheetData>
  <mergeCells count="9">
    <mergeCell ref="A1:B1"/>
    <mergeCell ref="A2:M2"/>
    <mergeCell ref="K3:M3"/>
    <mergeCell ref="A4:A5"/>
    <mergeCell ref="B4:B5"/>
    <mergeCell ref="C4:C5"/>
    <mergeCell ref="D4:D5"/>
    <mergeCell ref="E4:E5"/>
    <mergeCell ref="F4:AA4"/>
  </mergeCells>
  <pageMargins left="0.7" right="0.7" top="0.75" bottom="0.75" header="0.3" footer="0.3"/>
  <ignoredErrors>
    <ignoredError sqref="E11 E32" formula="1"/>
    <ignoredError sqref="D77"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Z34"/>
  <sheetViews>
    <sheetView showZeros="0" workbookViewId="0">
      <selection activeCell="I11" sqref="I11"/>
    </sheetView>
  </sheetViews>
  <sheetFormatPr defaultColWidth="6.88671875" defaultRowHeight="13.8"/>
  <cols>
    <col min="1" max="1" width="5.44140625" style="121" customWidth="1"/>
    <col min="2" max="2" width="53.109375" style="152" customWidth="1"/>
    <col min="3" max="3" width="12.5546875" style="120" customWidth="1"/>
    <col min="4" max="4" width="10.44140625" style="120" customWidth="1"/>
    <col min="5" max="10" width="9.109375" style="120" customWidth="1"/>
    <col min="11" max="11" width="8.5546875" style="120" customWidth="1"/>
    <col min="12" max="12" width="9.109375" style="120" customWidth="1"/>
    <col min="13" max="256" width="6.88671875" style="120"/>
    <col min="257" max="257" width="5.44140625" style="120" customWidth="1"/>
    <col min="258" max="258" width="33.44140625" style="120" customWidth="1"/>
    <col min="259" max="259" width="11.44140625" style="120" customWidth="1"/>
    <col min="260" max="260" width="8.88671875" style="120" customWidth="1"/>
    <col min="261" max="268" width="8.44140625" style="120" customWidth="1"/>
    <col min="269" max="512" width="6.88671875" style="120"/>
    <col min="513" max="513" width="5.44140625" style="120" customWidth="1"/>
    <col min="514" max="514" width="33.44140625" style="120" customWidth="1"/>
    <col min="515" max="515" width="11.44140625" style="120" customWidth="1"/>
    <col min="516" max="516" width="8.88671875" style="120" customWidth="1"/>
    <col min="517" max="524" width="8.44140625" style="120" customWidth="1"/>
    <col min="525" max="768" width="6.88671875" style="120"/>
    <col min="769" max="769" width="5.44140625" style="120" customWidth="1"/>
    <col min="770" max="770" width="33.44140625" style="120" customWidth="1"/>
    <col min="771" max="771" width="11.44140625" style="120" customWidth="1"/>
    <col min="772" max="772" width="8.88671875" style="120" customWidth="1"/>
    <col min="773" max="780" width="8.44140625" style="120" customWidth="1"/>
    <col min="781" max="1024" width="6.88671875" style="120"/>
    <col min="1025" max="1025" width="5.44140625" style="120" customWidth="1"/>
    <col min="1026" max="1026" width="33.44140625" style="120" customWidth="1"/>
    <col min="1027" max="1027" width="11.44140625" style="120" customWidth="1"/>
    <col min="1028" max="1028" width="8.88671875" style="120" customWidth="1"/>
    <col min="1029" max="1036" width="8.44140625" style="120" customWidth="1"/>
    <col min="1037" max="1280" width="6.88671875" style="120"/>
    <col min="1281" max="1281" width="5.44140625" style="120" customWidth="1"/>
    <col min="1282" max="1282" width="33.44140625" style="120" customWidth="1"/>
    <col min="1283" max="1283" width="11.44140625" style="120" customWidth="1"/>
    <col min="1284" max="1284" width="8.88671875" style="120" customWidth="1"/>
    <col min="1285" max="1292" width="8.44140625" style="120" customWidth="1"/>
    <col min="1293" max="1536" width="6.88671875" style="120"/>
    <col min="1537" max="1537" width="5.44140625" style="120" customWidth="1"/>
    <col min="1538" max="1538" width="33.44140625" style="120" customWidth="1"/>
    <col min="1539" max="1539" width="11.44140625" style="120" customWidth="1"/>
    <col min="1540" max="1540" width="8.88671875" style="120" customWidth="1"/>
    <col min="1541" max="1548" width="8.44140625" style="120" customWidth="1"/>
    <col min="1549" max="1792" width="6.88671875" style="120"/>
    <col min="1793" max="1793" width="5.44140625" style="120" customWidth="1"/>
    <col min="1794" max="1794" width="33.44140625" style="120" customWidth="1"/>
    <col min="1795" max="1795" width="11.44140625" style="120" customWidth="1"/>
    <col min="1796" max="1796" width="8.88671875" style="120" customWidth="1"/>
    <col min="1797" max="1804" width="8.44140625" style="120" customWidth="1"/>
    <col min="1805" max="2048" width="6.88671875" style="120"/>
    <col min="2049" max="2049" width="5.44140625" style="120" customWidth="1"/>
    <col min="2050" max="2050" width="33.44140625" style="120" customWidth="1"/>
    <col min="2051" max="2051" width="11.44140625" style="120" customWidth="1"/>
    <col min="2052" max="2052" width="8.88671875" style="120" customWidth="1"/>
    <col min="2053" max="2060" width="8.44140625" style="120" customWidth="1"/>
    <col min="2061" max="2304" width="6.88671875" style="120"/>
    <col min="2305" max="2305" width="5.44140625" style="120" customWidth="1"/>
    <col min="2306" max="2306" width="33.44140625" style="120" customWidth="1"/>
    <col min="2307" max="2307" width="11.44140625" style="120" customWidth="1"/>
    <col min="2308" max="2308" width="8.88671875" style="120" customWidth="1"/>
    <col min="2309" max="2316" width="8.44140625" style="120" customWidth="1"/>
    <col min="2317" max="2560" width="6.88671875" style="120"/>
    <col min="2561" max="2561" width="5.44140625" style="120" customWidth="1"/>
    <col min="2562" max="2562" width="33.44140625" style="120" customWidth="1"/>
    <col min="2563" max="2563" width="11.44140625" style="120" customWidth="1"/>
    <col min="2564" max="2564" width="8.88671875" style="120" customWidth="1"/>
    <col min="2565" max="2572" width="8.44140625" style="120" customWidth="1"/>
    <col min="2573" max="2816" width="6.88671875" style="120"/>
    <col min="2817" max="2817" width="5.44140625" style="120" customWidth="1"/>
    <col min="2818" max="2818" width="33.44140625" style="120" customWidth="1"/>
    <col min="2819" max="2819" width="11.44140625" style="120" customWidth="1"/>
    <col min="2820" max="2820" width="8.88671875" style="120" customWidth="1"/>
    <col min="2821" max="2828" width="8.44140625" style="120" customWidth="1"/>
    <col min="2829" max="3072" width="6.88671875" style="120"/>
    <col min="3073" max="3073" width="5.44140625" style="120" customWidth="1"/>
    <col min="3074" max="3074" width="33.44140625" style="120" customWidth="1"/>
    <col min="3075" max="3075" width="11.44140625" style="120" customWidth="1"/>
    <col min="3076" max="3076" width="8.88671875" style="120" customWidth="1"/>
    <col min="3077" max="3084" width="8.44140625" style="120" customWidth="1"/>
    <col min="3085" max="3328" width="6.88671875" style="120"/>
    <col min="3329" max="3329" width="5.44140625" style="120" customWidth="1"/>
    <col min="3330" max="3330" width="33.44140625" style="120" customWidth="1"/>
    <col min="3331" max="3331" width="11.44140625" style="120" customWidth="1"/>
    <col min="3332" max="3332" width="8.88671875" style="120" customWidth="1"/>
    <col min="3333" max="3340" width="8.44140625" style="120" customWidth="1"/>
    <col min="3341" max="3584" width="6.88671875" style="120"/>
    <col min="3585" max="3585" width="5.44140625" style="120" customWidth="1"/>
    <col min="3586" max="3586" width="33.44140625" style="120" customWidth="1"/>
    <col min="3587" max="3587" width="11.44140625" style="120" customWidth="1"/>
    <col min="3588" max="3588" width="8.88671875" style="120" customWidth="1"/>
    <col min="3589" max="3596" width="8.44140625" style="120" customWidth="1"/>
    <col min="3597" max="3840" width="6.88671875" style="120"/>
    <col min="3841" max="3841" width="5.44140625" style="120" customWidth="1"/>
    <col min="3842" max="3842" width="33.44140625" style="120" customWidth="1"/>
    <col min="3843" max="3843" width="11.44140625" style="120" customWidth="1"/>
    <col min="3844" max="3844" width="8.88671875" style="120" customWidth="1"/>
    <col min="3845" max="3852" width="8.44140625" style="120" customWidth="1"/>
    <col min="3853" max="4096" width="6.88671875" style="120"/>
    <col min="4097" max="4097" width="5.44140625" style="120" customWidth="1"/>
    <col min="4098" max="4098" width="33.44140625" style="120" customWidth="1"/>
    <col min="4099" max="4099" width="11.44140625" style="120" customWidth="1"/>
    <col min="4100" max="4100" width="8.88671875" style="120" customWidth="1"/>
    <col min="4101" max="4108" width="8.44140625" style="120" customWidth="1"/>
    <col min="4109" max="4352" width="6.88671875" style="120"/>
    <col min="4353" max="4353" width="5.44140625" style="120" customWidth="1"/>
    <col min="4354" max="4354" width="33.44140625" style="120" customWidth="1"/>
    <col min="4355" max="4355" width="11.44140625" style="120" customWidth="1"/>
    <col min="4356" max="4356" width="8.88671875" style="120" customWidth="1"/>
    <col min="4357" max="4364" width="8.44140625" style="120" customWidth="1"/>
    <col min="4365" max="4608" width="6.88671875" style="120"/>
    <col min="4609" max="4609" width="5.44140625" style="120" customWidth="1"/>
    <col min="4610" max="4610" width="33.44140625" style="120" customWidth="1"/>
    <col min="4611" max="4611" width="11.44140625" style="120" customWidth="1"/>
    <col min="4612" max="4612" width="8.88671875" style="120" customWidth="1"/>
    <col min="4613" max="4620" width="8.44140625" style="120" customWidth="1"/>
    <col min="4621" max="4864" width="6.88671875" style="120"/>
    <col min="4865" max="4865" width="5.44140625" style="120" customWidth="1"/>
    <col min="4866" max="4866" width="33.44140625" style="120" customWidth="1"/>
    <col min="4867" max="4867" width="11.44140625" style="120" customWidth="1"/>
    <col min="4868" max="4868" width="8.88671875" style="120" customWidth="1"/>
    <col min="4869" max="4876" width="8.44140625" style="120" customWidth="1"/>
    <col min="4877" max="5120" width="6.88671875" style="120"/>
    <col min="5121" max="5121" width="5.44140625" style="120" customWidth="1"/>
    <col min="5122" max="5122" width="33.44140625" style="120" customWidth="1"/>
    <col min="5123" max="5123" width="11.44140625" style="120" customWidth="1"/>
    <col min="5124" max="5124" width="8.88671875" style="120" customWidth="1"/>
    <col min="5125" max="5132" width="8.44140625" style="120" customWidth="1"/>
    <col min="5133" max="5376" width="6.88671875" style="120"/>
    <col min="5377" max="5377" width="5.44140625" style="120" customWidth="1"/>
    <col min="5378" max="5378" width="33.44140625" style="120" customWidth="1"/>
    <col min="5379" max="5379" width="11.44140625" style="120" customWidth="1"/>
    <col min="5380" max="5380" width="8.88671875" style="120" customWidth="1"/>
    <col min="5381" max="5388" width="8.44140625" style="120" customWidth="1"/>
    <col min="5389" max="5632" width="6.88671875" style="120"/>
    <col min="5633" max="5633" width="5.44140625" style="120" customWidth="1"/>
    <col min="5634" max="5634" width="33.44140625" style="120" customWidth="1"/>
    <col min="5635" max="5635" width="11.44140625" style="120" customWidth="1"/>
    <col min="5636" max="5636" width="8.88671875" style="120" customWidth="1"/>
    <col min="5637" max="5644" width="8.44140625" style="120" customWidth="1"/>
    <col min="5645" max="5888" width="6.88671875" style="120"/>
    <col min="5889" max="5889" width="5.44140625" style="120" customWidth="1"/>
    <col min="5890" max="5890" width="33.44140625" style="120" customWidth="1"/>
    <col min="5891" max="5891" width="11.44140625" style="120" customWidth="1"/>
    <col min="5892" max="5892" width="8.88671875" style="120" customWidth="1"/>
    <col min="5893" max="5900" width="8.44140625" style="120" customWidth="1"/>
    <col min="5901" max="6144" width="6.88671875" style="120"/>
    <col min="6145" max="6145" width="5.44140625" style="120" customWidth="1"/>
    <col min="6146" max="6146" width="33.44140625" style="120" customWidth="1"/>
    <col min="6147" max="6147" width="11.44140625" style="120" customWidth="1"/>
    <col min="6148" max="6148" width="8.88671875" style="120" customWidth="1"/>
    <col min="6149" max="6156" width="8.44140625" style="120" customWidth="1"/>
    <col min="6157" max="6400" width="6.88671875" style="120"/>
    <col min="6401" max="6401" width="5.44140625" style="120" customWidth="1"/>
    <col min="6402" max="6402" width="33.44140625" style="120" customWidth="1"/>
    <col min="6403" max="6403" width="11.44140625" style="120" customWidth="1"/>
    <col min="6404" max="6404" width="8.88671875" style="120" customWidth="1"/>
    <col min="6405" max="6412" width="8.44140625" style="120" customWidth="1"/>
    <col min="6413" max="6656" width="6.88671875" style="120"/>
    <col min="6657" max="6657" width="5.44140625" style="120" customWidth="1"/>
    <col min="6658" max="6658" width="33.44140625" style="120" customWidth="1"/>
    <col min="6659" max="6659" width="11.44140625" style="120" customWidth="1"/>
    <col min="6660" max="6660" width="8.88671875" style="120" customWidth="1"/>
    <col min="6661" max="6668" width="8.44140625" style="120" customWidth="1"/>
    <col min="6669" max="6912" width="6.88671875" style="120"/>
    <col min="6913" max="6913" width="5.44140625" style="120" customWidth="1"/>
    <col min="6914" max="6914" width="33.44140625" style="120" customWidth="1"/>
    <col min="6915" max="6915" width="11.44140625" style="120" customWidth="1"/>
    <col min="6916" max="6916" width="8.88671875" style="120" customWidth="1"/>
    <col min="6917" max="6924" width="8.44140625" style="120" customWidth="1"/>
    <col min="6925" max="7168" width="6.88671875" style="120"/>
    <col min="7169" max="7169" width="5.44140625" style="120" customWidth="1"/>
    <col min="7170" max="7170" width="33.44140625" style="120" customWidth="1"/>
    <col min="7171" max="7171" width="11.44140625" style="120" customWidth="1"/>
    <col min="7172" max="7172" width="8.88671875" style="120" customWidth="1"/>
    <col min="7173" max="7180" width="8.44140625" style="120" customWidth="1"/>
    <col min="7181" max="7424" width="6.88671875" style="120"/>
    <col min="7425" max="7425" width="5.44140625" style="120" customWidth="1"/>
    <col min="7426" max="7426" width="33.44140625" style="120" customWidth="1"/>
    <col min="7427" max="7427" width="11.44140625" style="120" customWidth="1"/>
    <col min="7428" max="7428" width="8.88671875" style="120" customWidth="1"/>
    <col min="7429" max="7436" width="8.44140625" style="120" customWidth="1"/>
    <col min="7437" max="7680" width="6.88671875" style="120"/>
    <col min="7681" max="7681" width="5.44140625" style="120" customWidth="1"/>
    <col min="7682" max="7682" width="33.44140625" style="120" customWidth="1"/>
    <col min="7683" max="7683" width="11.44140625" style="120" customWidth="1"/>
    <col min="7684" max="7684" width="8.88671875" style="120" customWidth="1"/>
    <col min="7685" max="7692" width="8.44140625" style="120" customWidth="1"/>
    <col min="7693" max="7936" width="6.88671875" style="120"/>
    <col min="7937" max="7937" width="5.44140625" style="120" customWidth="1"/>
    <col min="7938" max="7938" width="33.44140625" style="120" customWidth="1"/>
    <col min="7939" max="7939" width="11.44140625" style="120" customWidth="1"/>
    <col min="7940" max="7940" width="8.88671875" style="120" customWidth="1"/>
    <col min="7941" max="7948" width="8.44140625" style="120" customWidth="1"/>
    <col min="7949" max="8192" width="6.88671875" style="120"/>
    <col min="8193" max="8193" width="5.44140625" style="120" customWidth="1"/>
    <col min="8194" max="8194" width="33.44140625" style="120" customWidth="1"/>
    <col min="8195" max="8195" width="11.44140625" style="120" customWidth="1"/>
    <col min="8196" max="8196" width="8.88671875" style="120" customWidth="1"/>
    <col min="8197" max="8204" width="8.44140625" style="120" customWidth="1"/>
    <col min="8205" max="8448" width="6.88671875" style="120"/>
    <col min="8449" max="8449" width="5.44140625" style="120" customWidth="1"/>
    <col min="8450" max="8450" width="33.44140625" style="120" customWidth="1"/>
    <col min="8451" max="8451" width="11.44140625" style="120" customWidth="1"/>
    <col min="8452" max="8452" width="8.88671875" style="120" customWidth="1"/>
    <col min="8453" max="8460" width="8.44140625" style="120" customWidth="1"/>
    <col min="8461" max="8704" width="6.88671875" style="120"/>
    <col min="8705" max="8705" width="5.44140625" style="120" customWidth="1"/>
    <col min="8706" max="8706" width="33.44140625" style="120" customWidth="1"/>
    <col min="8707" max="8707" width="11.44140625" style="120" customWidth="1"/>
    <col min="8708" max="8708" width="8.88671875" style="120" customWidth="1"/>
    <col min="8709" max="8716" width="8.44140625" style="120" customWidth="1"/>
    <col min="8717" max="8960" width="6.88671875" style="120"/>
    <col min="8961" max="8961" width="5.44140625" style="120" customWidth="1"/>
    <col min="8962" max="8962" width="33.44140625" style="120" customWidth="1"/>
    <col min="8963" max="8963" width="11.44140625" style="120" customWidth="1"/>
    <col min="8964" max="8964" width="8.88671875" style="120" customWidth="1"/>
    <col min="8965" max="8972" width="8.44140625" style="120" customWidth="1"/>
    <col min="8973" max="9216" width="6.88671875" style="120"/>
    <col min="9217" max="9217" width="5.44140625" style="120" customWidth="1"/>
    <col min="9218" max="9218" width="33.44140625" style="120" customWidth="1"/>
    <col min="9219" max="9219" width="11.44140625" style="120" customWidth="1"/>
    <col min="9220" max="9220" width="8.88671875" style="120" customWidth="1"/>
    <col min="9221" max="9228" width="8.44140625" style="120" customWidth="1"/>
    <col min="9229" max="9472" width="6.88671875" style="120"/>
    <col min="9473" max="9473" width="5.44140625" style="120" customWidth="1"/>
    <col min="9474" max="9474" width="33.44140625" style="120" customWidth="1"/>
    <col min="9475" max="9475" width="11.44140625" style="120" customWidth="1"/>
    <col min="9476" max="9476" width="8.88671875" style="120" customWidth="1"/>
    <col min="9477" max="9484" width="8.44140625" style="120" customWidth="1"/>
    <col min="9485" max="9728" width="6.88671875" style="120"/>
    <col min="9729" max="9729" width="5.44140625" style="120" customWidth="1"/>
    <col min="9730" max="9730" width="33.44140625" style="120" customWidth="1"/>
    <col min="9731" max="9731" width="11.44140625" style="120" customWidth="1"/>
    <col min="9732" max="9732" width="8.88671875" style="120" customWidth="1"/>
    <col min="9733" max="9740" width="8.44140625" style="120" customWidth="1"/>
    <col min="9741" max="9984" width="6.88671875" style="120"/>
    <col min="9985" max="9985" width="5.44140625" style="120" customWidth="1"/>
    <col min="9986" max="9986" width="33.44140625" style="120" customWidth="1"/>
    <col min="9987" max="9987" width="11.44140625" style="120" customWidth="1"/>
    <col min="9988" max="9988" width="8.88671875" style="120" customWidth="1"/>
    <col min="9989" max="9996" width="8.44140625" style="120" customWidth="1"/>
    <col min="9997" max="10240" width="6.88671875" style="120"/>
    <col min="10241" max="10241" width="5.44140625" style="120" customWidth="1"/>
    <col min="10242" max="10242" width="33.44140625" style="120" customWidth="1"/>
    <col min="10243" max="10243" width="11.44140625" style="120" customWidth="1"/>
    <col min="10244" max="10244" width="8.88671875" style="120" customWidth="1"/>
    <col min="10245" max="10252" width="8.44140625" style="120" customWidth="1"/>
    <col min="10253" max="10496" width="6.88671875" style="120"/>
    <col min="10497" max="10497" width="5.44140625" style="120" customWidth="1"/>
    <col min="10498" max="10498" width="33.44140625" style="120" customWidth="1"/>
    <col min="10499" max="10499" width="11.44140625" style="120" customWidth="1"/>
    <col min="10500" max="10500" width="8.88671875" style="120" customWidth="1"/>
    <col min="10501" max="10508" width="8.44140625" style="120" customWidth="1"/>
    <col min="10509" max="10752" width="6.88671875" style="120"/>
    <col min="10753" max="10753" width="5.44140625" style="120" customWidth="1"/>
    <col min="10754" max="10754" width="33.44140625" style="120" customWidth="1"/>
    <col min="10755" max="10755" width="11.44140625" style="120" customWidth="1"/>
    <col min="10756" max="10756" width="8.88671875" style="120" customWidth="1"/>
    <col min="10757" max="10764" width="8.44140625" style="120" customWidth="1"/>
    <col min="10765" max="11008" width="6.88671875" style="120"/>
    <col min="11009" max="11009" width="5.44140625" style="120" customWidth="1"/>
    <col min="11010" max="11010" width="33.44140625" style="120" customWidth="1"/>
    <col min="11011" max="11011" width="11.44140625" style="120" customWidth="1"/>
    <col min="11012" max="11012" width="8.88671875" style="120" customWidth="1"/>
    <col min="11013" max="11020" width="8.44140625" style="120" customWidth="1"/>
    <col min="11021" max="11264" width="6.88671875" style="120"/>
    <col min="11265" max="11265" width="5.44140625" style="120" customWidth="1"/>
    <col min="11266" max="11266" width="33.44140625" style="120" customWidth="1"/>
    <col min="11267" max="11267" width="11.44140625" style="120" customWidth="1"/>
    <col min="11268" max="11268" width="8.88671875" style="120" customWidth="1"/>
    <col min="11269" max="11276" width="8.44140625" style="120" customWidth="1"/>
    <col min="11277" max="11520" width="6.88671875" style="120"/>
    <col min="11521" max="11521" width="5.44140625" style="120" customWidth="1"/>
    <col min="11522" max="11522" width="33.44140625" style="120" customWidth="1"/>
    <col min="11523" max="11523" width="11.44140625" style="120" customWidth="1"/>
    <col min="11524" max="11524" width="8.88671875" style="120" customWidth="1"/>
    <col min="11525" max="11532" width="8.44140625" style="120" customWidth="1"/>
    <col min="11533" max="11776" width="6.88671875" style="120"/>
    <col min="11777" max="11777" width="5.44140625" style="120" customWidth="1"/>
    <col min="11778" max="11778" width="33.44140625" style="120" customWidth="1"/>
    <col min="11779" max="11779" width="11.44140625" style="120" customWidth="1"/>
    <col min="11780" max="11780" width="8.88671875" style="120" customWidth="1"/>
    <col min="11781" max="11788" width="8.44140625" style="120" customWidth="1"/>
    <col min="11789" max="12032" width="6.88671875" style="120"/>
    <col min="12033" max="12033" width="5.44140625" style="120" customWidth="1"/>
    <col min="12034" max="12034" width="33.44140625" style="120" customWidth="1"/>
    <col min="12035" max="12035" width="11.44140625" style="120" customWidth="1"/>
    <col min="12036" max="12036" width="8.88671875" style="120" customWidth="1"/>
    <col min="12037" max="12044" width="8.44140625" style="120" customWidth="1"/>
    <col min="12045" max="12288" width="6.88671875" style="120"/>
    <col min="12289" max="12289" width="5.44140625" style="120" customWidth="1"/>
    <col min="12290" max="12290" width="33.44140625" style="120" customWidth="1"/>
    <col min="12291" max="12291" width="11.44140625" style="120" customWidth="1"/>
    <col min="12292" max="12292" width="8.88671875" style="120" customWidth="1"/>
    <col min="12293" max="12300" width="8.44140625" style="120" customWidth="1"/>
    <col min="12301" max="12544" width="6.88671875" style="120"/>
    <col min="12545" max="12545" width="5.44140625" style="120" customWidth="1"/>
    <col min="12546" max="12546" width="33.44140625" style="120" customWidth="1"/>
    <col min="12547" max="12547" width="11.44140625" style="120" customWidth="1"/>
    <col min="12548" max="12548" width="8.88671875" style="120" customWidth="1"/>
    <col min="12549" max="12556" width="8.44140625" style="120" customWidth="1"/>
    <col min="12557" max="12800" width="6.88671875" style="120"/>
    <col min="12801" max="12801" width="5.44140625" style="120" customWidth="1"/>
    <col min="12802" max="12802" width="33.44140625" style="120" customWidth="1"/>
    <col min="12803" max="12803" width="11.44140625" style="120" customWidth="1"/>
    <col min="12804" max="12804" width="8.88671875" style="120" customWidth="1"/>
    <col min="12805" max="12812" width="8.44140625" style="120" customWidth="1"/>
    <col min="12813" max="13056" width="6.88671875" style="120"/>
    <col min="13057" max="13057" width="5.44140625" style="120" customWidth="1"/>
    <col min="13058" max="13058" width="33.44140625" style="120" customWidth="1"/>
    <col min="13059" max="13059" width="11.44140625" style="120" customWidth="1"/>
    <col min="13060" max="13060" width="8.88671875" style="120" customWidth="1"/>
    <col min="13061" max="13068" width="8.44140625" style="120" customWidth="1"/>
    <col min="13069" max="13312" width="6.88671875" style="120"/>
    <col min="13313" max="13313" width="5.44140625" style="120" customWidth="1"/>
    <col min="13314" max="13314" width="33.44140625" style="120" customWidth="1"/>
    <col min="13315" max="13315" width="11.44140625" style="120" customWidth="1"/>
    <col min="13316" max="13316" width="8.88671875" style="120" customWidth="1"/>
    <col min="13317" max="13324" width="8.44140625" style="120" customWidth="1"/>
    <col min="13325" max="13568" width="6.88671875" style="120"/>
    <col min="13569" max="13569" width="5.44140625" style="120" customWidth="1"/>
    <col min="13570" max="13570" width="33.44140625" style="120" customWidth="1"/>
    <col min="13571" max="13571" width="11.44140625" style="120" customWidth="1"/>
    <col min="13572" max="13572" width="8.88671875" style="120" customWidth="1"/>
    <col min="13573" max="13580" width="8.44140625" style="120" customWidth="1"/>
    <col min="13581" max="13824" width="6.88671875" style="120"/>
    <col min="13825" max="13825" width="5.44140625" style="120" customWidth="1"/>
    <col min="13826" max="13826" width="33.44140625" style="120" customWidth="1"/>
    <col min="13827" max="13827" width="11.44140625" style="120" customWidth="1"/>
    <col min="13828" max="13828" width="8.88671875" style="120" customWidth="1"/>
    <col min="13829" max="13836" width="8.44140625" style="120" customWidth="1"/>
    <col min="13837" max="14080" width="6.88671875" style="120"/>
    <col min="14081" max="14081" width="5.44140625" style="120" customWidth="1"/>
    <col min="14082" max="14082" width="33.44140625" style="120" customWidth="1"/>
    <col min="14083" max="14083" width="11.44140625" style="120" customWidth="1"/>
    <col min="14084" max="14084" width="8.88671875" style="120" customWidth="1"/>
    <col min="14085" max="14092" width="8.44140625" style="120" customWidth="1"/>
    <col min="14093" max="14336" width="6.88671875" style="120"/>
    <col min="14337" max="14337" width="5.44140625" style="120" customWidth="1"/>
    <col min="14338" max="14338" width="33.44140625" style="120" customWidth="1"/>
    <col min="14339" max="14339" width="11.44140625" style="120" customWidth="1"/>
    <col min="14340" max="14340" width="8.88671875" style="120" customWidth="1"/>
    <col min="14341" max="14348" width="8.44140625" style="120" customWidth="1"/>
    <col min="14349" max="14592" width="6.88671875" style="120"/>
    <col min="14593" max="14593" width="5.44140625" style="120" customWidth="1"/>
    <col min="14594" max="14594" width="33.44140625" style="120" customWidth="1"/>
    <col min="14595" max="14595" width="11.44140625" style="120" customWidth="1"/>
    <col min="14596" max="14596" width="8.88671875" style="120" customWidth="1"/>
    <col min="14597" max="14604" width="8.44140625" style="120" customWidth="1"/>
    <col min="14605" max="14848" width="6.88671875" style="120"/>
    <col min="14849" max="14849" width="5.44140625" style="120" customWidth="1"/>
    <col min="14850" max="14850" width="33.44140625" style="120" customWidth="1"/>
    <col min="14851" max="14851" width="11.44140625" style="120" customWidth="1"/>
    <col min="14852" max="14852" width="8.88671875" style="120" customWidth="1"/>
    <col min="14853" max="14860" width="8.44140625" style="120" customWidth="1"/>
    <col min="14861" max="15104" width="6.88671875" style="120"/>
    <col min="15105" max="15105" width="5.44140625" style="120" customWidth="1"/>
    <col min="15106" max="15106" width="33.44140625" style="120" customWidth="1"/>
    <col min="15107" max="15107" width="11.44140625" style="120" customWidth="1"/>
    <col min="15108" max="15108" width="8.88671875" style="120" customWidth="1"/>
    <col min="15109" max="15116" width="8.44140625" style="120" customWidth="1"/>
    <col min="15117" max="15360" width="6.88671875" style="120"/>
    <col min="15361" max="15361" width="5.44140625" style="120" customWidth="1"/>
    <col min="15362" max="15362" width="33.44140625" style="120" customWidth="1"/>
    <col min="15363" max="15363" width="11.44140625" style="120" customWidth="1"/>
    <col min="15364" max="15364" width="8.88671875" style="120" customWidth="1"/>
    <col min="15365" max="15372" width="8.44140625" style="120" customWidth="1"/>
    <col min="15373" max="15616" width="6.88671875" style="120"/>
    <col min="15617" max="15617" width="5.44140625" style="120" customWidth="1"/>
    <col min="15618" max="15618" width="33.44140625" style="120" customWidth="1"/>
    <col min="15619" max="15619" width="11.44140625" style="120" customWidth="1"/>
    <col min="15620" max="15620" width="8.88671875" style="120" customWidth="1"/>
    <col min="15621" max="15628" width="8.44140625" style="120" customWidth="1"/>
    <col min="15629" max="15872" width="6.88671875" style="120"/>
    <col min="15873" max="15873" width="5.44140625" style="120" customWidth="1"/>
    <col min="15874" max="15874" width="33.44140625" style="120" customWidth="1"/>
    <col min="15875" max="15875" width="11.44140625" style="120" customWidth="1"/>
    <col min="15876" max="15876" width="8.88671875" style="120" customWidth="1"/>
    <col min="15877" max="15884" width="8.44140625" style="120" customWidth="1"/>
    <col min="15885" max="16128" width="6.88671875" style="120"/>
    <col min="16129" max="16129" width="5.44140625" style="120" customWidth="1"/>
    <col min="16130" max="16130" width="33.44140625" style="120" customWidth="1"/>
    <col min="16131" max="16131" width="11.44140625" style="120" customWidth="1"/>
    <col min="16132" max="16132" width="8.88671875" style="120" customWidth="1"/>
    <col min="16133" max="16140" width="8.44140625" style="120" customWidth="1"/>
    <col min="16141" max="16384" width="6.88671875" style="120"/>
  </cols>
  <sheetData>
    <row r="1" spans="1:26">
      <c r="A1" s="118" t="s">
        <v>187</v>
      </c>
      <c r="B1" s="119"/>
      <c r="D1" s="121"/>
    </row>
    <row r="2" spans="1:26" ht="15" customHeight="1">
      <c r="A2" s="942" t="s">
        <v>545</v>
      </c>
      <c r="B2" s="942"/>
      <c r="C2" s="942"/>
      <c r="D2" s="942"/>
      <c r="E2" s="942"/>
      <c r="F2" s="942"/>
      <c r="G2" s="942"/>
      <c r="H2" s="942"/>
      <c r="I2" s="942"/>
      <c r="J2" s="942"/>
      <c r="K2" s="942"/>
      <c r="L2" s="942"/>
      <c r="M2" s="942"/>
      <c r="N2" s="942"/>
      <c r="O2" s="942"/>
      <c r="P2" s="942"/>
      <c r="Q2" s="942"/>
      <c r="R2" s="942"/>
      <c r="S2" s="942"/>
      <c r="T2" s="942"/>
      <c r="U2" s="942"/>
      <c r="V2" s="942"/>
      <c r="W2" s="942"/>
      <c r="X2" s="942"/>
      <c r="Y2" s="942"/>
      <c r="Z2" s="942"/>
    </row>
    <row r="3" spans="1:26">
      <c r="B3" s="122"/>
      <c r="C3" s="122"/>
      <c r="D3" s="123"/>
      <c r="J3" s="936" t="s">
        <v>1</v>
      </c>
      <c r="K3" s="936"/>
      <c r="L3" s="936"/>
      <c r="M3" s="936"/>
      <c r="N3" s="936"/>
      <c r="O3" s="936"/>
      <c r="P3" s="936"/>
      <c r="Q3" s="936"/>
      <c r="R3" s="936"/>
      <c r="S3" s="936"/>
      <c r="T3" s="936"/>
      <c r="U3" s="936"/>
      <c r="V3" s="936"/>
      <c r="W3" s="936"/>
      <c r="X3" s="936"/>
      <c r="Y3" s="936"/>
      <c r="Z3" s="936"/>
    </row>
    <row r="4" spans="1:26" ht="15" customHeight="1">
      <c r="A4" s="937" t="s">
        <v>2</v>
      </c>
      <c r="B4" s="923" t="s">
        <v>194</v>
      </c>
      <c r="C4" s="937" t="s">
        <v>4</v>
      </c>
      <c r="D4" s="937" t="s">
        <v>5</v>
      </c>
      <c r="E4" s="939" t="s">
        <v>7</v>
      </c>
      <c r="F4" s="940"/>
      <c r="G4" s="940"/>
      <c r="H4" s="940"/>
      <c r="I4" s="940"/>
      <c r="J4" s="940"/>
      <c r="K4" s="940"/>
      <c r="L4" s="940"/>
      <c r="M4" s="940"/>
      <c r="N4" s="940"/>
      <c r="O4" s="940"/>
      <c r="P4" s="940"/>
      <c r="Q4" s="940"/>
      <c r="R4" s="940"/>
      <c r="S4" s="940"/>
      <c r="T4" s="940"/>
      <c r="U4" s="940"/>
      <c r="V4" s="940"/>
      <c r="W4" s="940"/>
      <c r="X4" s="940"/>
      <c r="Y4" s="940"/>
      <c r="Z4" s="941"/>
    </row>
    <row r="5" spans="1:26" ht="39.6">
      <c r="A5" s="938"/>
      <c r="B5" s="924"/>
      <c r="C5" s="938"/>
      <c r="D5" s="938"/>
      <c r="E5" s="425" t="s">
        <v>531</v>
      </c>
      <c r="F5" s="425" t="s">
        <v>532</v>
      </c>
      <c r="G5" s="425" t="s">
        <v>533</v>
      </c>
      <c r="H5" s="425" t="s">
        <v>534</v>
      </c>
      <c r="I5" s="425" t="s">
        <v>535</v>
      </c>
      <c r="J5" s="425" t="s">
        <v>536</v>
      </c>
      <c r="K5" s="425" t="s">
        <v>537</v>
      </c>
      <c r="L5" s="425" t="s">
        <v>538</v>
      </c>
      <c r="M5" s="425" t="s">
        <v>517</v>
      </c>
      <c r="N5" s="425" t="s">
        <v>518</v>
      </c>
      <c r="O5" s="425" t="s">
        <v>519</v>
      </c>
      <c r="P5" s="425" t="s">
        <v>520</v>
      </c>
      <c r="Q5" s="425" t="s">
        <v>521</v>
      </c>
      <c r="R5" s="425" t="s">
        <v>522</v>
      </c>
      <c r="S5" s="425" t="s">
        <v>523</v>
      </c>
      <c r="T5" s="425" t="s">
        <v>524</v>
      </c>
      <c r="U5" s="425" t="s">
        <v>525</v>
      </c>
      <c r="V5" s="425" t="s">
        <v>526</v>
      </c>
      <c r="W5" s="425" t="s">
        <v>527</v>
      </c>
      <c r="X5" s="425" t="s">
        <v>528</v>
      </c>
      <c r="Y5" s="425" t="s">
        <v>529</v>
      </c>
      <c r="Z5" s="425" t="s">
        <v>530</v>
      </c>
    </row>
    <row r="6" spans="1:26">
      <c r="A6" s="125" t="s">
        <v>197</v>
      </c>
      <c r="B6" s="125">
        <v>-2</v>
      </c>
      <c r="C6" s="125" t="s">
        <v>208</v>
      </c>
      <c r="D6" s="125" t="s">
        <v>241</v>
      </c>
      <c r="E6" s="125">
        <v>-5</v>
      </c>
      <c r="F6" s="125">
        <v>-6</v>
      </c>
      <c r="G6" s="125">
        <v>-7</v>
      </c>
      <c r="H6" s="125">
        <v>-8</v>
      </c>
      <c r="I6" s="125">
        <v>-9</v>
      </c>
      <c r="J6" s="125">
        <v>-10</v>
      </c>
      <c r="K6" s="125">
        <v>-11</v>
      </c>
      <c r="L6" s="125">
        <v>-12</v>
      </c>
      <c r="M6" s="426"/>
      <c r="N6" s="426"/>
      <c r="O6" s="426"/>
      <c r="P6" s="426"/>
      <c r="Q6" s="426"/>
      <c r="R6" s="426"/>
      <c r="S6" s="426"/>
      <c r="T6" s="426"/>
      <c r="U6" s="426"/>
      <c r="V6" s="426"/>
      <c r="W6" s="426"/>
      <c r="X6" s="426"/>
      <c r="Y6" s="426"/>
      <c r="Z6" s="426"/>
    </row>
    <row r="7" spans="1:26">
      <c r="A7" s="126">
        <v>1</v>
      </c>
      <c r="B7" s="127" t="s">
        <v>242</v>
      </c>
      <c r="C7" s="128" t="s">
        <v>243</v>
      </c>
      <c r="D7" s="129">
        <f t="shared" ref="D7:L7" si="0">D9+D11+D12+D13+D14+D15+D17+D18+D19</f>
        <v>789.00863899999979</v>
      </c>
      <c r="E7" s="130">
        <f t="shared" si="0"/>
        <v>25.941201</v>
      </c>
      <c r="F7" s="130">
        <f t="shared" si="0"/>
        <v>3.1490300000000002</v>
      </c>
      <c r="G7" s="130">
        <f t="shared" si="0"/>
        <v>82.006012999997822</v>
      </c>
      <c r="H7" s="130">
        <f t="shared" si="0"/>
        <v>50.324080000000599</v>
      </c>
      <c r="I7" s="130">
        <f t="shared" si="0"/>
        <v>61.42105500000045</v>
      </c>
      <c r="J7" s="130">
        <f t="shared" si="0"/>
        <v>76.675404999999984</v>
      </c>
      <c r="K7" s="130">
        <f t="shared" si="0"/>
        <v>76.904506000001021</v>
      </c>
      <c r="L7" s="130">
        <f t="shared" si="0"/>
        <v>5.4504269999999622</v>
      </c>
      <c r="M7" s="130">
        <f t="shared" ref="M7:Z7" si="1">M9+M11+M12+M13+M14+M15+M17+M18+M19</f>
        <v>5.4504269999999622</v>
      </c>
      <c r="N7" s="130">
        <f t="shared" si="1"/>
        <v>41.378149999999977</v>
      </c>
      <c r="O7" s="130">
        <f t="shared" si="1"/>
        <v>31.033165999999987</v>
      </c>
      <c r="P7" s="130">
        <f t="shared" si="1"/>
        <v>39.443112000000234</v>
      </c>
      <c r="Q7" s="130">
        <f t="shared" si="1"/>
        <v>84.899910000000276</v>
      </c>
      <c r="R7" s="130">
        <f t="shared" si="1"/>
        <v>2.4220000000000002</v>
      </c>
      <c r="S7" s="130">
        <f t="shared" si="1"/>
        <v>29.013799999999858</v>
      </c>
      <c r="T7" s="130">
        <f t="shared" si="1"/>
        <v>21.383194999999699</v>
      </c>
      <c r="U7" s="130">
        <f t="shared" si="1"/>
        <v>46.95238299999999</v>
      </c>
      <c r="V7" s="130">
        <f t="shared" si="1"/>
        <v>1.1013600000000001</v>
      </c>
      <c r="W7" s="130">
        <f t="shared" si="1"/>
        <v>6.535273000000001</v>
      </c>
      <c r="X7" s="130">
        <f t="shared" si="1"/>
        <v>53.288905</v>
      </c>
      <c r="Y7" s="130">
        <f t="shared" si="1"/>
        <v>43.133881000000002</v>
      </c>
      <c r="Z7" s="130">
        <f t="shared" si="1"/>
        <v>1.1013600000000001</v>
      </c>
    </row>
    <row r="8" spans="1:26">
      <c r="A8" s="126"/>
      <c r="B8" s="131" t="s">
        <v>75</v>
      </c>
      <c r="C8" s="128"/>
      <c r="D8" s="129"/>
      <c r="E8" s="130"/>
      <c r="F8" s="130"/>
      <c r="G8" s="130"/>
      <c r="H8" s="130"/>
      <c r="I8" s="130"/>
      <c r="J8" s="130"/>
      <c r="K8" s="130"/>
      <c r="L8" s="130"/>
      <c r="M8" s="130"/>
      <c r="N8" s="130"/>
      <c r="O8" s="130"/>
      <c r="P8" s="130"/>
      <c r="Q8" s="130"/>
      <c r="R8" s="130"/>
      <c r="S8" s="130"/>
      <c r="T8" s="130"/>
      <c r="U8" s="130"/>
      <c r="V8" s="130"/>
      <c r="W8" s="130"/>
      <c r="X8" s="130"/>
      <c r="Y8" s="130"/>
      <c r="Z8" s="130"/>
    </row>
    <row r="9" spans="1:26" ht="15" customHeight="1">
      <c r="A9" s="132" t="s">
        <v>21</v>
      </c>
      <c r="B9" s="101" t="s">
        <v>22</v>
      </c>
      <c r="C9" s="133" t="s">
        <v>244</v>
      </c>
      <c r="D9" s="138">
        <f>SUM(E9:Z9)</f>
        <v>88.078978999999819</v>
      </c>
      <c r="E9" s="135">
        <v>9.2385999999999999</v>
      </c>
      <c r="F9" s="135">
        <v>0.1</v>
      </c>
      <c r="G9" s="135">
        <v>19.11389999999999</v>
      </c>
      <c r="H9" s="135">
        <v>2.3868999999999998</v>
      </c>
      <c r="I9" s="135">
        <v>18.149922999999994</v>
      </c>
      <c r="J9" s="135">
        <v>1.0337000000000001</v>
      </c>
      <c r="K9" s="135">
        <v>7.8669999999999991</v>
      </c>
      <c r="L9" s="135">
        <v>1.26</v>
      </c>
      <c r="M9" s="135">
        <v>1.26</v>
      </c>
      <c r="N9" s="135">
        <v>4.1349999999999998</v>
      </c>
      <c r="O9" s="135">
        <v>1.7708659999999996</v>
      </c>
      <c r="P9" s="135">
        <v>1.7410600000000001</v>
      </c>
      <c r="Q9" s="135">
        <v>10.629619999999999</v>
      </c>
      <c r="R9" s="135">
        <v>0.24000000000000002</v>
      </c>
      <c r="S9" s="135">
        <v>4.907199999999853</v>
      </c>
      <c r="T9" s="135">
        <v>1.02559</v>
      </c>
      <c r="U9" s="135">
        <v>0.48851999999999512</v>
      </c>
      <c r="V9" s="135">
        <v>0</v>
      </c>
      <c r="W9" s="135">
        <v>0.5</v>
      </c>
      <c r="X9" s="135">
        <v>2.2311000000000001</v>
      </c>
      <c r="Y9" s="135">
        <v>0</v>
      </c>
      <c r="Z9" s="135">
        <v>0</v>
      </c>
    </row>
    <row r="10" spans="1:26">
      <c r="A10" s="136"/>
      <c r="B10" s="93" t="s">
        <v>24</v>
      </c>
      <c r="C10" s="137" t="s">
        <v>245</v>
      </c>
      <c r="D10" s="138">
        <f>SUM(E10:Z10)</f>
        <v>75.0271929999995</v>
      </c>
      <c r="E10" s="139">
        <v>9.2385999999999999</v>
      </c>
      <c r="F10" s="139">
        <v>0.1</v>
      </c>
      <c r="G10" s="139">
        <v>19.04389999999999</v>
      </c>
      <c r="H10" s="139">
        <v>2.1859999999999999</v>
      </c>
      <c r="I10" s="139">
        <v>14.422117999999847</v>
      </c>
      <c r="J10" s="139">
        <v>1.0005999999999999</v>
      </c>
      <c r="K10" s="139">
        <v>7.867</v>
      </c>
      <c r="L10" s="139">
        <v>0.06</v>
      </c>
      <c r="M10" s="139">
        <v>0.06</v>
      </c>
      <c r="N10" s="139">
        <v>3.704448999999804</v>
      </c>
      <c r="O10" s="139">
        <v>1.4598359999999995</v>
      </c>
      <c r="P10" s="139">
        <v>0.36580000000000001</v>
      </c>
      <c r="Q10" s="139">
        <v>8.7783999999999995</v>
      </c>
      <c r="R10" s="139">
        <v>0</v>
      </c>
      <c r="S10" s="139">
        <v>4.6071999999998532</v>
      </c>
      <c r="T10" s="139">
        <v>0.97058999999999995</v>
      </c>
      <c r="U10" s="139">
        <v>0.13620000000000002</v>
      </c>
      <c r="V10" s="139">
        <v>0</v>
      </c>
      <c r="W10" s="139">
        <v>0.5</v>
      </c>
      <c r="X10" s="139">
        <v>0.52650000000000008</v>
      </c>
      <c r="Y10" s="139">
        <v>0</v>
      </c>
      <c r="Z10" s="139">
        <v>0</v>
      </c>
    </row>
    <row r="11" spans="1:26">
      <c r="A11" s="132" t="s">
        <v>30</v>
      </c>
      <c r="B11" s="98" t="s">
        <v>31</v>
      </c>
      <c r="C11" s="133" t="s">
        <v>246</v>
      </c>
      <c r="D11" s="138">
        <f t="shared" ref="D11:D19" si="2">SUM(E11:Z11)</f>
        <v>159.98279600000251</v>
      </c>
      <c r="E11" s="135">
        <v>15.366073</v>
      </c>
      <c r="F11" s="135">
        <v>6.7860000000000004E-2</v>
      </c>
      <c r="G11" s="135">
        <v>12.96464300000515</v>
      </c>
      <c r="H11" s="135">
        <v>12.245000000000001</v>
      </c>
      <c r="I11" s="135">
        <v>17.794460000000001</v>
      </c>
      <c r="J11" s="135">
        <v>15.777469999999999</v>
      </c>
      <c r="K11" s="135">
        <v>7.9085699999999992</v>
      </c>
      <c r="L11" s="135">
        <v>1.1126969999999614</v>
      </c>
      <c r="M11" s="135">
        <v>1.1126969999999614</v>
      </c>
      <c r="N11" s="135">
        <v>8.9695600000000013</v>
      </c>
      <c r="O11" s="135">
        <v>8.4714999999999989</v>
      </c>
      <c r="P11" s="135">
        <v>2.9613399999974424</v>
      </c>
      <c r="Q11" s="135">
        <v>15.279530000000001</v>
      </c>
      <c r="R11" s="135">
        <v>0.41200000000000003</v>
      </c>
      <c r="S11" s="135">
        <v>2.3143000000000002</v>
      </c>
      <c r="T11" s="135">
        <v>11.025744999999963</v>
      </c>
      <c r="U11" s="135">
        <v>4.2671999999999999</v>
      </c>
      <c r="V11" s="135">
        <v>0.1134</v>
      </c>
      <c r="W11" s="135">
        <v>0.87403000000000008</v>
      </c>
      <c r="X11" s="135">
        <v>20.374999999999996</v>
      </c>
      <c r="Y11" s="135">
        <v>0.45632099999999998</v>
      </c>
      <c r="Z11" s="135">
        <v>0.1134</v>
      </c>
    </row>
    <row r="12" spans="1:26">
      <c r="A12" s="132" t="s">
        <v>33</v>
      </c>
      <c r="B12" s="140" t="s">
        <v>34</v>
      </c>
      <c r="C12" s="133" t="s">
        <v>247</v>
      </c>
      <c r="D12" s="138">
        <f t="shared" si="2"/>
        <v>48.63578500000353</v>
      </c>
      <c r="E12" s="135">
        <v>1.3365279999999999</v>
      </c>
      <c r="F12" s="135">
        <v>0.66117000000000004</v>
      </c>
      <c r="G12" s="135">
        <v>2.0602100000000001</v>
      </c>
      <c r="H12" s="135">
        <v>2.5840800000005948</v>
      </c>
      <c r="I12" s="135">
        <v>11.386769999999993</v>
      </c>
      <c r="J12" s="135">
        <v>4.7040069999999989</v>
      </c>
      <c r="K12" s="135">
        <v>1.661880000000423</v>
      </c>
      <c r="L12" s="135">
        <v>0.57273000000000007</v>
      </c>
      <c r="M12" s="135">
        <v>0.57273000000000007</v>
      </c>
      <c r="N12" s="135">
        <v>2.4585899999999721</v>
      </c>
      <c r="O12" s="135">
        <v>0.53080000000000005</v>
      </c>
      <c r="P12" s="135">
        <v>4.4046200000025575</v>
      </c>
      <c r="Q12" s="135">
        <v>7.6626700000000003</v>
      </c>
      <c r="R12" s="135">
        <v>0.01</v>
      </c>
      <c r="S12" s="135">
        <v>1.5554000000000001</v>
      </c>
      <c r="T12" s="135">
        <v>2.3453499999999994</v>
      </c>
      <c r="U12" s="135">
        <v>0.65068000000000004</v>
      </c>
      <c r="V12" s="135">
        <v>0.18795999999999999</v>
      </c>
      <c r="W12" s="135">
        <v>1.0656000000000001</v>
      </c>
      <c r="X12" s="135">
        <v>1.109</v>
      </c>
      <c r="Y12" s="135">
        <v>0.92705000000000048</v>
      </c>
      <c r="Z12" s="135">
        <v>0.18795999999999999</v>
      </c>
    </row>
    <row r="13" spans="1:26">
      <c r="A13" s="132" t="s">
        <v>36</v>
      </c>
      <c r="B13" s="101" t="s">
        <v>37</v>
      </c>
      <c r="C13" s="133" t="s">
        <v>248</v>
      </c>
      <c r="D13" s="138">
        <f t="shared" si="2"/>
        <v>61.819127999999971</v>
      </c>
      <c r="E13" s="135">
        <v>0</v>
      </c>
      <c r="F13" s="135">
        <v>0</v>
      </c>
      <c r="G13" s="135">
        <v>0</v>
      </c>
      <c r="H13" s="135">
        <v>2.2999999999999998</v>
      </c>
      <c r="I13" s="135">
        <v>0</v>
      </c>
      <c r="J13" s="135">
        <v>34.354497999999971</v>
      </c>
      <c r="K13" s="135">
        <v>1.0121599999999999</v>
      </c>
      <c r="L13" s="135">
        <v>0</v>
      </c>
      <c r="M13" s="135">
        <v>0</v>
      </c>
      <c r="N13" s="135">
        <v>0</v>
      </c>
      <c r="O13" s="135">
        <v>0</v>
      </c>
      <c r="P13" s="135">
        <v>1.4099300000000001</v>
      </c>
      <c r="Q13" s="135">
        <v>0</v>
      </c>
      <c r="R13" s="135">
        <v>0</v>
      </c>
      <c r="S13" s="135">
        <v>0</v>
      </c>
      <c r="T13" s="135">
        <v>0</v>
      </c>
      <c r="U13" s="135">
        <v>22.742539999999998</v>
      </c>
      <c r="V13" s="135">
        <v>0</v>
      </c>
      <c r="W13" s="135">
        <v>0</v>
      </c>
      <c r="X13" s="135">
        <v>0</v>
      </c>
      <c r="Y13" s="135">
        <v>0</v>
      </c>
      <c r="Z13" s="135">
        <v>0</v>
      </c>
    </row>
    <row r="14" spans="1:26">
      <c r="A14" s="132" t="s">
        <v>45</v>
      </c>
      <c r="B14" s="101" t="s">
        <v>46</v>
      </c>
      <c r="C14" s="133" t="s">
        <v>249</v>
      </c>
      <c r="D14" s="138">
        <f t="shared" si="2"/>
        <v>0</v>
      </c>
      <c r="E14" s="135">
        <v>0</v>
      </c>
      <c r="F14" s="135">
        <v>0</v>
      </c>
      <c r="G14" s="135">
        <v>0</v>
      </c>
      <c r="H14" s="135">
        <v>0</v>
      </c>
      <c r="I14" s="135">
        <v>0</v>
      </c>
      <c r="J14" s="135">
        <v>0</v>
      </c>
      <c r="K14" s="135">
        <v>0</v>
      </c>
      <c r="L14" s="135">
        <v>0</v>
      </c>
      <c r="M14" s="135">
        <v>0</v>
      </c>
      <c r="N14" s="135">
        <v>0</v>
      </c>
      <c r="O14" s="135">
        <v>0</v>
      </c>
      <c r="P14" s="135">
        <v>0</v>
      </c>
      <c r="Q14" s="135">
        <v>0</v>
      </c>
      <c r="R14" s="135">
        <v>0</v>
      </c>
      <c r="S14" s="135">
        <v>0</v>
      </c>
      <c r="T14" s="135">
        <v>0</v>
      </c>
      <c r="U14" s="135">
        <v>0</v>
      </c>
      <c r="V14" s="135">
        <v>0</v>
      </c>
      <c r="W14" s="135">
        <v>0</v>
      </c>
      <c r="X14" s="135">
        <v>0</v>
      </c>
      <c r="Y14" s="135">
        <v>0</v>
      </c>
      <c r="Z14" s="135">
        <v>0</v>
      </c>
    </row>
    <row r="15" spans="1:26">
      <c r="A15" s="132" t="s">
        <v>54</v>
      </c>
      <c r="B15" s="101" t="s">
        <v>55</v>
      </c>
      <c r="C15" s="133" t="s">
        <v>250</v>
      </c>
      <c r="D15" s="138">
        <f t="shared" si="2"/>
        <v>425.68321299999394</v>
      </c>
      <c r="E15" s="135">
        <v>0</v>
      </c>
      <c r="F15" s="135">
        <v>2.3200000000000003</v>
      </c>
      <c r="G15" s="135">
        <v>47.472916999992677</v>
      </c>
      <c r="H15" s="135">
        <v>30.798100000000005</v>
      </c>
      <c r="I15" s="135">
        <v>13.592302000000462</v>
      </c>
      <c r="J15" s="135">
        <v>20.805730000000004</v>
      </c>
      <c r="K15" s="135">
        <v>56.688741000000597</v>
      </c>
      <c r="L15" s="135">
        <v>2.5050000000000003</v>
      </c>
      <c r="M15" s="135">
        <v>2.5050000000000003</v>
      </c>
      <c r="N15" s="135">
        <v>25.815000000000005</v>
      </c>
      <c r="O15" s="135">
        <v>20.259999999999987</v>
      </c>
      <c r="P15" s="135">
        <v>28.91853200000023</v>
      </c>
      <c r="Q15" s="135">
        <v>50.140090000000264</v>
      </c>
      <c r="R15" s="135">
        <v>1.7600000000000002</v>
      </c>
      <c r="S15" s="135">
        <v>20.21</v>
      </c>
      <c r="T15" s="135">
        <v>6.4065099999997388</v>
      </c>
      <c r="U15" s="135">
        <v>18.639653000000003</v>
      </c>
      <c r="V15" s="135">
        <v>0.8</v>
      </c>
      <c r="W15" s="135">
        <v>4.0956430000000008</v>
      </c>
      <c r="X15" s="135">
        <v>29.523805000000003</v>
      </c>
      <c r="Y15" s="135">
        <v>41.626190000000001</v>
      </c>
      <c r="Z15" s="135">
        <v>0.8</v>
      </c>
    </row>
    <row r="16" spans="1:26" s="141" customFormat="1">
      <c r="A16" s="136"/>
      <c r="B16" s="93" t="s">
        <v>251</v>
      </c>
      <c r="C16" s="137" t="s">
        <v>252</v>
      </c>
      <c r="D16" s="138">
        <f t="shared" si="2"/>
        <v>62.462422000000011</v>
      </c>
      <c r="E16" s="139">
        <v>0</v>
      </c>
      <c r="F16" s="139">
        <v>0.88</v>
      </c>
      <c r="G16" s="139">
        <v>27.172000000000001</v>
      </c>
      <c r="H16" s="139">
        <v>7.36</v>
      </c>
      <c r="I16" s="139">
        <v>0</v>
      </c>
      <c r="J16" s="139">
        <v>3.7885</v>
      </c>
      <c r="K16" s="139">
        <v>0.505</v>
      </c>
      <c r="L16" s="139">
        <v>0.84</v>
      </c>
      <c r="M16" s="139">
        <v>0.84</v>
      </c>
      <c r="N16" s="139">
        <v>0</v>
      </c>
      <c r="O16" s="139">
        <v>16.170000000000002</v>
      </c>
      <c r="P16" s="139">
        <v>0</v>
      </c>
      <c r="Q16" s="139">
        <v>1.9895</v>
      </c>
      <c r="R16" s="139">
        <v>0.06</v>
      </c>
      <c r="S16" s="139">
        <v>1.8</v>
      </c>
      <c r="T16" s="139">
        <v>0</v>
      </c>
      <c r="U16" s="139">
        <v>0</v>
      </c>
      <c r="V16" s="139">
        <v>6.9999999999999993E-2</v>
      </c>
      <c r="W16" s="139">
        <v>7.0000000000000007E-2</v>
      </c>
      <c r="X16" s="139">
        <v>0.84742200000000001</v>
      </c>
      <c r="Y16" s="139">
        <v>0</v>
      </c>
      <c r="Z16" s="139">
        <v>6.9999999999999993E-2</v>
      </c>
    </row>
    <row r="17" spans="1:26">
      <c r="A17" s="132" t="s">
        <v>63</v>
      </c>
      <c r="B17" s="101" t="s">
        <v>64</v>
      </c>
      <c r="C17" s="133" t="s">
        <v>253</v>
      </c>
      <c r="D17" s="138">
        <f t="shared" si="2"/>
        <v>4.808738000000008</v>
      </c>
      <c r="E17" s="135">
        <v>0</v>
      </c>
      <c r="F17" s="135">
        <v>0</v>
      </c>
      <c r="G17" s="135">
        <v>0.394343</v>
      </c>
      <c r="H17" s="135">
        <v>0.01</v>
      </c>
      <c r="I17" s="135">
        <v>0.49760000000000898</v>
      </c>
      <c r="J17" s="135">
        <v>0</v>
      </c>
      <c r="K17" s="135">
        <v>1.7661549999999999</v>
      </c>
      <c r="L17" s="135">
        <v>0</v>
      </c>
      <c r="M17" s="135">
        <v>0</v>
      </c>
      <c r="N17" s="135">
        <v>0</v>
      </c>
      <c r="O17" s="135">
        <v>0</v>
      </c>
      <c r="P17" s="135">
        <v>7.6299999999999996E-3</v>
      </c>
      <c r="Q17" s="135">
        <v>1.1879999999999997</v>
      </c>
      <c r="R17" s="135">
        <v>0</v>
      </c>
      <c r="S17" s="135">
        <v>2.69E-2</v>
      </c>
      <c r="T17" s="135">
        <v>0.57999999999999996</v>
      </c>
      <c r="U17" s="135">
        <v>0.16378999999999999</v>
      </c>
      <c r="V17" s="135">
        <v>0</v>
      </c>
      <c r="W17" s="135">
        <v>0</v>
      </c>
      <c r="X17" s="135">
        <v>0.05</v>
      </c>
      <c r="Y17" s="135">
        <v>0.12432</v>
      </c>
      <c r="Z17" s="135">
        <v>0</v>
      </c>
    </row>
    <row r="18" spans="1:26">
      <c r="A18" s="132" t="s">
        <v>66</v>
      </c>
      <c r="B18" s="101" t="s">
        <v>67</v>
      </c>
      <c r="C18" s="133" t="s">
        <v>254</v>
      </c>
      <c r="D18" s="138">
        <f t="shared" si="2"/>
        <v>0</v>
      </c>
      <c r="E18" s="135">
        <v>0</v>
      </c>
      <c r="F18" s="135">
        <v>0</v>
      </c>
      <c r="G18" s="135">
        <v>0</v>
      </c>
      <c r="H18" s="135">
        <v>0</v>
      </c>
      <c r="I18" s="135">
        <v>0</v>
      </c>
      <c r="J18" s="135">
        <v>0</v>
      </c>
      <c r="K18" s="135">
        <v>0</v>
      </c>
      <c r="L18" s="135">
        <v>0</v>
      </c>
      <c r="M18" s="135">
        <v>0</v>
      </c>
      <c r="N18" s="135">
        <v>0</v>
      </c>
      <c r="O18" s="135">
        <v>0</v>
      </c>
      <c r="P18" s="135">
        <v>0</v>
      </c>
      <c r="Q18" s="135">
        <v>0</v>
      </c>
      <c r="R18" s="135">
        <v>0</v>
      </c>
      <c r="S18" s="135">
        <v>0</v>
      </c>
      <c r="T18" s="135">
        <v>0</v>
      </c>
      <c r="U18" s="135">
        <v>0</v>
      </c>
      <c r="V18" s="135">
        <v>0</v>
      </c>
      <c r="W18" s="135">
        <v>0</v>
      </c>
      <c r="X18" s="135">
        <v>0</v>
      </c>
      <c r="Y18" s="135">
        <v>0</v>
      </c>
      <c r="Z18" s="135">
        <v>0</v>
      </c>
    </row>
    <row r="19" spans="1:26">
      <c r="A19" s="132" t="s">
        <v>69</v>
      </c>
      <c r="B19" s="101" t="s">
        <v>70</v>
      </c>
      <c r="C19" s="133" t="s">
        <v>255</v>
      </c>
      <c r="D19" s="138">
        <f t="shared" si="2"/>
        <v>0</v>
      </c>
      <c r="E19" s="135">
        <v>0</v>
      </c>
      <c r="F19" s="135">
        <v>0</v>
      </c>
      <c r="G19" s="135">
        <v>0</v>
      </c>
      <c r="H19" s="135">
        <v>0</v>
      </c>
      <c r="I19" s="135">
        <v>0</v>
      </c>
      <c r="J19" s="135">
        <v>0</v>
      </c>
      <c r="K19" s="135">
        <v>0</v>
      </c>
      <c r="L19" s="135">
        <v>0</v>
      </c>
      <c r="M19" s="135">
        <v>0</v>
      </c>
      <c r="N19" s="135">
        <v>0</v>
      </c>
      <c r="O19" s="135">
        <v>0</v>
      </c>
      <c r="P19" s="135">
        <v>0</v>
      </c>
      <c r="Q19" s="135">
        <v>0</v>
      </c>
      <c r="R19" s="135">
        <v>0</v>
      </c>
      <c r="S19" s="135">
        <v>0</v>
      </c>
      <c r="T19" s="135">
        <v>0</v>
      </c>
      <c r="U19" s="135">
        <v>0</v>
      </c>
      <c r="V19" s="135">
        <v>0</v>
      </c>
      <c r="W19" s="135">
        <v>0</v>
      </c>
      <c r="X19" s="135">
        <v>0</v>
      </c>
      <c r="Y19" s="135">
        <v>0</v>
      </c>
      <c r="Z19" s="135">
        <v>0</v>
      </c>
    </row>
    <row r="20" spans="1:26" ht="27.6">
      <c r="A20" s="142">
        <v>2</v>
      </c>
      <c r="B20" s="127" t="s">
        <v>256</v>
      </c>
      <c r="C20" s="128"/>
      <c r="D20" s="143">
        <f>SUM(D22:D30)</f>
        <v>559.54430599999569</v>
      </c>
      <c r="E20" s="143">
        <f t="shared" ref="E20:L20" si="3">SUM(E22:E30)</f>
        <v>0</v>
      </c>
      <c r="F20" s="143">
        <f t="shared" si="3"/>
        <v>17.882509999991051</v>
      </c>
      <c r="G20" s="143">
        <f t="shared" si="3"/>
        <v>10</v>
      </c>
      <c r="H20" s="143">
        <f t="shared" si="3"/>
        <v>22.52599999999984</v>
      </c>
      <c r="I20" s="143">
        <f t="shared" si="3"/>
        <v>10</v>
      </c>
      <c r="J20" s="143">
        <f t="shared" si="3"/>
        <v>21.78</v>
      </c>
      <c r="K20" s="143">
        <f t="shared" si="3"/>
        <v>34.448855999969055</v>
      </c>
      <c r="L20" s="143">
        <f t="shared" si="3"/>
        <v>7</v>
      </c>
      <c r="M20" s="143">
        <f t="shared" ref="M20:Z20" si="4">SUM(M22:M30)</f>
        <v>7</v>
      </c>
      <c r="N20" s="143">
        <f t="shared" si="4"/>
        <v>0</v>
      </c>
      <c r="O20" s="143">
        <f t="shared" si="4"/>
        <v>10</v>
      </c>
      <c r="P20" s="143">
        <f t="shared" si="4"/>
        <v>7.5</v>
      </c>
      <c r="Q20" s="143">
        <f t="shared" si="4"/>
        <v>34.275300000008059</v>
      </c>
      <c r="R20" s="143">
        <f t="shared" si="4"/>
        <v>9.5013800000158408</v>
      </c>
      <c r="S20" s="143">
        <f t="shared" si="4"/>
        <v>28.8</v>
      </c>
      <c r="T20" s="143">
        <f t="shared" si="4"/>
        <v>104.5</v>
      </c>
      <c r="U20" s="143">
        <f t="shared" si="4"/>
        <v>137.18658000000346</v>
      </c>
      <c r="V20" s="143">
        <f t="shared" si="4"/>
        <v>10.49070000000938</v>
      </c>
      <c r="W20" s="143">
        <f t="shared" si="4"/>
        <v>15</v>
      </c>
      <c r="X20" s="143">
        <f t="shared" si="4"/>
        <v>0</v>
      </c>
      <c r="Y20" s="143">
        <f t="shared" si="4"/>
        <v>61.162279999989551</v>
      </c>
      <c r="Z20" s="143">
        <f t="shared" si="4"/>
        <v>10.49070000000938</v>
      </c>
    </row>
    <row r="21" spans="1:26" s="141" customFormat="1">
      <c r="A21" s="144"/>
      <c r="B21" s="131" t="s">
        <v>75</v>
      </c>
      <c r="C21" s="137"/>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spans="1:26">
      <c r="A22" s="145" t="s">
        <v>76</v>
      </c>
      <c r="B22" s="101" t="s">
        <v>257</v>
      </c>
      <c r="C22" s="133" t="s">
        <v>258</v>
      </c>
      <c r="D22" s="138">
        <f t="shared" ref="D22:D31" si="5">SUM(E22:Z22)</f>
        <v>0</v>
      </c>
      <c r="E22" s="134">
        <v>0</v>
      </c>
      <c r="F22" s="134">
        <v>0</v>
      </c>
      <c r="G22" s="134">
        <v>0</v>
      </c>
      <c r="H22" s="134">
        <v>0</v>
      </c>
      <c r="I22" s="134">
        <v>0</v>
      </c>
      <c r="J22" s="134">
        <v>0</v>
      </c>
      <c r="K22" s="134">
        <v>0</v>
      </c>
      <c r="L22" s="134">
        <v>0</v>
      </c>
      <c r="M22" s="134">
        <v>0</v>
      </c>
      <c r="N22" s="134">
        <v>0</v>
      </c>
      <c r="O22" s="134">
        <v>0</v>
      </c>
      <c r="P22" s="134">
        <v>0</v>
      </c>
      <c r="Q22" s="134">
        <v>0</v>
      </c>
      <c r="R22" s="134">
        <v>0</v>
      </c>
      <c r="S22" s="134">
        <v>0</v>
      </c>
      <c r="T22" s="134">
        <v>0</v>
      </c>
      <c r="U22" s="134">
        <v>0</v>
      </c>
      <c r="V22" s="134">
        <v>0</v>
      </c>
      <c r="W22" s="134">
        <v>0</v>
      </c>
      <c r="X22" s="134">
        <v>0</v>
      </c>
      <c r="Y22" s="134">
        <v>0</v>
      </c>
      <c r="Z22" s="134">
        <v>0</v>
      </c>
    </row>
    <row r="23" spans="1:26">
      <c r="A23" s="145" t="s">
        <v>79</v>
      </c>
      <c r="B23" s="101" t="s">
        <v>259</v>
      </c>
      <c r="C23" s="132" t="s">
        <v>260</v>
      </c>
      <c r="D23" s="138">
        <f t="shared" si="5"/>
        <v>0</v>
      </c>
      <c r="E23" s="134">
        <v>0</v>
      </c>
      <c r="F23" s="134">
        <v>0</v>
      </c>
      <c r="G23" s="134">
        <v>0</v>
      </c>
      <c r="H23" s="134">
        <v>0</v>
      </c>
      <c r="I23" s="134">
        <v>0</v>
      </c>
      <c r="J23" s="134">
        <v>0</v>
      </c>
      <c r="K23" s="134">
        <v>0</v>
      </c>
      <c r="L23" s="134">
        <v>0</v>
      </c>
      <c r="M23" s="134">
        <v>0</v>
      </c>
      <c r="N23" s="134">
        <v>0</v>
      </c>
      <c r="O23" s="134">
        <v>0</v>
      </c>
      <c r="P23" s="134">
        <v>0</v>
      </c>
      <c r="Q23" s="134">
        <v>0</v>
      </c>
      <c r="R23" s="134">
        <v>0</v>
      </c>
      <c r="S23" s="134">
        <v>0</v>
      </c>
      <c r="T23" s="134">
        <v>0</v>
      </c>
      <c r="U23" s="134">
        <v>0</v>
      </c>
      <c r="V23" s="134">
        <v>0</v>
      </c>
      <c r="W23" s="134">
        <v>0</v>
      </c>
      <c r="X23" s="134">
        <v>0</v>
      </c>
      <c r="Y23" s="134">
        <v>0</v>
      </c>
      <c r="Z23" s="134">
        <v>0</v>
      </c>
    </row>
    <row r="24" spans="1:26">
      <c r="A24" s="145" t="s">
        <v>82</v>
      </c>
      <c r="B24" s="101" t="s">
        <v>261</v>
      </c>
      <c r="C24" s="133" t="s">
        <v>262</v>
      </c>
      <c r="D24" s="138">
        <f t="shared" si="5"/>
        <v>0</v>
      </c>
      <c r="E24" s="134">
        <v>0</v>
      </c>
      <c r="F24" s="134">
        <v>0</v>
      </c>
      <c r="G24" s="134">
        <v>0</v>
      </c>
      <c r="H24" s="134">
        <v>0</v>
      </c>
      <c r="I24" s="134">
        <v>0</v>
      </c>
      <c r="J24" s="134">
        <v>0</v>
      </c>
      <c r="K24" s="134">
        <v>0</v>
      </c>
      <c r="L24" s="134">
        <v>0</v>
      </c>
      <c r="M24" s="134">
        <v>0</v>
      </c>
      <c r="N24" s="134">
        <v>0</v>
      </c>
      <c r="O24" s="134">
        <v>0</v>
      </c>
      <c r="P24" s="134">
        <v>0</v>
      </c>
      <c r="Q24" s="134">
        <v>0</v>
      </c>
      <c r="R24" s="134">
        <v>0</v>
      </c>
      <c r="S24" s="134">
        <v>0</v>
      </c>
      <c r="T24" s="134">
        <v>0</v>
      </c>
      <c r="U24" s="134">
        <v>0</v>
      </c>
      <c r="V24" s="134">
        <v>0</v>
      </c>
      <c r="W24" s="134">
        <v>0</v>
      </c>
      <c r="X24" s="134">
        <v>0</v>
      </c>
      <c r="Y24" s="134">
        <v>0</v>
      </c>
      <c r="Z24" s="134">
        <v>0</v>
      </c>
    </row>
    <row r="25" spans="1:26">
      <c r="A25" s="145" t="s">
        <v>85</v>
      </c>
      <c r="B25" s="101" t="s">
        <v>263</v>
      </c>
      <c r="C25" s="133" t="s">
        <v>264</v>
      </c>
      <c r="D25" s="138">
        <f t="shared" si="5"/>
        <v>0</v>
      </c>
      <c r="E25" s="134">
        <v>0</v>
      </c>
      <c r="F25" s="134">
        <v>0</v>
      </c>
      <c r="G25" s="134">
        <v>0</v>
      </c>
      <c r="H25" s="134">
        <v>0</v>
      </c>
      <c r="I25" s="134">
        <v>0</v>
      </c>
      <c r="J25" s="134">
        <v>0</v>
      </c>
      <c r="K25" s="134">
        <v>0</v>
      </c>
      <c r="L25" s="134">
        <v>0</v>
      </c>
      <c r="M25" s="134">
        <v>0</v>
      </c>
      <c r="N25" s="134">
        <v>0</v>
      </c>
      <c r="O25" s="134">
        <v>0</v>
      </c>
      <c r="P25" s="134">
        <v>0</v>
      </c>
      <c r="Q25" s="134">
        <v>0</v>
      </c>
      <c r="R25" s="134">
        <v>0</v>
      </c>
      <c r="S25" s="134">
        <v>0</v>
      </c>
      <c r="T25" s="134">
        <v>0</v>
      </c>
      <c r="U25" s="134">
        <v>0</v>
      </c>
      <c r="V25" s="134">
        <v>0</v>
      </c>
      <c r="W25" s="134">
        <v>0</v>
      </c>
      <c r="X25" s="134">
        <v>0</v>
      </c>
      <c r="Y25" s="134">
        <v>0</v>
      </c>
      <c r="Z25" s="134">
        <v>0</v>
      </c>
    </row>
    <row r="26" spans="1:26">
      <c r="A26" s="145" t="s">
        <v>90</v>
      </c>
      <c r="B26" s="101" t="s">
        <v>265</v>
      </c>
      <c r="C26" s="133" t="s">
        <v>266</v>
      </c>
      <c r="D26" s="138">
        <f t="shared" si="5"/>
        <v>0</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0</v>
      </c>
    </row>
    <row r="27" spans="1:26">
      <c r="A27" s="145" t="s">
        <v>93</v>
      </c>
      <c r="B27" s="101" t="s">
        <v>267</v>
      </c>
      <c r="C27" s="133" t="s">
        <v>268</v>
      </c>
      <c r="D27" s="138">
        <f t="shared" si="5"/>
        <v>0</v>
      </c>
      <c r="E27" s="134">
        <v>0</v>
      </c>
      <c r="F27" s="134">
        <v>0</v>
      </c>
      <c r="G27" s="134">
        <v>0</v>
      </c>
      <c r="H27" s="134">
        <v>0</v>
      </c>
      <c r="I27" s="134">
        <v>0</v>
      </c>
      <c r="J27" s="134">
        <v>0</v>
      </c>
      <c r="K27" s="134">
        <v>0</v>
      </c>
      <c r="L27" s="134">
        <v>0</v>
      </c>
      <c r="M27" s="134">
        <v>0</v>
      </c>
      <c r="N27" s="134">
        <v>0</v>
      </c>
      <c r="O27" s="134">
        <v>0</v>
      </c>
      <c r="P27" s="134">
        <v>0</v>
      </c>
      <c r="Q27" s="134">
        <v>0</v>
      </c>
      <c r="R27" s="134">
        <v>0</v>
      </c>
      <c r="S27" s="134">
        <v>0</v>
      </c>
      <c r="T27" s="134">
        <v>0</v>
      </c>
      <c r="U27" s="134">
        <v>0</v>
      </c>
      <c r="V27" s="134">
        <v>0</v>
      </c>
      <c r="W27" s="134">
        <v>0</v>
      </c>
      <c r="X27" s="134">
        <v>0</v>
      </c>
      <c r="Y27" s="134">
        <v>0</v>
      </c>
      <c r="Z27" s="134">
        <v>0</v>
      </c>
    </row>
    <row r="28" spans="1:26" ht="27.6">
      <c r="A28" s="145" t="s">
        <v>96</v>
      </c>
      <c r="B28" s="101" t="s">
        <v>269</v>
      </c>
      <c r="C28" s="133" t="s">
        <v>270</v>
      </c>
      <c r="D28" s="138">
        <f t="shared" si="5"/>
        <v>0</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row>
    <row r="29" spans="1:26" ht="27.6">
      <c r="A29" s="145" t="s">
        <v>99</v>
      </c>
      <c r="B29" s="101" t="s">
        <v>271</v>
      </c>
      <c r="C29" s="133" t="s">
        <v>272</v>
      </c>
      <c r="D29" s="138">
        <f t="shared" si="5"/>
        <v>0</v>
      </c>
      <c r="E29" s="134">
        <v>0</v>
      </c>
      <c r="F29" s="134">
        <v>0</v>
      </c>
      <c r="G29" s="134">
        <v>0</v>
      </c>
      <c r="H29" s="134">
        <v>0</v>
      </c>
      <c r="I29" s="134">
        <v>0</v>
      </c>
      <c r="J29" s="134">
        <v>0</v>
      </c>
      <c r="K29" s="134">
        <v>0</v>
      </c>
      <c r="L29" s="134">
        <v>0</v>
      </c>
      <c r="M29" s="134">
        <v>0</v>
      </c>
      <c r="N29" s="134">
        <v>0</v>
      </c>
      <c r="O29" s="134">
        <v>0</v>
      </c>
      <c r="P29" s="134">
        <v>0</v>
      </c>
      <c r="Q29" s="134">
        <v>0</v>
      </c>
      <c r="R29" s="134">
        <v>0</v>
      </c>
      <c r="S29" s="134">
        <v>0</v>
      </c>
      <c r="T29" s="134">
        <v>0</v>
      </c>
      <c r="U29" s="134">
        <v>0</v>
      </c>
      <c r="V29" s="134">
        <v>0</v>
      </c>
      <c r="W29" s="134">
        <v>0</v>
      </c>
      <c r="X29" s="134">
        <v>0</v>
      </c>
      <c r="Y29" s="134">
        <v>0</v>
      </c>
      <c r="Z29" s="134">
        <v>0</v>
      </c>
    </row>
    <row r="30" spans="1:26" ht="27.6">
      <c r="A30" s="145" t="s">
        <v>102</v>
      </c>
      <c r="B30" s="101" t="s">
        <v>273</v>
      </c>
      <c r="C30" s="133" t="s">
        <v>274</v>
      </c>
      <c r="D30" s="138">
        <f t="shared" si="5"/>
        <v>559.54430599999569</v>
      </c>
      <c r="E30" s="134">
        <v>0</v>
      </c>
      <c r="F30" s="134">
        <v>17.882509999991051</v>
      </c>
      <c r="G30" s="134">
        <v>10</v>
      </c>
      <c r="H30" s="134">
        <v>22.52599999999984</v>
      </c>
      <c r="I30" s="134">
        <v>10</v>
      </c>
      <c r="J30" s="134">
        <v>21.78</v>
      </c>
      <c r="K30" s="134">
        <v>34.448855999969055</v>
      </c>
      <c r="L30" s="134">
        <v>7</v>
      </c>
      <c r="M30" s="134">
        <v>7</v>
      </c>
      <c r="N30" s="134">
        <v>0</v>
      </c>
      <c r="O30" s="134">
        <v>10</v>
      </c>
      <c r="P30" s="134">
        <v>7.5</v>
      </c>
      <c r="Q30" s="134">
        <v>34.275300000008059</v>
      </c>
      <c r="R30" s="134">
        <v>9.5013800000158408</v>
      </c>
      <c r="S30" s="134">
        <v>28.8</v>
      </c>
      <c r="T30" s="134">
        <v>104.5</v>
      </c>
      <c r="U30" s="134">
        <v>137.18658000000346</v>
      </c>
      <c r="V30" s="134">
        <v>10.49070000000938</v>
      </c>
      <c r="W30" s="134">
        <v>15</v>
      </c>
      <c r="X30" s="134">
        <v>0</v>
      </c>
      <c r="Y30" s="134">
        <v>61.162279999989551</v>
      </c>
      <c r="Z30" s="134">
        <v>10.49070000000938</v>
      </c>
    </row>
    <row r="31" spans="1:26" ht="16.8">
      <c r="A31" s="145"/>
      <c r="B31" s="93" t="s">
        <v>251</v>
      </c>
      <c r="C31" s="137" t="s">
        <v>275</v>
      </c>
      <c r="D31" s="138">
        <f t="shared" si="5"/>
        <v>89.129500000010012</v>
      </c>
      <c r="E31" s="134">
        <v>0</v>
      </c>
      <c r="F31" s="134">
        <v>0</v>
      </c>
      <c r="G31" s="134">
        <v>0</v>
      </c>
      <c r="H31" s="134">
        <v>0</v>
      </c>
      <c r="I31" s="134">
        <v>0</v>
      </c>
      <c r="J31" s="134">
        <v>0</v>
      </c>
      <c r="K31" s="134">
        <v>0</v>
      </c>
      <c r="L31" s="134">
        <v>0</v>
      </c>
      <c r="M31" s="134">
        <v>0</v>
      </c>
      <c r="N31" s="134">
        <v>0</v>
      </c>
      <c r="O31" s="134">
        <v>0</v>
      </c>
      <c r="P31" s="134">
        <v>0</v>
      </c>
      <c r="Q31" s="134">
        <v>0</v>
      </c>
      <c r="R31" s="134">
        <v>0</v>
      </c>
      <c r="S31" s="134">
        <v>0</v>
      </c>
      <c r="T31" s="134">
        <v>87</v>
      </c>
      <c r="U31" s="134">
        <v>0</v>
      </c>
      <c r="V31" s="134">
        <v>0</v>
      </c>
      <c r="W31" s="134">
        <v>0</v>
      </c>
      <c r="X31" s="134">
        <v>0</v>
      </c>
      <c r="Y31" s="134">
        <v>2.1295000000100117</v>
      </c>
      <c r="Z31" s="134">
        <v>0</v>
      </c>
    </row>
    <row r="32" spans="1:26">
      <c r="A32" s="146">
        <v>3</v>
      </c>
      <c r="B32" s="147" t="s">
        <v>276</v>
      </c>
      <c r="C32" s="128" t="s">
        <v>277</v>
      </c>
      <c r="D32" s="143">
        <f>SUM(E32:Z32)</f>
        <v>6.023909999999705</v>
      </c>
      <c r="E32" s="130">
        <v>1.1855600000000002</v>
      </c>
      <c r="F32" s="130">
        <v>0</v>
      </c>
      <c r="G32" s="130">
        <v>0.71411000000000391</v>
      </c>
      <c r="H32" s="130">
        <v>0</v>
      </c>
      <c r="I32" s="130">
        <v>1.5169199999997012</v>
      </c>
      <c r="J32" s="130">
        <v>0.12</v>
      </c>
      <c r="K32" s="130">
        <v>1.712E-2</v>
      </c>
      <c r="L32" s="130">
        <v>0</v>
      </c>
      <c r="M32" s="130">
        <v>0</v>
      </c>
      <c r="N32" s="130">
        <v>0</v>
      </c>
      <c r="O32" s="130">
        <v>0</v>
      </c>
      <c r="P32" s="130">
        <v>0</v>
      </c>
      <c r="Q32" s="130">
        <v>0.35670000000000002</v>
      </c>
      <c r="R32" s="130">
        <v>0</v>
      </c>
      <c r="S32" s="130">
        <v>0.32340000000000002</v>
      </c>
      <c r="T32" s="130">
        <v>0</v>
      </c>
      <c r="U32" s="130">
        <v>0</v>
      </c>
      <c r="V32" s="130">
        <v>0</v>
      </c>
      <c r="W32" s="130">
        <v>0</v>
      </c>
      <c r="X32" s="130">
        <v>1.7901</v>
      </c>
      <c r="Y32" s="130">
        <v>0</v>
      </c>
      <c r="Z32" s="130">
        <v>0</v>
      </c>
    </row>
    <row r="33" spans="1:4">
      <c r="A33" s="148" t="s">
        <v>278</v>
      </c>
      <c r="B33" s="149"/>
      <c r="C33" s="150"/>
      <c r="D33" s="150"/>
    </row>
    <row r="34" spans="1:4" ht="16.8">
      <c r="A34" s="151"/>
      <c r="B34" s="141"/>
      <c r="C34" s="151"/>
      <c r="D34" s="151"/>
    </row>
  </sheetData>
  <mergeCells count="7">
    <mergeCell ref="A2:Z2"/>
    <mergeCell ref="J3:Z3"/>
    <mergeCell ref="A4:A5"/>
    <mergeCell ref="B4:B5"/>
    <mergeCell ref="C4:C5"/>
    <mergeCell ref="D4:D5"/>
    <mergeCell ref="E4:Z4"/>
  </mergeCells>
  <pageMargins left="0.7" right="0.7" top="0.75" bottom="0.75" header="0.3" footer="0.3"/>
  <ignoredErrors>
    <ignoredError sqref="C6:E6"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Z71"/>
  <sheetViews>
    <sheetView showZeros="0" workbookViewId="0">
      <selection sqref="A1:XFD1048576"/>
    </sheetView>
  </sheetViews>
  <sheetFormatPr defaultColWidth="6.88671875" defaultRowHeight="13.8"/>
  <cols>
    <col min="1" max="1" width="6.5546875" style="155" customWidth="1"/>
    <col min="2" max="2" width="40" style="154" customWidth="1"/>
    <col min="3" max="3" width="7" style="154" customWidth="1"/>
    <col min="4" max="4" width="12" style="154" customWidth="1"/>
    <col min="5" max="5" width="10.88671875" style="154" customWidth="1"/>
    <col min="6" max="9" width="8.5546875" style="154" customWidth="1"/>
    <col min="10" max="11" width="10" style="154" customWidth="1"/>
    <col min="12" max="12" width="9.109375" style="154" customWidth="1"/>
    <col min="13" max="13" width="6.88671875" style="154"/>
    <col min="14" max="14" width="8.6640625" style="154" customWidth="1"/>
    <col min="15" max="202" width="6.88671875" style="154"/>
    <col min="203" max="203" width="5.44140625" style="154" customWidth="1"/>
    <col min="204" max="204" width="42" style="154" customWidth="1"/>
    <col min="205" max="205" width="6.44140625" style="154" customWidth="1"/>
    <col min="206" max="206" width="9.88671875" style="154" customWidth="1"/>
    <col min="207" max="207" width="8.44140625" style="154" customWidth="1"/>
    <col min="208" max="213" width="7.88671875" style="154" customWidth="1"/>
    <col min="214" max="214" width="8" style="154" customWidth="1"/>
    <col min="215" max="267" width="0" style="154" hidden="1" customWidth="1"/>
    <col min="268" max="458" width="6.88671875" style="154"/>
    <col min="459" max="459" width="5.44140625" style="154" customWidth="1"/>
    <col min="460" max="460" width="42" style="154" customWidth="1"/>
    <col min="461" max="461" width="6.44140625" style="154" customWidth="1"/>
    <col min="462" max="462" width="9.88671875" style="154" customWidth="1"/>
    <col min="463" max="463" width="8.44140625" style="154" customWidth="1"/>
    <col min="464" max="469" width="7.88671875" style="154" customWidth="1"/>
    <col min="470" max="470" width="8" style="154" customWidth="1"/>
    <col min="471" max="523" width="0" style="154" hidden="1" customWidth="1"/>
    <col min="524" max="714" width="6.88671875" style="154"/>
    <col min="715" max="715" width="5.44140625" style="154" customWidth="1"/>
    <col min="716" max="716" width="42" style="154" customWidth="1"/>
    <col min="717" max="717" width="6.44140625" style="154" customWidth="1"/>
    <col min="718" max="718" width="9.88671875" style="154" customWidth="1"/>
    <col min="719" max="719" width="8.44140625" style="154" customWidth="1"/>
    <col min="720" max="725" width="7.88671875" style="154" customWidth="1"/>
    <col min="726" max="726" width="8" style="154" customWidth="1"/>
    <col min="727" max="779" width="0" style="154" hidden="1" customWidth="1"/>
    <col min="780" max="970" width="6.88671875" style="154"/>
    <col min="971" max="971" width="5.44140625" style="154" customWidth="1"/>
    <col min="972" max="972" width="42" style="154" customWidth="1"/>
    <col min="973" max="973" width="6.44140625" style="154" customWidth="1"/>
    <col min="974" max="974" width="9.88671875" style="154" customWidth="1"/>
    <col min="975" max="975" width="8.44140625" style="154" customWidth="1"/>
    <col min="976" max="981" width="7.88671875" style="154" customWidth="1"/>
    <col min="982" max="982" width="8" style="154" customWidth="1"/>
    <col min="983" max="1035" width="0" style="154" hidden="1" customWidth="1"/>
    <col min="1036" max="1226" width="6.88671875" style="154"/>
    <col min="1227" max="1227" width="5.44140625" style="154" customWidth="1"/>
    <col min="1228" max="1228" width="42" style="154" customWidth="1"/>
    <col min="1229" max="1229" width="6.44140625" style="154" customWidth="1"/>
    <col min="1230" max="1230" width="9.88671875" style="154" customWidth="1"/>
    <col min="1231" max="1231" width="8.44140625" style="154" customWidth="1"/>
    <col min="1232" max="1237" width="7.88671875" style="154" customWidth="1"/>
    <col min="1238" max="1238" width="8" style="154" customWidth="1"/>
    <col min="1239" max="1291" width="0" style="154" hidden="1" customWidth="1"/>
    <col min="1292" max="1482" width="6.88671875" style="154"/>
    <col min="1483" max="1483" width="5.44140625" style="154" customWidth="1"/>
    <col min="1484" max="1484" width="42" style="154" customWidth="1"/>
    <col min="1485" max="1485" width="6.44140625" style="154" customWidth="1"/>
    <col min="1486" max="1486" width="9.88671875" style="154" customWidth="1"/>
    <col min="1487" max="1487" width="8.44140625" style="154" customWidth="1"/>
    <col min="1488" max="1493" width="7.88671875" style="154" customWidth="1"/>
    <col min="1494" max="1494" width="8" style="154" customWidth="1"/>
    <col min="1495" max="1547" width="0" style="154" hidden="1" customWidth="1"/>
    <col min="1548" max="1738" width="6.88671875" style="154"/>
    <col min="1739" max="1739" width="5.44140625" style="154" customWidth="1"/>
    <col min="1740" max="1740" width="42" style="154" customWidth="1"/>
    <col min="1741" max="1741" width="6.44140625" style="154" customWidth="1"/>
    <col min="1742" max="1742" width="9.88671875" style="154" customWidth="1"/>
    <col min="1743" max="1743" width="8.44140625" style="154" customWidth="1"/>
    <col min="1744" max="1749" width="7.88671875" style="154" customWidth="1"/>
    <col min="1750" max="1750" width="8" style="154" customWidth="1"/>
    <col min="1751" max="1803" width="0" style="154" hidden="1" customWidth="1"/>
    <col min="1804" max="1994" width="6.88671875" style="154"/>
    <col min="1995" max="1995" width="5.44140625" style="154" customWidth="1"/>
    <col min="1996" max="1996" width="42" style="154" customWidth="1"/>
    <col min="1997" max="1997" width="6.44140625" style="154" customWidth="1"/>
    <col min="1998" max="1998" width="9.88671875" style="154" customWidth="1"/>
    <col min="1999" max="1999" width="8.44140625" style="154" customWidth="1"/>
    <col min="2000" max="2005" width="7.88671875" style="154" customWidth="1"/>
    <col min="2006" max="2006" width="8" style="154" customWidth="1"/>
    <col min="2007" max="2059" width="0" style="154" hidden="1" customWidth="1"/>
    <col min="2060" max="2250" width="6.88671875" style="154"/>
    <col min="2251" max="2251" width="5.44140625" style="154" customWidth="1"/>
    <col min="2252" max="2252" width="42" style="154" customWidth="1"/>
    <col min="2253" max="2253" width="6.44140625" style="154" customWidth="1"/>
    <col min="2254" max="2254" width="9.88671875" style="154" customWidth="1"/>
    <col min="2255" max="2255" width="8.44140625" style="154" customWidth="1"/>
    <col min="2256" max="2261" width="7.88671875" style="154" customWidth="1"/>
    <col min="2262" max="2262" width="8" style="154" customWidth="1"/>
    <col min="2263" max="2315" width="0" style="154" hidden="1" customWidth="1"/>
    <col min="2316" max="2506" width="6.88671875" style="154"/>
    <col min="2507" max="2507" width="5.44140625" style="154" customWidth="1"/>
    <col min="2508" max="2508" width="42" style="154" customWidth="1"/>
    <col min="2509" max="2509" width="6.44140625" style="154" customWidth="1"/>
    <col min="2510" max="2510" width="9.88671875" style="154" customWidth="1"/>
    <col min="2511" max="2511" width="8.44140625" style="154" customWidth="1"/>
    <col min="2512" max="2517" width="7.88671875" style="154" customWidth="1"/>
    <col min="2518" max="2518" width="8" style="154" customWidth="1"/>
    <col min="2519" max="2571" width="0" style="154" hidden="1" customWidth="1"/>
    <col min="2572" max="2762" width="6.88671875" style="154"/>
    <col min="2763" max="2763" width="5.44140625" style="154" customWidth="1"/>
    <col min="2764" max="2764" width="42" style="154" customWidth="1"/>
    <col min="2765" max="2765" width="6.44140625" style="154" customWidth="1"/>
    <col min="2766" max="2766" width="9.88671875" style="154" customWidth="1"/>
    <col min="2767" max="2767" width="8.44140625" style="154" customWidth="1"/>
    <col min="2768" max="2773" width="7.88671875" style="154" customWidth="1"/>
    <col min="2774" max="2774" width="8" style="154" customWidth="1"/>
    <col min="2775" max="2827" width="0" style="154" hidden="1" customWidth="1"/>
    <col min="2828" max="3018" width="6.88671875" style="154"/>
    <col min="3019" max="3019" width="5.44140625" style="154" customWidth="1"/>
    <col min="3020" max="3020" width="42" style="154" customWidth="1"/>
    <col min="3021" max="3021" width="6.44140625" style="154" customWidth="1"/>
    <col min="3022" max="3022" width="9.88671875" style="154" customWidth="1"/>
    <col min="3023" max="3023" width="8.44140625" style="154" customWidth="1"/>
    <col min="3024" max="3029" width="7.88671875" style="154" customWidth="1"/>
    <col min="3030" max="3030" width="8" style="154" customWidth="1"/>
    <col min="3031" max="3083" width="0" style="154" hidden="1" customWidth="1"/>
    <col min="3084" max="3274" width="6.88671875" style="154"/>
    <col min="3275" max="3275" width="5.44140625" style="154" customWidth="1"/>
    <col min="3276" max="3276" width="42" style="154" customWidth="1"/>
    <col min="3277" max="3277" width="6.44140625" style="154" customWidth="1"/>
    <col min="3278" max="3278" width="9.88671875" style="154" customWidth="1"/>
    <col min="3279" max="3279" width="8.44140625" style="154" customWidth="1"/>
    <col min="3280" max="3285" width="7.88671875" style="154" customWidth="1"/>
    <col min="3286" max="3286" width="8" style="154" customWidth="1"/>
    <col min="3287" max="3339" width="0" style="154" hidden="1" customWidth="1"/>
    <col min="3340" max="3530" width="6.88671875" style="154"/>
    <col min="3531" max="3531" width="5.44140625" style="154" customWidth="1"/>
    <col min="3532" max="3532" width="42" style="154" customWidth="1"/>
    <col min="3533" max="3533" width="6.44140625" style="154" customWidth="1"/>
    <col min="3534" max="3534" width="9.88671875" style="154" customWidth="1"/>
    <col min="3535" max="3535" width="8.44140625" style="154" customWidth="1"/>
    <col min="3536" max="3541" width="7.88671875" style="154" customWidth="1"/>
    <col min="3542" max="3542" width="8" style="154" customWidth="1"/>
    <col min="3543" max="3595" width="0" style="154" hidden="1" customWidth="1"/>
    <col min="3596" max="3786" width="6.88671875" style="154"/>
    <col min="3787" max="3787" width="5.44140625" style="154" customWidth="1"/>
    <col min="3788" max="3788" width="42" style="154" customWidth="1"/>
    <col min="3789" max="3789" width="6.44140625" style="154" customWidth="1"/>
    <col min="3790" max="3790" width="9.88671875" style="154" customWidth="1"/>
    <col min="3791" max="3791" width="8.44140625" style="154" customWidth="1"/>
    <col min="3792" max="3797" width="7.88671875" style="154" customWidth="1"/>
    <col min="3798" max="3798" width="8" style="154" customWidth="1"/>
    <col min="3799" max="3851" width="0" style="154" hidden="1" customWidth="1"/>
    <col min="3852" max="4042" width="6.88671875" style="154"/>
    <col min="4043" max="4043" width="5.44140625" style="154" customWidth="1"/>
    <col min="4044" max="4044" width="42" style="154" customWidth="1"/>
    <col min="4045" max="4045" width="6.44140625" style="154" customWidth="1"/>
    <col min="4046" max="4046" width="9.88671875" style="154" customWidth="1"/>
    <col min="4047" max="4047" width="8.44140625" style="154" customWidth="1"/>
    <col min="4048" max="4053" width="7.88671875" style="154" customWidth="1"/>
    <col min="4054" max="4054" width="8" style="154" customWidth="1"/>
    <col min="4055" max="4107" width="0" style="154" hidden="1" customWidth="1"/>
    <col min="4108" max="4298" width="6.88671875" style="154"/>
    <col min="4299" max="4299" width="5.44140625" style="154" customWidth="1"/>
    <col min="4300" max="4300" width="42" style="154" customWidth="1"/>
    <col min="4301" max="4301" width="6.44140625" style="154" customWidth="1"/>
    <col min="4302" max="4302" width="9.88671875" style="154" customWidth="1"/>
    <col min="4303" max="4303" width="8.44140625" style="154" customWidth="1"/>
    <col min="4304" max="4309" width="7.88671875" style="154" customWidth="1"/>
    <col min="4310" max="4310" width="8" style="154" customWidth="1"/>
    <col min="4311" max="4363" width="0" style="154" hidden="1" customWidth="1"/>
    <col min="4364" max="4554" width="6.88671875" style="154"/>
    <col min="4555" max="4555" width="5.44140625" style="154" customWidth="1"/>
    <col min="4556" max="4556" width="42" style="154" customWidth="1"/>
    <col min="4557" max="4557" width="6.44140625" style="154" customWidth="1"/>
    <col min="4558" max="4558" width="9.88671875" style="154" customWidth="1"/>
    <col min="4559" max="4559" width="8.44140625" style="154" customWidth="1"/>
    <col min="4560" max="4565" width="7.88671875" style="154" customWidth="1"/>
    <col min="4566" max="4566" width="8" style="154" customWidth="1"/>
    <col min="4567" max="4619" width="0" style="154" hidden="1" customWidth="1"/>
    <col min="4620" max="4810" width="6.88671875" style="154"/>
    <col min="4811" max="4811" width="5.44140625" style="154" customWidth="1"/>
    <col min="4812" max="4812" width="42" style="154" customWidth="1"/>
    <col min="4813" max="4813" width="6.44140625" style="154" customWidth="1"/>
    <col min="4814" max="4814" width="9.88671875" style="154" customWidth="1"/>
    <col min="4815" max="4815" width="8.44140625" style="154" customWidth="1"/>
    <col min="4816" max="4821" width="7.88671875" style="154" customWidth="1"/>
    <col min="4822" max="4822" width="8" style="154" customWidth="1"/>
    <col min="4823" max="4875" width="0" style="154" hidden="1" customWidth="1"/>
    <col min="4876" max="5066" width="6.88671875" style="154"/>
    <col min="5067" max="5067" width="5.44140625" style="154" customWidth="1"/>
    <col min="5068" max="5068" width="42" style="154" customWidth="1"/>
    <col min="5069" max="5069" width="6.44140625" style="154" customWidth="1"/>
    <col min="5070" max="5070" width="9.88671875" style="154" customWidth="1"/>
    <col min="5071" max="5071" width="8.44140625" style="154" customWidth="1"/>
    <col min="5072" max="5077" width="7.88671875" style="154" customWidth="1"/>
    <col min="5078" max="5078" width="8" style="154" customWidth="1"/>
    <col min="5079" max="5131" width="0" style="154" hidden="1" customWidth="1"/>
    <col min="5132" max="5322" width="6.88671875" style="154"/>
    <col min="5323" max="5323" width="5.44140625" style="154" customWidth="1"/>
    <col min="5324" max="5324" width="42" style="154" customWidth="1"/>
    <col min="5325" max="5325" width="6.44140625" style="154" customWidth="1"/>
    <col min="5326" max="5326" width="9.88671875" style="154" customWidth="1"/>
    <col min="5327" max="5327" width="8.44140625" style="154" customWidth="1"/>
    <col min="5328" max="5333" width="7.88671875" style="154" customWidth="1"/>
    <col min="5334" max="5334" width="8" style="154" customWidth="1"/>
    <col min="5335" max="5387" width="0" style="154" hidden="1" customWidth="1"/>
    <col min="5388" max="5578" width="6.88671875" style="154"/>
    <col min="5579" max="5579" width="5.44140625" style="154" customWidth="1"/>
    <col min="5580" max="5580" width="42" style="154" customWidth="1"/>
    <col min="5581" max="5581" width="6.44140625" style="154" customWidth="1"/>
    <col min="5582" max="5582" width="9.88671875" style="154" customWidth="1"/>
    <col min="5583" max="5583" width="8.44140625" style="154" customWidth="1"/>
    <col min="5584" max="5589" width="7.88671875" style="154" customWidth="1"/>
    <col min="5590" max="5590" width="8" style="154" customWidth="1"/>
    <col min="5591" max="5643" width="0" style="154" hidden="1" customWidth="1"/>
    <col min="5644" max="5834" width="6.88671875" style="154"/>
    <col min="5835" max="5835" width="5.44140625" style="154" customWidth="1"/>
    <col min="5836" max="5836" width="42" style="154" customWidth="1"/>
    <col min="5837" max="5837" width="6.44140625" style="154" customWidth="1"/>
    <col min="5838" max="5838" width="9.88671875" style="154" customWidth="1"/>
    <col min="5839" max="5839" width="8.44140625" style="154" customWidth="1"/>
    <col min="5840" max="5845" width="7.88671875" style="154" customWidth="1"/>
    <col min="5846" max="5846" width="8" style="154" customWidth="1"/>
    <col min="5847" max="5899" width="0" style="154" hidden="1" customWidth="1"/>
    <col min="5900" max="6090" width="6.88671875" style="154"/>
    <col min="6091" max="6091" width="5.44140625" style="154" customWidth="1"/>
    <col min="6092" max="6092" width="42" style="154" customWidth="1"/>
    <col min="6093" max="6093" width="6.44140625" style="154" customWidth="1"/>
    <col min="6094" max="6094" width="9.88671875" style="154" customWidth="1"/>
    <col min="6095" max="6095" width="8.44140625" style="154" customWidth="1"/>
    <col min="6096" max="6101" width="7.88671875" style="154" customWidth="1"/>
    <col min="6102" max="6102" width="8" style="154" customWidth="1"/>
    <col min="6103" max="6155" width="0" style="154" hidden="1" customWidth="1"/>
    <col min="6156" max="6346" width="6.88671875" style="154"/>
    <col min="6347" max="6347" width="5.44140625" style="154" customWidth="1"/>
    <col min="6348" max="6348" width="42" style="154" customWidth="1"/>
    <col min="6349" max="6349" width="6.44140625" style="154" customWidth="1"/>
    <col min="6350" max="6350" width="9.88671875" style="154" customWidth="1"/>
    <col min="6351" max="6351" width="8.44140625" style="154" customWidth="1"/>
    <col min="6352" max="6357" width="7.88671875" style="154" customWidth="1"/>
    <col min="6358" max="6358" width="8" style="154" customWidth="1"/>
    <col min="6359" max="6411" width="0" style="154" hidden="1" customWidth="1"/>
    <col min="6412" max="6602" width="6.88671875" style="154"/>
    <col min="6603" max="6603" width="5.44140625" style="154" customWidth="1"/>
    <col min="6604" max="6604" width="42" style="154" customWidth="1"/>
    <col min="6605" max="6605" width="6.44140625" style="154" customWidth="1"/>
    <col min="6606" max="6606" width="9.88671875" style="154" customWidth="1"/>
    <col min="6607" max="6607" width="8.44140625" style="154" customWidth="1"/>
    <col min="6608" max="6613" width="7.88671875" style="154" customWidth="1"/>
    <col min="6614" max="6614" width="8" style="154" customWidth="1"/>
    <col min="6615" max="6667" width="0" style="154" hidden="1" customWidth="1"/>
    <col min="6668" max="6858" width="6.88671875" style="154"/>
    <col min="6859" max="6859" width="5.44140625" style="154" customWidth="1"/>
    <col min="6860" max="6860" width="42" style="154" customWidth="1"/>
    <col min="6861" max="6861" width="6.44140625" style="154" customWidth="1"/>
    <col min="6862" max="6862" width="9.88671875" style="154" customWidth="1"/>
    <col min="6863" max="6863" width="8.44140625" style="154" customWidth="1"/>
    <col min="6864" max="6869" width="7.88671875" style="154" customWidth="1"/>
    <col min="6870" max="6870" width="8" style="154" customWidth="1"/>
    <col min="6871" max="6923" width="0" style="154" hidden="1" customWidth="1"/>
    <col min="6924" max="7114" width="6.88671875" style="154"/>
    <col min="7115" max="7115" width="5.44140625" style="154" customWidth="1"/>
    <col min="7116" max="7116" width="42" style="154" customWidth="1"/>
    <col min="7117" max="7117" width="6.44140625" style="154" customWidth="1"/>
    <col min="7118" max="7118" width="9.88671875" style="154" customWidth="1"/>
    <col min="7119" max="7119" width="8.44140625" style="154" customWidth="1"/>
    <col min="7120" max="7125" width="7.88671875" style="154" customWidth="1"/>
    <col min="7126" max="7126" width="8" style="154" customWidth="1"/>
    <col min="7127" max="7179" width="0" style="154" hidden="1" customWidth="1"/>
    <col min="7180" max="7370" width="6.88671875" style="154"/>
    <col min="7371" max="7371" width="5.44140625" style="154" customWidth="1"/>
    <col min="7372" max="7372" width="42" style="154" customWidth="1"/>
    <col min="7373" max="7373" width="6.44140625" style="154" customWidth="1"/>
    <col min="7374" max="7374" width="9.88671875" style="154" customWidth="1"/>
    <col min="7375" max="7375" width="8.44140625" style="154" customWidth="1"/>
    <col min="7376" max="7381" width="7.88671875" style="154" customWidth="1"/>
    <col min="7382" max="7382" width="8" style="154" customWidth="1"/>
    <col min="7383" max="7435" width="0" style="154" hidden="1" customWidth="1"/>
    <col min="7436" max="7626" width="6.88671875" style="154"/>
    <col min="7627" max="7627" width="5.44140625" style="154" customWidth="1"/>
    <col min="7628" max="7628" width="42" style="154" customWidth="1"/>
    <col min="7629" max="7629" width="6.44140625" style="154" customWidth="1"/>
    <col min="7630" max="7630" width="9.88671875" style="154" customWidth="1"/>
    <col min="7631" max="7631" width="8.44140625" style="154" customWidth="1"/>
    <col min="7632" max="7637" width="7.88671875" style="154" customWidth="1"/>
    <col min="7638" max="7638" width="8" style="154" customWidth="1"/>
    <col min="7639" max="7691" width="0" style="154" hidden="1" customWidth="1"/>
    <col min="7692" max="7882" width="6.88671875" style="154"/>
    <col min="7883" max="7883" width="5.44140625" style="154" customWidth="1"/>
    <col min="7884" max="7884" width="42" style="154" customWidth="1"/>
    <col min="7885" max="7885" width="6.44140625" style="154" customWidth="1"/>
    <col min="7886" max="7886" width="9.88671875" style="154" customWidth="1"/>
    <col min="7887" max="7887" width="8.44140625" style="154" customWidth="1"/>
    <col min="7888" max="7893" width="7.88671875" style="154" customWidth="1"/>
    <col min="7894" max="7894" width="8" style="154" customWidth="1"/>
    <col min="7895" max="7947" width="0" style="154" hidden="1" customWidth="1"/>
    <col min="7948" max="8138" width="6.88671875" style="154"/>
    <col min="8139" max="8139" width="5.44140625" style="154" customWidth="1"/>
    <col min="8140" max="8140" width="42" style="154" customWidth="1"/>
    <col min="8141" max="8141" width="6.44140625" style="154" customWidth="1"/>
    <col min="8142" max="8142" width="9.88671875" style="154" customWidth="1"/>
    <col min="8143" max="8143" width="8.44140625" style="154" customWidth="1"/>
    <col min="8144" max="8149" width="7.88671875" style="154" customWidth="1"/>
    <col min="8150" max="8150" width="8" style="154" customWidth="1"/>
    <col min="8151" max="8203" width="0" style="154" hidden="1" customWidth="1"/>
    <col min="8204" max="8394" width="6.88671875" style="154"/>
    <col min="8395" max="8395" width="5.44140625" style="154" customWidth="1"/>
    <col min="8396" max="8396" width="42" style="154" customWidth="1"/>
    <col min="8397" max="8397" width="6.44140625" style="154" customWidth="1"/>
    <col min="8398" max="8398" width="9.88671875" style="154" customWidth="1"/>
    <col min="8399" max="8399" width="8.44140625" style="154" customWidth="1"/>
    <col min="8400" max="8405" width="7.88671875" style="154" customWidth="1"/>
    <col min="8406" max="8406" width="8" style="154" customWidth="1"/>
    <col min="8407" max="8459" width="0" style="154" hidden="1" customWidth="1"/>
    <col min="8460" max="8650" width="6.88671875" style="154"/>
    <col min="8651" max="8651" width="5.44140625" style="154" customWidth="1"/>
    <col min="8652" max="8652" width="42" style="154" customWidth="1"/>
    <col min="8653" max="8653" width="6.44140625" style="154" customWidth="1"/>
    <col min="8654" max="8654" width="9.88671875" style="154" customWidth="1"/>
    <col min="8655" max="8655" width="8.44140625" style="154" customWidth="1"/>
    <col min="8656" max="8661" width="7.88671875" style="154" customWidth="1"/>
    <col min="8662" max="8662" width="8" style="154" customWidth="1"/>
    <col min="8663" max="8715" width="0" style="154" hidden="1" customWidth="1"/>
    <col min="8716" max="8906" width="6.88671875" style="154"/>
    <col min="8907" max="8907" width="5.44140625" style="154" customWidth="1"/>
    <col min="8908" max="8908" width="42" style="154" customWidth="1"/>
    <col min="8909" max="8909" width="6.44140625" style="154" customWidth="1"/>
    <col min="8910" max="8910" width="9.88671875" style="154" customWidth="1"/>
    <col min="8911" max="8911" width="8.44140625" style="154" customWidth="1"/>
    <col min="8912" max="8917" width="7.88671875" style="154" customWidth="1"/>
    <col min="8918" max="8918" width="8" style="154" customWidth="1"/>
    <col min="8919" max="8971" width="0" style="154" hidden="1" customWidth="1"/>
    <col min="8972" max="9162" width="6.88671875" style="154"/>
    <col min="9163" max="9163" width="5.44140625" style="154" customWidth="1"/>
    <col min="9164" max="9164" width="42" style="154" customWidth="1"/>
    <col min="9165" max="9165" width="6.44140625" style="154" customWidth="1"/>
    <col min="9166" max="9166" width="9.88671875" style="154" customWidth="1"/>
    <col min="9167" max="9167" width="8.44140625" style="154" customWidth="1"/>
    <col min="9168" max="9173" width="7.88671875" style="154" customWidth="1"/>
    <col min="9174" max="9174" width="8" style="154" customWidth="1"/>
    <col min="9175" max="9227" width="0" style="154" hidden="1" customWidth="1"/>
    <col min="9228" max="9418" width="6.88671875" style="154"/>
    <col min="9419" max="9419" width="5.44140625" style="154" customWidth="1"/>
    <col min="9420" max="9420" width="42" style="154" customWidth="1"/>
    <col min="9421" max="9421" width="6.44140625" style="154" customWidth="1"/>
    <col min="9422" max="9422" width="9.88671875" style="154" customWidth="1"/>
    <col min="9423" max="9423" width="8.44140625" style="154" customWidth="1"/>
    <col min="9424" max="9429" width="7.88671875" style="154" customWidth="1"/>
    <col min="9430" max="9430" width="8" style="154" customWidth="1"/>
    <col min="9431" max="9483" width="0" style="154" hidden="1" customWidth="1"/>
    <col min="9484" max="9674" width="6.88671875" style="154"/>
    <col min="9675" max="9675" width="5.44140625" style="154" customWidth="1"/>
    <col min="9676" max="9676" width="42" style="154" customWidth="1"/>
    <col min="9677" max="9677" width="6.44140625" style="154" customWidth="1"/>
    <col min="9678" max="9678" width="9.88671875" style="154" customWidth="1"/>
    <col min="9679" max="9679" width="8.44140625" style="154" customWidth="1"/>
    <col min="9680" max="9685" width="7.88671875" style="154" customWidth="1"/>
    <col min="9686" max="9686" width="8" style="154" customWidth="1"/>
    <col min="9687" max="9739" width="0" style="154" hidden="1" customWidth="1"/>
    <col min="9740" max="9930" width="6.88671875" style="154"/>
    <col min="9931" max="9931" width="5.44140625" style="154" customWidth="1"/>
    <col min="9932" max="9932" width="42" style="154" customWidth="1"/>
    <col min="9933" max="9933" width="6.44140625" style="154" customWidth="1"/>
    <col min="9934" max="9934" width="9.88671875" style="154" customWidth="1"/>
    <col min="9935" max="9935" width="8.44140625" style="154" customWidth="1"/>
    <col min="9936" max="9941" width="7.88671875" style="154" customWidth="1"/>
    <col min="9942" max="9942" width="8" style="154" customWidth="1"/>
    <col min="9943" max="9995" width="0" style="154" hidden="1" customWidth="1"/>
    <col min="9996" max="10186" width="6.88671875" style="154"/>
    <col min="10187" max="10187" width="5.44140625" style="154" customWidth="1"/>
    <col min="10188" max="10188" width="42" style="154" customWidth="1"/>
    <col min="10189" max="10189" width="6.44140625" style="154" customWidth="1"/>
    <col min="10190" max="10190" width="9.88671875" style="154" customWidth="1"/>
    <col min="10191" max="10191" width="8.44140625" style="154" customWidth="1"/>
    <col min="10192" max="10197" width="7.88671875" style="154" customWidth="1"/>
    <col min="10198" max="10198" width="8" style="154" customWidth="1"/>
    <col min="10199" max="10251" width="0" style="154" hidden="1" customWidth="1"/>
    <col min="10252" max="10442" width="6.88671875" style="154"/>
    <col min="10443" max="10443" width="5.44140625" style="154" customWidth="1"/>
    <col min="10444" max="10444" width="42" style="154" customWidth="1"/>
    <col min="10445" max="10445" width="6.44140625" style="154" customWidth="1"/>
    <col min="10446" max="10446" width="9.88671875" style="154" customWidth="1"/>
    <col min="10447" max="10447" width="8.44140625" style="154" customWidth="1"/>
    <col min="10448" max="10453" width="7.88671875" style="154" customWidth="1"/>
    <col min="10454" max="10454" width="8" style="154" customWidth="1"/>
    <col min="10455" max="10507" width="0" style="154" hidden="1" customWidth="1"/>
    <col min="10508" max="10698" width="6.88671875" style="154"/>
    <col min="10699" max="10699" width="5.44140625" style="154" customWidth="1"/>
    <col min="10700" max="10700" width="42" style="154" customWidth="1"/>
    <col min="10701" max="10701" width="6.44140625" style="154" customWidth="1"/>
    <col min="10702" max="10702" width="9.88671875" style="154" customWidth="1"/>
    <col min="10703" max="10703" width="8.44140625" style="154" customWidth="1"/>
    <col min="10704" max="10709" width="7.88671875" style="154" customWidth="1"/>
    <col min="10710" max="10710" width="8" style="154" customWidth="1"/>
    <col min="10711" max="10763" width="0" style="154" hidden="1" customWidth="1"/>
    <col min="10764" max="10954" width="6.88671875" style="154"/>
    <col min="10955" max="10955" width="5.44140625" style="154" customWidth="1"/>
    <col min="10956" max="10956" width="42" style="154" customWidth="1"/>
    <col min="10957" max="10957" width="6.44140625" style="154" customWidth="1"/>
    <col min="10958" max="10958" width="9.88671875" style="154" customWidth="1"/>
    <col min="10959" max="10959" width="8.44140625" style="154" customWidth="1"/>
    <col min="10960" max="10965" width="7.88671875" style="154" customWidth="1"/>
    <col min="10966" max="10966" width="8" style="154" customWidth="1"/>
    <col min="10967" max="11019" width="0" style="154" hidden="1" customWidth="1"/>
    <col min="11020" max="11210" width="6.88671875" style="154"/>
    <col min="11211" max="11211" width="5.44140625" style="154" customWidth="1"/>
    <col min="11212" max="11212" width="42" style="154" customWidth="1"/>
    <col min="11213" max="11213" width="6.44140625" style="154" customWidth="1"/>
    <col min="11214" max="11214" width="9.88671875" style="154" customWidth="1"/>
    <col min="11215" max="11215" width="8.44140625" style="154" customWidth="1"/>
    <col min="11216" max="11221" width="7.88671875" style="154" customWidth="1"/>
    <col min="11222" max="11222" width="8" style="154" customWidth="1"/>
    <col min="11223" max="11275" width="0" style="154" hidden="1" customWidth="1"/>
    <col min="11276" max="11466" width="6.88671875" style="154"/>
    <col min="11467" max="11467" width="5.44140625" style="154" customWidth="1"/>
    <col min="11468" max="11468" width="42" style="154" customWidth="1"/>
    <col min="11469" max="11469" width="6.44140625" style="154" customWidth="1"/>
    <col min="11470" max="11470" width="9.88671875" style="154" customWidth="1"/>
    <col min="11471" max="11471" width="8.44140625" style="154" customWidth="1"/>
    <col min="11472" max="11477" width="7.88671875" style="154" customWidth="1"/>
    <col min="11478" max="11478" width="8" style="154" customWidth="1"/>
    <col min="11479" max="11531" width="0" style="154" hidden="1" customWidth="1"/>
    <col min="11532" max="11722" width="6.88671875" style="154"/>
    <col min="11723" max="11723" width="5.44140625" style="154" customWidth="1"/>
    <col min="11724" max="11724" width="42" style="154" customWidth="1"/>
    <col min="11725" max="11725" width="6.44140625" style="154" customWidth="1"/>
    <col min="11726" max="11726" width="9.88671875" style="154" customWidth="1"/>
    <col min="11727" max="11727" width="8.44140625" style="154" customWidth="1"/>
    <col min="11728" max="11733" width="7.88671875" style="154" customWidth="1"/>
    <col min="11734" max="11734" width="8" style="154" customWidth="1"/>
    <col min="11735" max="11787" width="0" style="154" hidden="1" customWidth="1"/>
    <col min="11788" max="11978" width="6.88671875" style="154"/>
    <col min="11979" max="11979" width="5.44140625" style="154" customWidth="1"/>
    <col min="11980" max="11980" width="42" style="154" customWidth="1"/>
    <col min="11981" max="11981" width="6.44140625" style="154" customWidth="1"/>
    <col min="11982" max="11982" width="9.88671875" style="154" customWidth="1"/>
    <col min="11983" max="11983" width="8.44140625" style="154" customWidth="1"/>
    <col min="11984" max="11989" width="7.88671875" style="154" customWidth="1"/>
    <col min="11990" max="11990" width="8" style="154" customWidth="1"/>
    <col min="11991" max="12043" width="0" style="154" hidden="1" customWidth="1"/>
    <col min="12044" max="12234" width="6.88671875" style="154"/>
    <col min="12235" max="12235" width="5.44140625" style="154" customWidth="1"/>
    <col min="12236" max="12236" width="42" style="154" customWidth="1"/>
    <col min="12237" max="12237" width="6.44140625" style="154" customWidth="1"/>
    <col min="12238" max="12238" width="9.88671875" style="154" customWidth="1"/>
    <col min="12239" max="12239" width="8.44140625" style="154" customWidth="1"/>
    <col min="12240" max="12245" width="7.88671875" style="154" customWidth="1"/>
    <col min="12246" max="12246" width="8" style="154" customWidth="1"/>
    <col min="12247" max="12299" width="0" style="154" hidden="1" customWidth="1"/>
    <col min="12300" max="12490" width="6.88671875" style="154"/>
    <col min="12491" max="12491" width="5.44140625" style="154" customWidth="1"/>
    <col min="12492" max="12492" width="42" style="154" customWidth="1"/>
    <col min="12493" max="12493" width="6.44140625" style="154" customWidth="1"/>
    <col min="12494" max="12494" width="9.88671875" style="154" customWidth="1"/>
    <col min="12495" max="12495" width="8.44140625" style="154" customWidth="1"/>
    <col min="12496" max="12501" width="7.88671875" style="154" customWidth="1"/>
    <col min="12502" max="12502" width="8" style="154" customWidth="1"/>
    <col min="12503" max="12555" width="0" style="154" hidden="1" customWidth="1"/>
    <col min="12556" max="12746" width="6.88671875" style="154"/>
    <col min="12747" max="12747" width="5.44140625" style="154" customWidth="1"/>
    <col min="12748" max="12748" width="42" style="154" customWidth="1"/>
    <col min="12749" max="12749" width="6.44140625" style="154" customWidth="1"/>
    <col min="12750" max="12750" width="9.88671875" style="154" customWidth="1"/>
    <col min="12751" max="12751" width="8.44140625" style="154" customWidth="1"/>
    <col min="12752" max="12757" width="7.88671875" style="154" customWidth="1"/>
    <col min="12758" max="12758" width="8" style="154" customWidth="1"/>
    <col min="12759" max="12811" width="0" style="154" hidden="1" customWidth="1"/>
    <col min="12812" max="13002" width="6.88671875" style="154"/>
    <col min="13003" max="13003" width="5.44140625" style="154" customWidth="1"/>
    <col min="13004" max="13004" width="42" style="154" customWidth="1"/>
    <col min="13005" max="13005" width="6.44140625" style="154" customWidth="1"/>
    <col min="13006" max="13006" width="9.88671875" style="154" customWidth="1"/>
    <col min="13007" max="13007" width="8.44140625" style="154" customWidth="1"/>
    <col min="13008" max="13013" width="7.88671875" style="154" customWidth="1"/>
    <col min="13014" max="13014" width="8" style="154" customWidth="1"/>
    <col min="13015" max="13067" width="0" style="154" hidden="1" customWidth="1"/>
    <col min="13068" max="13258" width="6.88671875" style="154"/>
    <col min="13259" max="13259" width="5.44140625" style="154" customWidth="1"/>
    <col min="13260" max="13260" width="42" style="154" customWidth="1"/>
    <col min="13261" max="13261" width="6.44140625" style="154" customWidth="1"/>
    <col min="13262" max="13262" width="9.88671875" style="154" customWidth="1"/>
    <col min="13263" max="13263" width="8.44140625" style="154" customWidth="1"/>
    <col min="13264" max="13269" width="7.88671875" style="154" customWidth="1"/>
    <col min="13270" max="13270" width="8" style="154" customWidth="1"/>
    <col min="13271" max="13323" width="0" style="154" hidden="1" customWidth="1"/>
    <col min="13324" max="13514" width="6.88671875" style="154"/>
    <col min="13515" max="13515" width="5.44140625" style="154" customWidth="1"/>
    <col min="13516" max="13516" width="42" style="154" customWidth="1"/>
    <col min="13517" max="13517" width="6.44140625" style="154" customWidth="1"/>
    <col min="13518" max="13518" width="9.88671875" style="154" customWidth="1"/>
    <col min="13519" max="13519" width="8.44140625" style="154" customWidth="1"/>
    <col min="13520" max="13525" width="7.88671875" style="154" customWidth="1"/>
    <col min="13526" max="13526" width="8" style="154" customWidth="1"/>
    <col min="13527" max="13579" width="0" style="154" hidden="1" customWidth="1"/>
    <col min="13580" max="13770" width="6.88671875" style="154"/>
    <col min="13771" max="13771" width="5.44140625" style="154" customWidth="1"/>
    <col min="13772" max="13772" width="42" style="154" customWidth="1"/>
    <col min="13773" max="13773" width="6.44140625" style="154" customWidth="1"/>
    <col min="13774" max="13774" width="9.88671875" style="154" customWidth="1"/>
    <col min="13775" max="13775" width="8.44140625" style="154" customWidth="1"/>
    <col min="13776" max="13781" width="7.88671875" style="154" customWidth="1"/>
    <col min="13782" max="13782" width="8" style="154" customWidth="1"/>
    <col min="13783" max="13835" width="0" style="154" hidden="1" customWidth="1"/>
    <col min="13836" max="14026" width="6.88671875" style="154"/>
    <col min="14027" max="14027" width="5.44140625" style="154" customWidth="1"/>
    <col min="14028" max="14028" width="42" style="154" customWidth="1"/>
    <col min="14029" max="14029" width="6.44140625" style="154" customWidth="1"/>
    <col min="14030" max="14030" width="9.88671875" style="154" customWidth="1"/>
    <col min="14031" max="14031" width="8.44140625" style="154" customWidth="1"/>
    <col min="14032" max="14037" width="7.88671875" style="154" customWidth="1"/>
    <col min="14038" max="14038" width="8" style="154" customWidth="1"/>
    <col min="14039" max="14091" width="0" style="154" hidden="1" customWidth="1"/>
    <col min="14092" max="14282" width="6.88671875" style="154"/>
    <col min="14283" max="14283" width="5.44140625" style="154" customWidth="1"/>
    <col min="14284" max="14284" width="42" style="154" customWidth="1"/>
    <col min="14285" max="14285" width="6.44140625" style="154" customWidth="1"/>
    <col min="14286" max="14286" width="9.88671875" style="154" customWidth="1"/>
    <col min="14287" max="14287" width="8.44140625" style="154" customWidth="1"/>
    <col min="14288" max="14293" width="7.88671875" style="154" customWidth="1"/>
    <col min="14294" max="14294" width="8" style="154" customWidth="1"/>
    <col min="14295" max="14347" width="0" style="154" hidden="1" customWidth="1"/>
    <col min="14348" max="14538" width="6.88671875" style="154"/>
    <col min="14539" max="14539" width="5.44140625" style="154" customWidth="1"/>
    <col min="14540" max="14540" width="42" style="154" customWidth="1"/>
    <col min="14541" max="14541" width="6.44140625" style="154" customWidth="1"/>
    <col min="14542" max="14542" width="9.88671875" style="154" customWidth="1"/>
    <col min="14543" max="14543" width="8.44140625" style="154" customWidth="1"/>
    <col min="14544" max="14549" width="7.88671875" style="154" customWidth="1"/>
    <col min="14550" max="14550" width="8" style="154" customWidth="1"/>
    <col min="14551" max="14603" width="0" style="154" hidden="1" customWidth="1"/>
    <col min="14604" max="14794" width="6.88671875" style="154"/>
    <col min="14795" max="14795" width="5.44140625" style="154" customWidth="1"/>
    <col min="14796" max="14796" width="42" style="154" customWidth="1"/>
    <col min="14797" max="14797" width="6.44140625" style="154" customWidth="1"/>
    <col min="14798" max="14798" width="9.88671875" style="154" customWidth="1"/>
    <col min="14799" max="14799" width="8.44140625" style="154" customWidth="1"/>
    <col min="14800" max="14805" width="7.88671875" style="154" customWidth="1"/>
    <col min="14806" max="14806" width="8" style="154" customWidth="1"/>
    <col min="14807" max="14859" width="0" style="154" hidden="1" customWidth="1"/>
    <col min="14860" max="15050" width="6.88671875" style="154"/>
    <col min="15051" max="15051" width="5.44140625" style="154" customWidth="1"/>
    <col min="15052" max="15052" width="42" style="154" customWidth="1"/>
    <col min="15053" max="15053" width="6.44140625" style="154" customWidth="1"/>
    <col min="15054" max="15054" width="9.88671875" style="154" customWidth="1"/>
    <col min="15055" max="15055" width="8.44140625" style="154" customWidth="1"/>
    <col min="15056" max="15061" width="7.88671875" style="154" customWidth="1"/>
    <col min="15062" max="15062" width="8" style="154" customWidth="1"/>
    <col min="15063" max="15115" width="0" style="154" hidden="1" customWidth="1"/>
    <col min="15116" max="15306" width="6.88671875" style="154"/>
    <col min="15307" max="15307" width="5.44140625" style="154" customWidth="1"/>
    <col min="15308" max="15308" width="42" style="154" customWidth="1"/>
    <col min="15309" max="15309" width="6.44140625" style="154" customWidth="1"/>
    <col min="15310" max="15310" width="9.88671875" style="154" customWidth="1"/>
    <col min="15311" max="15311" width="8.44140625" style="154" customWidth="1"/>
    <col min="15312" max="15317" width="7.88671875" style="154" customWidth="1"/>
    <col min="15318" max="15318" width="8" style="154" customWidth="1"/>
    <col min="15319" max="15371" width="0" style="154" hidden="1" customWidth="1"/>
    <col min="15372" max="15562" width="6.88671875" style="154"/>
    <col min="15563" max="15563" width="5.44140625" style="154" customWidth="1"/>
    <col min="15564" max="15564" width="42" style="154" customWidth="1"/>
    <col min="15565" max="15565" width="6.44140625" style="154" customWidth="1"/>
    <col min="15566" max="15566" width="9.88671875" style="154" customWidth="1"/>
    <col min="15567" max="15567" width="8.44140625" style="154" customWidth="1"/>
    <col min="15568" max="15573" width="7.88671875" style="154" customWidth="1"/>
    <col min="15574" max="15574" width="8" style="154" customWidth="1"/>
    <col min="15575" max="15627" width="0" style="154" hidden="1" customWidth="1"/>
    <col min="15628" max="15818" width="6.88671875" style="154"/>
    <col min="15819" max="15819" width="5.44140625" style="154" customWidth="1"/>
    <col min="15820" max="15820" width="42" style="154" customWidth="1"/>
    <col min="15821" max="15821" width="6.44140625" style="154" customWidth="1"/>
    <col min="15822" max="15822" width="9.88671875" style="154" customWidth="1"/>
    <col min="15823" max="15823" width="8.44140625" style="154" customWidth="1"/>
    <col min="15824" max="15829" width="7.88671875" style="154" customWidth="1"/>
    <col min="15830" max="15830" width="8" style="154" customWidth="1"/>
    <col min="15831" max="15883" width="0" style="154" hidden="1" customWidth="1"/>
    <col min="15884" max="16074" width="6.88671875" style="154"/>
    <col min="16075" max="16075" width="5.44140625" style="154" customWidth="1"/>
    <col min="16076" max="16076" width="42" style="154" customWidth="1"/>
    <col min="16077" max="16077" width="6.44140625" style="154" customWidth="1"/>
    <col min="16078" max="16078" width="9.88671875" style="154" customWidth="1"/>
    <col min="16079" max="16079" width="8.44140625" style="154" customWidth="1"/>
    <col min="16080" max="16085" width="7.88671875" style="154" customWidth="1"/>
    <col min="16086" max="16086" width="8" style="154" customWidth="1"/>
    <col min="16087" max="16139" width="0" style="154" hidden="1" customWidth="1"/>
    <col min="16140" max="16384" width="6.88671875" style="154"/>
  </cols>
  <sheetData>
    <row r="1" spans="1:26" ht="17.100000000000001" customHeight="1">
      <c r="A1" s="947" t="s">
        <v>188</v>
      </c>
      <c r="B1" s="947"/>
      <c r="C1" s="153"/>
      <c r="D1" s="153"/>
    </row>
    <row r="2" spans="1:26" ht="17.100000000000001" customHeight="1">
      <c r="A2" s="954" t="s">
        <v>550</v>
      </c>
      <c r="B2" s="954"/>
      <c r="C2" s="954"/>
      <c r="D2" s="954"/>
      <c r="E2" s="954"/>
      <c r="F2" s="954"/>
      <c r="G2" s="954"/>
      <c r="H2" s="954"/>
      <c r="I2" s="954"/>
      <c r="J2" s="954"/>
      <c r="K2" s="954"/>
      <c r="L2" s="954"/>
    </row>
    <row r="3" spans="1:26" ht="17.100000000000001" customHeight="1">
      <c r="B3" s="156"/>
      <c r="C3" s="157"/>
      <c r="D3" s="158"/>
      <c r="I3" s="948" t="s">
        <v>1</v>
      </c>
      <c r="J3" s="948"/>
      <c r="K3" s="948"/>
      <c r="L3" s="948"/>
      <c r="M3" s="948"/>
      <c r="N3" s="948"/>
      <c r="O3" s="948"/>
      <c r="P3" s="948"/>
      <c r="Q3" s="948"/>
      <c r="R3" s="948"/>
      <c r="S3" s="948"/>
      <c r="T3" s="948"/>
      <c r="U3" s="948"/>
      <c r="V3" s="948"/>
      <c r="W3" s="948"/>
      <c r="X3" s="948"/>
      <c r="Y3" s="948"/>
      <c r="Z3" s="948"/>
    </row>
    <row r="4" spans="1:26" ht="19.5" customHeight="1">
      <c r="A4" s="949" t="s">
        <v>2</v>
      </c>
      <c r="B4" s="950" t="s">
        <v>194</v>
      </c>
      <c r="C4" s="950" t="s">
        <v>4</v>
      </c>
      <c r="D4" s="950" t="s">
        <v>279</v>
      </c>
      <c r="E4" s="951" t="s">
        <v>7</v>
      </c>
      <c r="F4" s="952"/>
      <c r="G4" s="952"/>
      <c r="H4" s="952"/>
      <c r="I4" s="952"/>
      <c r="J4" s="952"/>
      <c r="K4" s="952"/>
      <c r="L4" s="952"/>
      <c r="M4" s="952"/>
      <c r="N4" s="952"/>
      <c r="O4" s="952"/>
      <c r="P4" s="952"/>
      <c r="Q4" s="952"/>
      <c r="R4" s="952"/>
      <c r="S4" s="952"/>
      <c r="T4" s="952"/>
      <c r="U4" s="952"/>
      <c r="V4" s="952"/>
      <c r="W4" s="952"/>
      <c r="X4" s="952"/>
      <c r="Y4" s="952"/>
      <c r="Z4" s="953"/>
    </row>
    <row r="5" spans="1:26" ht="36" customHeight="1">
      <c r="A5" s="949"/>
      <c r="B5" s="950"/>
      <c r="C5" s="950"/>
      <c r="D5" s="950"/>
      <c r="E5" s="425" t="s">
        <v>531</v>
      </c>
      <c r="F5" s="425" t="s">
        <v>532</v>
      </c>
      <c r="G5" s="425" t="s">
        <v>533</v>
      </c>
      <c r="H5" s="425" t="s">
        <v>534</v>
      </c>
      <c r="I5" s="425" t="s">
        <v>535</v>
      </c>
      <c r="J5" s="425" t="s">
        <v>536</v>
      </c>
      <c r="K5" s="425" t="s">
        <v>537</v>
      </c>
      <c r="L5" s="425" t="s">
        <v>538</v>
      </c>
      <c r="M5" s="425" t="s">
        <v>517</v>
      </c>
      <c r="N5" s="425" t="s">
        <v>518</v>
      </c>
      <c r="O5" s="425" t="s">
        <v>519</v>
      </c>
      <c r="P5" s="425" t="s">
        <v>520</v>
      </c>
      <c r="Q5" s="425" t="s">
        <v>521</v>
      </c>
      <c r="R5" s="425" t="s">
        <v>522</v>
      </c>
      <c r="S5" s="425" t="s">
        <v>523</v>
      </c>
      <c r="T5" s="425" t="s">
        <v>524</v>
      </c>
      <c r="U5" s="425" t="s">
        <v>525</v>
      </c>
      <c r="V5" s="425" t="s">
        <v>526</v>
      </c>
      <c r="W5" s="425" t="s">
        <v>527</v>
      </c>
      <c r="X5" s="425" t="s">
        <v>528</v>
      </c>
      <c r="Y5" s="425" t="s">
        <v>529</v>
      </c>
      <c r="Z5" s="425" t="s">
        <v>530</v>
      </c>
    </row>
    <row r="6" spans="1:26" s="160" customFormat="1" ht="17.100000000000001" customHeight="1">
      <c r="A6" s="159" t="s">
        <v>197</v>
      </c>
      <c r="B6" s="159">
        <v>-2</v>
      </c>
      <c r="C6" s="159" t="s">
        <v>208</v>
      </c>
      <c r="D6" s="159" t="s">
        <v>16</v>
      </c>
      <c r="E6" s="159" t="s">
        <v>280</v>
      </c>
      <c r="F6" s="159" t="s">
        <v>281</v>
      </c>
      <c r="G6" s="159" t="s">
        <v>282</v>
      </c>
      <c r="H6" s="159" t="s">
        <v>283</v>
      </c>
      <c r="I6" s="159" t="s">
        <v>284</v>
      </c>
      <c r="J6" s="159" t="s">
        <v>285</v>
      </c>
      <c r="K6" s="159" t="s">
        <v>286</v>
      </c>
      <c r="L6" s="159" t="s">
        <v>287</v>
      </c>
      <c r="M6" s="428"/>
      <c r="N6" s="428"/>
      <c r="O6" s="428"/>
      <c r="P6" s="428"/>
      <c r="Q6" s="428"/>
      <c r="R6" s="428"/>
      <c r="S6" s="428"/>
      <c r="T6" s="428"/>
      <c r="U6" s="428"/>
      <c r="V6" s="428"/>
      <c r="W6" s="428"/>
      <c r="X6" s="428"/>
      <c r="Y6" s="428"/>
      <c r="Z6" s="428"/>
    </row>
    <row r="7" spans="1:26" ht="17.100000000000001" customHeight="1">
      <c r="A7" s="161"/>
      <c r="B7" s="162" t="s">
        <v>288</v>
      </c>
      <c r="C7" s="161"/>
      <c r="D7" s="163">
        <f>D8+D31</f>
        <v>791.57154100000082</v>
      </c>
      <c r="E7" s="163">
        <f t="shared" ref="E7:L7" si="0">E8+E31</f>
        <v>28.794205999999996</v>
      </c>
      <c r="F7" s="163">
        <f t="shared" si="0"/>
        <v>2.6490300000000002</v>
      </c>
      <c r="G7" s="163">
        <f t="shared" si="0"/>
        <v>81.728494000000069</v>
      </c>
      <c r="H7" s="163">
        <f t="shared" si="0"/>
        <v>47.404080000000597</v>
      </c>
      <c r="I7" s="163">
        <f t="shared" si="0"/>
        <v>59.665975000000159</v>
      </c>
      <c r="J7" s="163">
        <f t="shared" si="0"/>
        <v>79.37490499999997</v>
      </c>
      <c r="K7" s="163">
        <f t="shared" si="0"/>
        <v>48.732990000000648</v>
      </c>
      <c r="L7" s="163">
        <f t="shared" si="0"/>
        <v>5.4154269999999611</v>
      </c>
      <c r="M7" s="163">
        <f t="shared" ref="M7:Z7" si="1">M8+M31</f>
        <v>6.0352100000000588</v>
      </c>
      <c r="N7" s="163">
        <f t="shared" si="1"/>
        <v>38.466149999999971</v>
      </c>
      <c r="O7" s="163">
        <f t="shared" si="1"/>
        <v>33.073165999999979</v>
      </c>
      <c r="P7" s="163">
        <f t="shared" si="1"/>
        <v>36.833749000000225</v>
      </c>
      <c r="Q7" s="163">
        <f t="shared" si="1"/>
        <v>83.670910000000262</v>
      </c>
      <c r="R7" s="163">
        <f t="shared" si="1"/>
        <v>2.0220000000000002</v>
      </c>
      <c r="S7" s="163">
        <f t="shared" si="1"/>
        <v>29.739899999999864</v>
      </c>
      <c r="T7" s="163">
        <f t="shared" si="1"/>
        <v>21.282724999999697</v>
      </c>
      <c r="U7" s="163">
        <f t="shared" si="1"/>
        <v>51.726782999999998</v>
      </c>
      <c r="V7" s="163">
        <f t="shared" si="1"/>
        <v>35.647391999999201</v>
      </c>
      <c r="W7" s="163">
        <f t="shared" si="1"/>
        <v>6.195273000000002</v>
      </c>
      <c r="X7" s="163">
        <f t="shared" si="1"/>
        <v>57.242804999999997</v>
      </c>
      <c r="Y7" s="163">
        <f t="shared" si="1"/>
        <v>42.832880999999993</v>
      </c>
      <c r="Z7" s="163">
        <f t="shared" si="1"/>
        <v>0.88016000000000005</v>
      </c>
    </row>
    <row r="8" spans="1:26" s="168" customFormat="1" ht="17.100000000000001" customHeight="1">
      <c r="A8" s="164" t="s">
        <v>18</v>
      </c>
      <c r="B8" s="165" t="s">
        <v>19</v>
      </c>
      <c r="C8" s="166" t="s">
        <v>20</v>
      </c>
      <c r="D8" s="167">
        <f>D10+D14+D15+D16+D20+D24+D28+D30</f>
        <v>760.77666800000088</v>
      </c>
      <c r="E8" s="65">
        <f t="shared" ref="E8:L8" si="2">E10+E14+E15+E16+E20+E24+E28+E29+E30+E13</f>
        <v>25.931200999999998</v>
      </c>
      <c r="F8" s="65">
        <f t="shared" si="2"/>
        <v>2.6490300000000002</v>
      </c>
      <c r="G8" s="65">
        <f t="shared" si="2"/>
        <v>80.686013000000059</v>
      </c>
      <c r="H8" s="65">
        <f t="shared" si="2"/>
        <v>46.261080000000597</v>
      </c>
      <c r="I8" s="65">
        <f t="shared" si="2"/>
        <v>55.672055000000455</v>
      </c>
      <c r="J8" s="65">
        <f t="shared" si="2"/>
        <v>76.675404999999969</v>
      </c>
      <c r="K8" s="65">
        <f t="shared" si="2"/>
        <v>46.264990000000424</v>
      </c>
      <c r="L8" s="65">
        <f t="shared" si="2"/>
        <v>5.3654269999999613</v>
      </c>
      <c r="M8" s="65">
        <f t="shared" ref="M8:Z8" si="3">M10+M14+M15+M16+M20+M24+M28+M29+M30+M13</f>
        <v>5.5098100000000585</v>
      </c>
      <c r="N8" s="65">
        <f t="shared" si="3"/>
        <v>34.87814999999997</v>
      </c>
      <c r="O8" s="65">
        <f t="shared" si="3"/>
        <v>30.973165999999978</v>
      </c>
      <c r="P8" s="65">
        <f t="shared" si="3"/>
        <v>35.863712000000227</v>
      </c>
      <c r="Q8" s="65">
        <f t="shared" si="3"/>
        <v>81.874910000000256</v>
      </c>
      <c r="R8" s="65">
        <f t="shared" si="3"/>
        <v>1.9220000000000002</v>
      </c>
      <c r="S8" s="65">
        <f t="shared" si="3"/>
        <v>28.471599999999864</v>
      </c>
      <c r="T8" s="65">
        <f t="shared" si="3"/>
        <v>21.043194999999699</v>
      </c>
      <c r="U8" s="65">
        <f t="shared" si="3"/>
        <v>51.352382999999996</v>
      </c>
      <c r="V8" s="65">
        <f t="shared" si="3"/>
        <v>35.442891999999198</v>
      </c>
      <c r="W8" s="65">
        <f t="shared" si="3"/>
        <v>6.0352730000000019</v>
      </c>
      <c r="X8" s="65">
        <f t="shared" si="3"/>
        <v>52.312804999999997</v>
      </c>
      <c r="Y8" s="65">
        <f t="shared" si="3"/>
        <v>42.832880999999993</v>
      </c>
      <c r="Z8" s="65">
        <f t="shared" si="3"/>
        <v>0.60136000000000001</v>
      </c>
    </row>
    <row r="9" spans="1:26" s="168" customFormat="1" ht="17.100000000000001" customHeight="1">
      <c r="A9" s="169"/>
      <c r="B9" s="170" t="s">
        <v>75</v>
      </c>
      <c r="C9" s="171"/>
      <c r="D9" s="172"/>
      <c r="E9" s="54"/>
      <c r="F9" s="54"/>
      <c r="G9" s="54"/>
      <c r="H9" s="54"/>
      <c r="I9" s="54"/>
      <c r="J9" s="54"/>
      <c r="K9" s="54"/>
      <c r="L9" s="54"/>
      <c r="M9" s="54"/>
      <c r="N9" s="54"/>
      <c r="O9" s="54"/>
      <c r="P9" s="54"/>
      <c r="Q9" s="54"/>
      <c r="R9" s="54"/>
      <c r="S9" s="54"/>
      <c r="T9" s="54"/>
      <c r="U9" s="54"/>
      <c r="V9" s="54"/>
      <c r="W9" s="54"/>
      <c r="X9" s="54"/>
      <c r="Y9" s="54"/>
      <c r="Z9" s="54"/>
    </row>
    <row r="10" spans="1:26" ht="17.100000000000001" customHeight="1">
      <c r="A10" s="173" t="s">
        <v>21</v>
      </c>
      <c r="B10" s="174" t="s">
        <v>22</v>
      </c>
      <c r="C10" s="175" t="s">
        <v>23</v>
      </c>
      <c r="D10" s="176">
        <f>D11+D12+D13</f>
        <v>83.039218999999591</v>
      </c>
      <c r="E10" s="52">
        <f t="shared" ref="E10:L10" si="4">E11+E12+E13</f>
        <v>9.2385999999999999</v>
      </c>
      <c r="F10" s="52">
        <f t="shared" si="4"/>
        <v>0.1</v>
      </c>
      <c r="G10" s="52">
        <f t="shared" si="4"/>
        <v>19.172820999999992</v>
      </c>
      <c r="H10" s="52">
        <f t="shared" si="4"/>
        <v>2.3708999999999998</v>
      </c>
      <c r="I10" s="52">
        <f t="shared" si="4"/>
        <v>18.128922999999997</v>
      </c>
      <c r="J10" s="52">
        <f t="shared" si="4"/>
        <v>1.0336999999999998</v>
      </c>
      <c r="K10" s="52">
        <f t="shared" si="4"/>
        <v>7.0369999999999999</v>
      </c>
      <c r="L10" s="52">
        <f t="shared" si="4"/>
        <v>1.24</v>
      </c>
      <c r="M10" s="52">
        <f t="shared" ref="M10:Z10" si="5">M11+M12+M13</f>
        <v>0.96670000000000011</v>
      </c>
      <c r="N10" s="52">
        <f t="shared" si="5"/>
        <v>4.1349999999999998</v>
      </c>
      <c r="O10" s="52">
        <f t="shared" si="5"/>
        <v>1.7508659999999994</v>
      </c>
      <c r="P10" s="52">
        <f t="shared" si="5"/>
        <v>1.6132599999999999</v>
      </c>
      <c r="Q10" s="52">
        <f t="shared" si="5"/>
        <v>10.56162</v>
      </c>
      <c r="R10" s="52">
        <f t="shared" si="5"/>
        <v>0.24000000000000002</v>
      </c>
      <c r="S10" s="52">
        <f t="shared" si="5"/>
        <v>4.864999999999859</v>
      </c>
      <c r="T10" s="52">
        <f t="shared" si="5"/>
        <v>1.02559</v>
      </c>
      <c r="U10" s="52">
        <f t="shared" si="5"/>
        <v>0.48851999999999518</v>
      </c>
      <c r="V10" s="52">
        <f t="shared" si="5"/>
        <v>4.6133889999995183</v>
      </c>
      <c r="W10" s="52">
        <f t="shared" si="5"/>
        <v>0.5</v>
      </c>
      <c r="X10" s="52">
        <f t="shared" si="5"/>
        <v>1.7999999999999998</v>
      </c>
      <c r="Y10" s="52">
        <f t="shared" si="5"/>
        <v>0</v>
      </c>
      <c r="Z10" s="52">
        <f t="shared" si="5"/>
        <v>0</v>
      </c>
    </row>
    <row r="11" spans="1:26" s="168" customFormat="1" ht="16.5" customHeight="1">
      <c r="A11" s="169"/>
      <c r="B11" s="177" t="s">
        <v>24</v>
      </c>
      <c r="C11" s="171" t="s">
        <v>25</v>
      </c>
      <c r="D11" s="172">
        <f>SUM(E11:Z11)</f>
        <v>77.818413999999436</v>
      </c>
      <c r="E11" s="66">
        <v>9.2385999999999999</v>
      </c>
      <c r="F11" s="66">
        <v>0.1</v>
      </c>
      <c r="G11" s="66">
        <v>19.102820999999992</v>
      </c>
      <c r="H11" s="66">
        <v>2.17</v>
      </c>
      <c r="I11" s="66">
        <v>14.412117999999847</v>
      </c>
      <c r="J11" s="66">
        <v>1.0005999999999999</v>
      </c>
      <c r="K11" s="66">
        <v>7.0369999999999999</v>
      </c>
      <c r="L11" s="66">
        <v>0.04</v>
      </c>
      <c r="M11" s="66">
        <v>0.70900000000000007</v>
      </c>
      <c r="N11" s="66">
        <v>3.704448999999804</v>
      </c>
      <c r="O11" s="66">
        <v>1.4398359999999994</v>
      </c>
      <c r="P11" s="66">
        <v>0.23800000000000002</v>
      </c>
      <c r="Q11" s="66">
        <v>8.7303999999999995</v>
      </c>
      <c r="R11" s="66">
        <v>0</v>
      </c>
      <c r="S11" s="66">
        <v>4.5649999999998592</v>
      </c>
      <c r="T11" s="66">
        <v>0.97058999999999995</v>
      </c>
      <c r="U11" s="66">
        <v>0.13620000000000002</v>
      </c>
      <c r="V11" s="66">
        <v>3.5337999999999221</v>
      </c>
      <c r="W11" s="66">
        <v>0.5</v>
      </c>
      <c r="X11" s="66">
        <v>0.19</v>
      </c>
      <c r="Y11" s="66">
        <v>0</v>
      </c>
      <c r="Z11" s="66">
        <v>0</v>
      </c>
    </row>
    <row r="12" spans="1:26" ht="17.100000000000001" hidden="1" customHeight="1">
      <c r="A12" s="169"/>
      <c r="B12" s="178" t="s">
        <v>26</v>
      </c>
      <c r="C12" s="171" t="s">
        <v>27</v>
      </c>
      <c r="D12" s="172">
        <f t="shared" ref="D12:D30" si="6">SUM(E12:L12)</f>
        <v>5.2208050000001505</v>
      </c>
      <c r="E12" s="66">
        <v>0</v>
      </c>
      <c r="F12" s="66">
        <v>0</v>
      </c>
      <c r="G12" s="66">
        <v>7.0000000000000007E-2</v>
      </c>
      <c r="H12" s="66">
        <v>0.2009</v>
      </c>
      <c r="I12" s="66">
        <v>3.71680500000015</v>
      </c>
      <c r="J12" s="66">
        <v>3.3099999999999997E-2</v>
      </c>
      <c r="K12" s="66">
        <v>0</v>
      </c>
      <c r="L12" s="66">
        <v>1.2</v>
      </c>
      <c r="M12" s="66">
        <v>0.25769999999999998</v>
      </c>
      <c r="N12" s="66">
        <v>0.43055100000019597</v>
      </c>
      <c r="O12" s="66">
        <v>0.31103000000000003</v>
      </c>
      <c r="P12" s="66">
        <v>1.3752599999999999</v>
      </c>
      <c r="Q12" s="66">
        <v>1.8312200000000001</v>
      </c>
      <c r="R12" s="66">
        <v>0.24000000000000002</v>
      </c>
      <c r="S12" s="66">
        <v>0.30000000000000004</v>
      </c>
      <c r="T12" s="66">
        <v>5.5E-2</v>
      </c>
      <c r="U12" s="66">
        <v>0.35231999999999514</v>
      </c>
      <c r="V12" s="66">
        <v>1.079588999999596</v>
      </c>
      <c r="W12" s="66">
        <v>0</v>
      </c>
      <c r="X12" s="66">
        <v>1.6099999999999999</v>
      </c>
      <c r="Y12" s="66">
        <v>0</v>
      </c>
      <c r="Z12" s="66">
        <v>0</v>
      </c>
    </row>
    <row r="13" spans="1:26" ht="17.100000000000001" hidden="1" customHeight="1">
      <c r="A13" s="169"/>
      <c r="B13" s="179" t="s">
        <v>28</v>
      </c>
      <c r="C13" s="171" t="s">
        <v>29</v>
      </c>
      <c r="D13" s="172">
        <f t="shared" si="6"/>
        <v>0</v>
      </c>
      <c r="E13" s="66">
        <v>0</v>
      </c>
      <c r="F13" s="66">
        <v>0</v>
      </c>
      <c r="G13" s="66">
        <v>0</v>
      </c>
      <c r="H13" s="66">
        <v>0</v>
      </c>
      <c r="I13" s="66">
        <v>0</v>
      </c>
      <c r="J13" s="66">
        <v>0</v>
      </c>
      <c r="K13" s="66">
        <v>0</v>
      </c>
      <c r="L13" s="66">
        <v>0</v>
      </c>
      <c r="M13" s="66">
        <v>0</v>
      </c>
      <c r="N13" s="66">
        <v>0</v>
      </c>
      <c r="O13" s="66">
        <v>0</v>
      </c>
      <c r="P13" s="66">
        <v>0</v>
      </c>
      <c r="Q13" s="66">
        <v>0</v>
      </c>
      <c r="R13" s="66">
        <v>0</v>
      </c>
      <c r="S13" s="66">
        <v>0</v>
      </c>
      <c r="T13" s="66">
        <v>0</v>
      </c>
      <c r="U13" s="66">
        <v>0</v>
      </c>
      <c r="V13" s="66">
        <v>0</v>
      </c>
      <c r="W13" s="66">
        <v>0</v>
      </c>
      <c r="X13" s="66">
        <v>0</v>
      </c>
      <c r="Y13" s="66">
        <v>0</v>
      </c>
      <c r="Z13" s="66">
        <v>0</v>
      </c>
    </row>
    <row r="14" spans="1:26" ht="17.100000000000001" customHeight="1">
      <c r="A14" s="173" t="s">
        <v>30</v>
      </c>
      <c r="B14" s="180" t="s">
        <v>31</v>
      </c>
      <c r="C14" s="175" t="s">
        <v>32</v>
      </c>
      <c r="D14" s="172">
        <f t="shared" ref="D14:D28" si="7">SUM(E14:Z14)</f>
        <v>162.91674800000266</v>
      </c>
      <c r="E14" s="52">
        <v>15.366073</v>
      </c>
      <c r="F14" s="52">
        <v>6.7860000000000004E-2</v>
      </c>
      <c r="G14" s="52">
        <v>12.747932000005246</v>
      </c>
      <c r="H14" s="52">
        <v>12.234999999999999</v>
      </c>
      <c r="I14" s="52">
        <v>17.784459999999999</v>
      </c>
      <c r="J14" s="52">
        <v>15.777469999999999</v>
      </c>
      <c r="K14" s="52">
        <v>7.8485699999999996</v>
      </c>
      <c r="L14" s="52">
        <v>1.0626969999999614</v>
      </c>
      <c r="M14" s="52">
        <v>0.98561000000005816</v>
      </c>
      <c r="N14" s="52">
        <v>8.9695600000000013</v>
      </c>
      <c r="O14" s="52">
        <v>8.4514999999999993</v>
      </c>
      <c r="P14" s="52">
        <v>2.1902399999974427</v>
      </c>
      <c r="Q14" s="52">
        <v>14.582830000000001</v>
      </c>
      <c r="R14" s="52">
        <v>0.41200000000000003</v>
      </c>
      <c r="S14" s="52">
        <v>2.3143000000000002</v>
      </c>
      <c r="T14" s="52">
        <v>10.715744999999961</v>
      </c>
      <c r="U14" s="52">
        <v>4.7671999999999999</v>
      </c>
      <c r="V14" s="52">
        <v>4.8339499999999997</v>
      </c>
      <c r="W14" s="52">
        <v>0.87403000000000008</v>
      </c>
      <c r="X14" s="52">
        <v>20.359999999999996</v>
      </c>
      <c r="Y14" s="52">
        <v>0.45632099999999998</v>
      </c>
      <c r="Z14" s="52">
        <v>0.1134</v>
      </c>
    </row>
    <row r="15" spans="1:26" ht="17.100000000000001" customHeight="1">
      <c r="A15" s="173" t="s">
        <v>33</v>
      </c>
      <c r="B15" s="180" t="s">
        <v>34</v>
      </c>
      <c r="C15" s="175" t="s">
        <v>35</v>
      </c>
      <c r="D15" s="172">
        <f t="shared" si="7"/>
        <v>47.978195000003538</v>
      </c>
      <c r="E15" s="52">
        <v>1.3265280000000002</v>
      </c>
      <c r="F15" s="52">
        <v>0.66117000000000004</v>
      </c>
      <c r="G15" s="52">
        <v>2.04521</v>
      </c>
      <c r="H15" s="52">
        <v>2.574080000000595</v>
      </c>
      <c r="I15" s="52">
        <v>11.176769999999994</v>
      </c>
      <c r="J15" s="52">
        <v>4.7040069999999989</v>
      </c>
      <c r="K15" s="52">
        <v>1.661880000000423</v>
      </c>
      <c r="L15" s="52">
        <v>0.57273000000000007</v>
      </c>
      <c r="M15" s="52">
        <v>0.45750000000000002</v>
      </c>
      <c r="N15" s="52">
        <v>2.4585899999999721</v>
      </c>
      <c r="O15" s="52">
        <v>0.52080000000000004</v>
      </c>
      <c r="P15" s="52">
        <v>3.2107200000025573</v>
      </c>
      <c r="Q15" s="52">
        <v>7.1026699999999998</v>
      </c>
      <c r="R15" s="52">
        <v>0.01</v>
      </c>
      <c r="S15" s="52">
        <v>1.5554000000000001</v>
      </c>
      <c r="T15" s="52">
        <v>2.3353499999999996</v>
      </c>
      <c r="U15" s="52">
        <v>0.65068000000000004</v>
      </c>
      <c r="V15" s="52">
        <v>1.6795000000000002</v>
      </c>
      <c r="W15" s="52">
        <v>1.0656000000000001</v>
      </c>
      <c r="X15" s="52">
        <v>1.0939999999999999</v>
      </c>
      <c r="Y15" s="52">
        <v>0.92705000000000048</v>
      </c>
      <c r="Z15" s="52">
        <v>0.18795999999999999</v>
      </c>
    </row>
    <row r="16" spans="1:26" ht="17.100000000000001" customHeight="1">
      <c r="A16" s="173" t="s">
        <v>36</v>
      </c>
      <c r="B16" s="174" t="s">
        <v>37</v>
      </c>
      <c r="C16" s="175" t="s">
        <v>38</v>
      </c>
      <c r="D16" s="172">
        <f t="shared" si="7"/>
        <v>60.409127999999974</v>
      </c>
      <c r="E16" s="52">
        <f t="shared" ref="E16:L16" si="8">E17+E18+E19</f>
        <v>0</v>
      </c>
      <c r="F16" s="52">
        <f t="shared" si="8"/>
        <v>0</v>
      </c>
      <c r="G16" s="52">
        <f t="shared" si="8"/>
        <v>0</v>
      </c>
      <c r="H16" s="52">
        <f t="shared" si="8"/>
        <v>0.87</v>
      </c>
      <c r="I16" s="52">
        <f t="shared" si="8"/>
        <v>0</v>
      </c>
      <c r="J16" s="52">
        <f t="shared" si="8"/>
        <v>34.354497999999971</v>
      </c>
      <c r="K16" s="52">
        <f t="shared" si="8"/>
        <v>1.0121599999999999</v>
      </c>
      <c r="L16" s="52">
        <f t="shared" si="8"/>
        <v>0</v>
      </c>
      <c r="M16" s="52">
        <f t="shared" ref="M16:Z16" si="9">M17+M18+M19</f>
        <v>0</v>
      </c>
      <c r="N16" s="52">
        <f t="shared" si="9"/>
        <v>0</v>
      </c>
      <c r="O16" s="52">
        <f t="shared" si="9"/>
        <v>0</v>
      </c>
      <c r="P16" s="52">
        <f t="shared" si="9"/>
        <v>1.4099300000000001</v>
      </c>
      <c r="Q16" s="52">
        <f t="shared" si="9"/>
        <v>0</v>
      </c>
      <c r="R16" s="52">
        <f t="shared" si="9"/>
        <v>0</v>
      </c>
      <c r="S16" s="52">
        <f t="shared" si="9"/>
        <v>0</v>
      </c>
      <c r="T16" s="52">
        <f t="shared" si="9"/>
        <v>0</v>
      </c>
      <c r="U16" s="52">
        <f t="shared" si="9"/>
        <v>22.742539999999998</v>
      </c>
      <c r="V16" s="52">
        <f t="shared" si="9"/>
        <v>0.02</v>
      </c>
      <c r="W16" s="52">
        <f t="shared" si="9"/>
        <v>0</v>
      </c>
      <c r="X16" s="52">
        <f t="shared" si="9"/>
        <v>0</v>
      </c>
      <c r="Y16" s="52">
        <f t="shared" si="9"/>
        <v>0</v>
      </c>
      <c r="Z16" s="52">
        <f t="shared" si="9"/>
        <v>0</v>
      </c>
    </row>
    <row r="17" spans="1:26" ht="17.100000000000001" hidden="1" customHeight="1">
      <c r="A17" s="169"/>
      <c r="B17" s="179" t="s">
        <v>39</v>
      </c>
      <c r="C17" s="171" t="s">
        <v>40</v>
      </c>
      <c r="D17" s="172">
        <f t="shared" si="7"/>
        <v>57.98703799999997</v>
      </c>
      <c r="E17" s="66">
        <v>0</v>
      </c>
      <c r="F17" s="66">
        <v>0</v>
      </c>
      <c r="G17" s="66">
        <v>0</v>
      </c>
      <c r="H17" s="66">
        <v>0.87</v>
      </c>
      <c r="I17" s="66">
        <v>0</v>
      </c>
      <c r="J17" s="66">
        <v>34.354497999999971</v>
      </c>
      <c r="K17" s="66">
        <v>0</v>
      </c>
      <c r="L17" s="66">
        <v>0</v>
      </c>
      <c r="M17" s="66">
        <v>0</v>
      </c>
      <c r="N17" s="66">
        <v>0</v>
      </c>
      <c r="O17" s="66">
        <v>0</v>
      </c>
      <c r="P17" s="66">
        <v>0</v>
      </c>
      <c r="Q17" s="66">
        <v>0</v>
      </c>
      <c r="R17" s="66">
        <v>0</v>
      </c>
      <c r="S17" s="66">
        <v>0</v>
      </c>
      <c r="T17" s="66">
        <v>0</v>
      </c>
      <c r="U17" s="66">
        <v>22.742539999999998</v>
      </c>
      <c r="V17" s="66">
        <v>0.02</v>
      </c>
      <c r="W17" s="66">
        <v>0</v>
      </c>
      <c r="X17" s="66">
        <v>0</v>
      </c>
      <c r="Y17" s="66">
        <v>0</v>
      </c>
      <c r="Z17" s="66">
        <v>0</v>
      </c>
    </row>
    <row r="18" spans="1:26" ht="17.100000000000001" hidden="1" customHeight="1">
      <c r="A18" s="169"/>
      <c r="B18" s="179" t="s">
        <v>41</v>
      </c>
      <c r="C18" s="171" t="s">
        <v>42</v>
      </c>
      <c r="D18" s="172">
        <f t="shared" si="7"/>
        <v>2.4220899999999999</v>
      </c>
      <c r="E18" s="66">
        <v>0</v>
      </c>
      <c r="F18" s="66">
        <v>0</v>
      </c>
      <c r="G18" s="66">
        <v>0</v>
      </c>
      <c r="H18" s="66">
        <v>0</v>
      </c>
      <c r="I18" s="66">
        <v>0</v>
      </c>
      <c r="J18" s="66">
        <v>0</v>
      </c>
      <c r="K18" s="66">
        <v>1.0121599999999999</v>
      </c>
      <c r="L18" s="66">
        <v>0</v>
      </c>
      <c r="M18" s="66">
        <v>0</v>
      </c>
      <c r="N18" s="66">
        <v>0</v>
      </c>
      <c r="O18" s="66">
        <v>0</v>
      </c>
      <c r="P18" s="66">
        <v>1.4099300000000001</v>
      </c>
      <c r="Q18" s="66">
        <v>0</v>
      </c>
      <c r="R18" s="66">
        <v>0</v>
      </c>
      <c r="S18" s="66">
        <v>0</v>
      </c>
      <c r="T18" s="66">
        <v>0</v>
      </c>
      <c r="U18" s="66">
        <v>0</v>
      </c>
      <c r="V18" s="66">
        <v>0</v>
      </c>
      <c r="W18" s="66">
        <v>0</v>
      </c>
      <c r="X18" s="66">
        <v>0</v>
      </c>
      <c r="Y18" s="66">
        <v>0</v>
      </c>
      <c r="Z18" s="66">
        <v>0</v>
      </c>
    </row>
    <row r="19" spans="1:26" ht="17.100000000000001" hidden="1" customHeight="1">
      <c r="A19" s="169"/>
      <c r="B19" s="179" t="s">
        <v>43</v>
      </c>
      <c r="C19" s="171" t="s">
        <v>44</v>
      </c>
      <c r="D19" s="172">
        <f t="shared" si="7"/>
        <v>0</v>
      </c>
      <c r="E19" s="66">
        <v>0</v>
      </c>
      <c r="F19" s="66">
        <v>0</v>
      </c>
      <c r="G19" s="66">
        <v>0</v>
      </c>
      <c r="H19" s="66">
        <v>0</v>
      </c>
      <c r="I19" s="66">
        <v>0</v>
      </c>
      <c r="J19" s="66">
        <v>0</v>
      </c>
      <c r="K19" s="66">
        <v>0</v>
      </c>
      <c r="L19" s="66">
        <v>0</v>
      </c>
      <c r="M19" s="66">
        <v>0</v>
      </c>
      <c r="N19" s="66">
        <v>0</v>
      </c>
      <c r="O19" s="66">
        <v>0</v>
      </c>
      <c r="P19" s="66">
        <v>0</v>
      </c>
      <c r="Q19" s="66">
        <v>0</v>
      </c>
      <c r="R19" s="66">
        <v>0</v>
      </c>
      <c r="S19" s="66">
        <v>0</v>
      </c>
      <c r="T19" s="66">
        <v>0</v>
      </c>
      <c r="U19" s="66">
        <v>0</v>
      </c>
      <c r="V19" s="66">
        <v>0</v>
      </c>
      <c r="W19" s="66">
        <v>0</v>
      </c>
      <c r="X19" s="66">
        <v>0</v>
      </c>
      <c r="Y19" s="66">
        <v>0</v>
      </c>
      <c r="Z19" s="66">
        <v>0</v>
      </c>
    </row>
    <row r="20" spans="1:26" ht="17.100000000000001" hidden="1" customHeight="1">
      <c r="A20" s="173" t="s">
        <v>45</v>
      </c>
      <c r="B20" s="174" t="s">
        <v>46</v>
      </c>
      <c r="C20" s="175" t="s">
        <v>47</v>
      </c>
      <c r="D20" s="172">
        <f t="shared" si="7"/>
        <v>0</v>
      </c>
      <c r="E20" s="52">
        <f t="shared" ref="E20:L20" si="10">E21+E22+E23</f>
        <v>0</v>
      </c>
      <c r="F20" s="52">
        <f t="shared" si="10"/>
        <v>0</v>
      </c>
      <c r="G20" s="52">
        <f t="shared" si="10"/>
        <v>0</v>
      </c>
      <c r="H20" s="52">
        <f t="shared" si="10"/>
        <v>0</v>
      </c>
      <c r="I20" s="52">
        <f t="shared" si="10"/>
        <v>0</v>
      </c>
      <c r="J20" s="52">
        <f t="shared" si="10"/>
        <v>0</v>
      </c>
      <c r="K20" s="52">
        <f t="shared" si="10"/>
        <v>0</v>
      </c>
      <c r="L20" s="52">
        <f t="shared" si="10"/>
        <v>0</v>
      </c>
      <c r="M20" s="52">
        <f t="shared" ref="M20:Z20" si="11">M21+M22+M23</f>
        <v>0</v>
      </c>
      <c r="N20" s="52">
        <f t="shared" si="11"/>
        <v>0</v>
      </c>
      <c r="O20" s="52">
        <f t="shared" si="11"/>
        <v>0</v>
      </c>
      <c r="P20" s="52">
        <f t="shared" si="11"/>
        <v>0</v>
      </c>
      <c r="Q20" s="52">
        <f t="shared" si="11"/>
        <v>0</v>
      </c>
      <c r="R20" s="52">
        <f t="shared" si="11"/>
        <v>0</v>
      </c>
      <c r="S20" s="52">
        <f t="shared" si="11"/>
        <v>0</v>
      </c>
      <c r="T20" s="52">
        <f t="shared" si="11"/>
        <v>0</v>
      </c>
      <c r="U20" s="52">
        <f t="shared" si="11"/>
        <v>0</v>
      </c>
      <c r="V20" s="52">
        <f t="shared" si="11"/>
        <v>0</v>
      </c>
      <c r="W20" s="52">
        <f t="shared" si="11"/>
        <v>0</v>
      </c>
      <c r="X20" s="52">
        <f t="shared" si="11"/>
        <v>0</v>
      </c>
      <c r="Y20" s="52">
        <f t="shared" si="11"/>
        <v>0</v>
      </c>
      <c r="Z20" s="52">
        <f t="shared" si="11"/>
        <v>0</v>
      </c>
    </row>
    <row r="21" spans="1:26" ht="17.100000000000001" hidden="1" customHeight="1">
      <c r="A21" s="169"/>
      <c r="B21" s="179" t="s">
        <v>48</v>
      </c>
      <c r="C21" s="171" t="s">
        <v>49</v>
      </c>
      <c r="D21" s="172">
        <f t="shared" si="7"/>
        <v>0</v>
      </c>
      <c r="E21" s="66">
        <v>0</v>
      </c>
      <c r="F21" s="66">
        <v>0</v>
      </c>
      <c r="G21" s="66">
        <v>0</v>
      </c>
      <c r="H21" s="66">
        <v>0</v>
      </c>
      <c r="I21" s="66">
        <v>0</v>
      </c>
      <c r="J21" s="66">
        <v>0</v>
      </c>
      <c r="K21" s="66">
        <v>0</v>
      </c>
      <c r="L21" s="66">
        <v>0</v>
      </c>
      <c r="M21" s="66">
        <v>0</v>
      </c>
      <c r="N21" s="66">
        <v>0</v>
      </c>
      <c r="O21" s="66">
        <v>0</v>
      </c>
      <c r="P21" s="66">
        <v>0</v>
      </c>
      <c r="Q21" s="66">
        <v>0</v>
      </c>
      <c r="R21" s="66">
        <v>0</v>
      </c>
      <c r="S21" s="66">
        <v>0</v>
      </c>
      <c r="T21" s="66">
        <v>0</v>
      </c>
      <c r="U21" s="66">
        <v>0</v>
      </c>
      <c r="V21" s="66">
        <v>0</v>
      </c>
      <c r="W21" s="66">
        <v>0</v>
      </c>
      <c r="X21" s="66">
        <v>0</v>
      </c>
      <c r="Y21" s="66">
        <v>0</v>
      </c>
      <c r="Z21" s="66">
        <v>0</v>
      </c>
    </row>
    <row r="22" spans="1:26" ht="17.100000000000001" hidden="1" customHeight="1">
      <c r="A22" s="169"/>
      <c r="B22" s="179" t="s">
        <v>50</v>
      </c>
      <c r="C22" s="171" t="s">
        <v>51</v>
      </c>
      <c r="D22" s="172">
        <f t="shared" si="7"/>
        <v>0</v>
      </c>
      <c r="E22" s="66">
        <v>0</v>
      </c>
      <c r="F22" s="66">
        <v>0</v>
      </c>
      <c r="G22" s="66">
        <v>0</v>
      </c>
      <c r="H22" s="66">
        <v>0</v>
      </c>
      <c r="I22" s="66">
        <v>0</v>
      </c>
      <c r="J22" s="66">
        <v>0</v>
      </c>
      <c r="K22" s="66">
        <v>0</v>
      </c>
      <c r="L22" s="66">
        <v>0</v>
      </c>
      <c r="M22" s="66">
        <v>0</v>
      </c>
      <c r="N22" s="66">
        <v>0</v>
      </c>
      <c r="O22" s="66">
        <v>0</v>
      </c>
      <c r="P22" s="66">
        <v>0</v>
      </c>
      <c r="Q22" s="66">
        <v>0</v>
      </c>
      <c r="R22" s="66">
        <v>0</v>
      </c>
      <c r="S22" s="66">
        <v>0</v>
      </c>
      <c r="T22" s="66">
        <v>0</v>
      </c>
      <c r="U22" s="66">
        <v>0</v>
      </c>
      <c r="V22" s="66">
        <v>0</v>
      </c>
      <c r="W22" s="66">
        <v>0</v>
      </c>
      <c r="X22" s="66">
        <v>0</v>
      </c>
      <c r="Y22" s="66">
        <v>0</v>
      </c>
      <c r="Z22" s="66">
        <v>0</v>
      </c>
    </row>
    <row r="23" spans="1:26" ht="17.100000000000001" hidden="1" customHeight="1">
      <c r="A23" s="169"/>
      <c r="B23" s="179" t="s">
        <v>52</v>
      </c>
      <c r="C23" s="171" t="s">
        <v>53</v>
      </c>
      <c r="D23" s="172">
        <f t="shared" si="7"/>
        <v>0</v>
      </c>
      <c r="E23" s="66">
        <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row>
    <row r="24" spans="1:26" ht="17.100000000000001" customHeight="1">
      <c r="A24" s="173" t="s">
        <v>54</v>
      </c>
      <c r="B24" s="174" t="s">
        <v>55</v>
      </c>
      <c r="C24" s="175" t="s">
        <v>56</v>
      </c>
      <c r="D24" s="172">
        <f t="shared" si="7"/>
        <v>402.96889499999514</v>
      </c>
      <c r="E24" s="52">
        <f t="shared" ref="E24:L24" si="12">E25+E26+E27</f>
        <v>0</v>
      </c>
      <c r="F24" s="52">
        <f t="shared" si="12"/>
        <v>1.8200000000000003</v>
      </c>
      <c r="G24" s="52">
        <f t="shared" si="12"/>
        <v>46.325706999994814</v>
      </c>
      <c r="H24" s="52">
        <f t="shared" si="12"/>
        <v>28.2011</v>
      </c>
      <c r="I24" s="52">
        <f t="shared" si="12"/>
        <v>8.0843020000004611</v>
      </c>
      <c r="J24" s="52">
        <f t="shared" si="12"/>
        <v>20.805730000000001</v>
      </c>
      <c r="K24" s="52">
        <f t="shared" si="12"/>
        <v>27.864379999999997</v>
      </c>
      <c r="L24" s="52">
        <f t="shared" si="12"/>
        <v>2.4900000000000002</v>
      </c>
      <c r="M24" s="52">
        <f t="shared" ref="M24:Z24" si="13">M25+M26+M27</f>
        <v>3.1</v>
      </c>
      <c r="N24" s="52">
        <f t="shared" si="13"/>
        <v>19.314999999999998</v>
      </c>
      <c r="O24" s="52">
        <f t="shared" si="13"/>
        <v>20.249999999999982</v>
      </c>
      <c r="P24" s="52">
        <f t="shared" si="13"/>
        <v>27.431932000000231</v>
      </c>
      <c r="Q24" s="52">
        <f t="shared" si="13"/>
        <v>48.857890000000253</v>
      </c>
      <c r="R24" s="52">
        <f t="shared" si="13"/>
        <v>1.2600000000000002</v>
      </c>
      <c r="S24" s="52">
        <f t="shared" si="13"/>
        <v>19.71</v>
      </c>
      <c r="T24" s="52">
        <f t="shared" si="13"/>
        <v>6.3865099999997392</v>
      </c>
      <c r="U24" s="52">
        <f t="shared" si="13"/>
        <v>22.539653000000001</v>
      </c>
      <c r="V24" s="52">
        <f t="shared" si="13"/>
        <v>24.296052999999677</v>
      </c>
      <c r="W24" s="52">
        <f t="shared" si="13"/>
        <v>3.5956430000000013</v>
      </c>
      <c r="X24" s="52">
        <f t="shared" si="13"/>
        <v>29.008805000000002</v>
      </c>
      <c r="Y24" s="52">
        <f t="shared" si="13"/>
        <v>41.326189999999997</v>
      </c>
      <c r="Z24" s="52">
        <f t="shared" si="13"/>
        <v>0.30000000000000004</v>
      </c>
    </row>
    <row r="25" spans="1:26" ht="17.100000000000001" hidden="1" customHeight="1">
      <c r="A25" s="169"/>
      <c r="B25" s="179" t="s">
        <v>199</v>
      </c>
      <c r="C25" s="171" t="s">
        <v>58</v>
      </c>
      <c r="D25" s="172">
        <f t="shared" si="7"/>
        <v>74.462421999999989</v>
      </c>
      <c r="E25" s="66">
        <v>0</v>
      </c>
      <c r="F25" s="66">
        <v>0.88</v>
      </c>
      <c r="G25" s="66">
        <v>27.172000000000001</v>
      </c>
      <c r="H25" s="66">
        <v>5.2700000000000005</v>
      </c>
      <c r="I25" s="66">
        <v>0</v>
      </c>
      <c r="J25" s="66">
        <v>3.7885</v>
      </c>
      <c r="K25" s="66">
        <v>0.505</v>
      </c>
      <c r="L25" s="66">
        <v>0.84</v>
      </c>
      <c r="M25" s="66">
        <v>0</v>
      </c>
      <c r="N25" s="66">
        <v>0</v>
      </c>
      <c r="O25" s="66">
        <v>16.170000000000002</v>
      </c>
      <c r="P25" s="66">
        <v>0</v>
      </c>
      <c r="Q25" s="66">
        <v>1.9895</v>
      </c>
      <c r="R25" s="66">
        <v>0.06</v>
      </c>
      <c r="S25" s="66">
        <v>1.8</v>
      </c>
      <c r="T25" s="66">
        <v>0</v>
      </c>
      <c r="U25" s="66">
        <v>0</v>
      </c>
      <c r="V25" s="66">
        <v>15</v>
      </c>
      <c r="W25" s="66">
        <v>7.0000000000000007E-2</v>
      </c>
      <c r="X25" s="66">
        <v>0.84742200000000001</v>
      </c>
      <c r="Y25" s="66">
        <v>0</v>
      </c>
      <c r="Z25" s="66">
        <v>6.9999999999999993E-2</v>
      </c>
    </row>
    <row r="26" spans="1:26" ht="17.100000000000001" hidden="1" customHeight="1">
      <c r="A26" s="169"/>
      <c r="B26" s="179" t="s">
        <v>59</v>
      </c>
      <c r="C26" s="171" t="s">
        <v>60</v>
      </c>
      <c r="D26" s="172">
        <f t="shared" si="7"/>
        <v>198.7957150000008</v>
      </c>
      <c r="E26" s="66">
        <v>0</v>
      </c>
      <c r="F26" s="66">
        <v>0.30000000000000004</v>
      </c>
      <c r="G26" s="66">
        <v>14.505224999999999</v>
      </c>
      <c r="H26" s="66">
        <v>15.597</v>
      </c>
      <c r="I26" s="66">
        <v>4.471138000000618</v>
      </c>
      <c r="J26" s="66">
        <v>13.379</v>
      </c>
      <c r="K26" s="66">
        <v>7.5124499999999967</v>
      </c>
      <c r="L26" s="66">
        <v>1.1000000000000001</v>
      </c>
      <c r="M26" s="66">
        <v>3.1</v>
      </c>
      <c r="N26" s="66">
        <v>4.8949999999999996</v>
      </c>
      <c r="O26" s="66">
        <v>1.81</v>
      </c>
      <c r="P26" s="66">
        <v>20.552772000000232</v>
      </c>
      <c r="Q26" s="66">
        <v>21.19329000000026</v>
      </c>
      <c r="R26" s="66">
        <v>1.2000000000000002</v>
      </c>
      <c r="S26" s="66">
        <v>13.68</v>
      </c>
      <c r="T26" s="66">
        <v>6.1218099999997397</v>
      </c>
      <c r="U26" s="66">
        <v>20.462530000000001</v>
      </c>
      <c r="V26" s="66">
        <v>7.5350000000000001</v>
      </c>
      <c r="W26" s="66">
        <v>1.5416430000000012</v>
      </c>
      <c r="X26" s="66">
        <v>23.458857000000002</v>
      </c>
      <c r="Y26" s="66">
        <v>16.23</v>
      </c>
      <c r="Z26" s="66">
        <v>0.15000000000000002</v>
      </c>
    </row>
    <row r="27" spans="1:26" ht="17.100000000000001" hidden="1" customHeight="1">
      <c r="A27" s="169"/>
      <c r="B27" s="179" t="s">
        <v>61</v>
      </c>
      <c r="C27" s="171" t="s">
        <v>62</v>
      </c>
      <c r="D27" s="172">
        <f t="shared" si="7"/>
        <v>129.71075799999434</v>
      </c>
      <c r="E27" s="66">
        <v>0</v>
      </c>
      <c r="F27" s="66">
        <v>0.64</v>
      </c>
      <c r="G27" s="66">
        <v>4.6484819999948135</v>
      </c>
      <c r="H27" s="66">
        <v>7.3340999999999994</v>
      </c>
      <c r="I27" s="66">
        <v>3.6131639999998431</v>
      </c>
      <c r="J27" s="66">
        <v>3.638230000000001</v>
      </c>
      <c r="K27" s="66">
        <v>19.84693</v>
      </c>
      <c r="L27" s="66">
        <v>0.55000000000000004</v>
      </c>
      <c r="M27" s="66">
        <v>0</v>
      </c>
      <c r="N27" s="66">
        <v>14.42</v>
      </c>
      <c r="O27" s="66">
        <v>2.2699999999999818</v>
      </c>
      <c r="P27" s="66">
        <v>6.8791600000000006</v>
      </c>
      <c r="Q27" s="66">
        <v>25.675099999999997</v>
      </c>
      <c r="R27" s="66">
        <v>0</v>
      </c>
      <c r="S27" s="66">
        <v>4.2299999999999995</v>
      </c>
      <c r="T27" s="66">
        <v>0.26469999999999982</v>
      </c>
      <c r="U27" s="66">
        <v>2.0771229999999998</v>
      </c>
      <c r="V27" s="66">
        <v>1.761052999999678</v>
      </c>
      <c r="W27" s="66">
        <v>1.984</v>
      </c>
      <c r="X27" s="66">
        <v>4.7025259999999998</v>
      </c>
      <c r="Y27" s="66">
        <v>25.09619</v>
      </c>
      <c r="Z27" s="66">
        <v>0.08</v>
      </c>
    </row>
    <row r="28" spans="1:26" ht="17.100000000000001" customHeight="1">
      <c r="A28" s="173" t="s">
        <v>63</v>
      </c>
      <c r="B28" s="180" t="s">
        <v>64</v>
      </c>
      <c r="C28" s="175" t="s">
        <v>65</v>
      </c>
      <c r="D28" s="172">
        <f t="shared" si="7"/>
        <v>3.4644830000000089</v>
      </c>
      <c r="E28" s="52">
        <v>0</v>
      </c>
      <c r="F28" s="52">
        <v>0</v>
      </c>
      <c r="G28" s="52">
        <v>0.394343</v>
      </c>
      <c r="H28" s="52">
        <v>0.01</v>
      </c>
      <c r="I28" s="52">
        <v>0.49760000000000898</v>
      </c>
      <c r="J28" s="52">
        <v>0</v>
      </c>
      <c r="K28" s="52">
        <v>0.84099999999999997</v>
      </c>
      <c r="L28" s="52">
        <v>0</v>
      </c>
      <c r="M28" s="52">
        <v>0</v>
      </c>
      <c r="N28" s="52">
        <v>0</v>
      </c>
      <c r="O28" s="52">
        <v>0</v>
      </c>
      <c r="P28" s="52">
        <v>7.6299999999999996E-3</v>
      </c>
      <c r="Q28" s="52">
        <v>0.76989999999999992</v>
      </c>
      <c r="R28" s="52">
        <v>0</v>
      </c>
      <c r="S28" s="52">
        <v>2.69E-2</v>
      </c>
      <c r="T28" s="52">
        <v>0.57999999999999996</v>
      </c>
      <c r="U28" s="52">
        <v>0.16378999999999999</v>
      </c>
      <c r="V28" s="52">
        <v>0</v>
      </c>
      <c r="W28" s="52">
        <v>0</v>
      </c>
      <c r="X28" s="52">
        <v>0.05</v>
      </c>
      <c r="Y28" s="52">
        <v>0.12332</v>
      </c>
      <c r="Z28" s="52">
        <v>0</v>
      </c>
    </row>
    <row r="29" spans="1:26" ht="17.100000000000001" hidden="1" customHeight="1">
      <c r="A29" s="173" t="s">
        <v>66</v>
      </c>
      <c r="B29" s="180" t="s">
        <v>67</v>
      </c>
      <c r="C29" s="175" t="s">
        <v>68</v>
      </c>
      <c r="D29" s="176">
        <f t="shared" si="6"/>
        <v>0</v>
      </c>
      <c r="E29" s="52">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row>
    <row r="30" spans="1:26" ht="17.100000000000001" hidden="1" customHeight="1">
      <c r="A30" s="173" t="s">
        <v>69</v>
      </c>
      <c r="B30" s="180" t="s">
        <v>70</v>
      </c>
      <c r="C30" s="175" t="s">
        <v>71</v>
      </c>
      <c r="D30" s="176">
        <f t="shared" si="6"/>
        <v>0</v>
      </c>
      <c r="E30" s="52">
        <v>0</v>
      </c>
      <c r="F30" s="52">
        <v>0</v>
      </c>
      <c r="G30" s="52">
        <v>0</v>
      </c>
      <c r="H30" s="52">
        <v>0</v>
      </c>
      <c r="I30" s="52">
        <v>0</v>
      </c>
      <c r="J30" s="52">
        <v>0</v>
      </c>
      <c r="K30" s="52">
        <v>0</v>
      </c>
      <c r="L30" s="52">
        <v>0</v>
      </c>
      <c r="M30" s="52">
        <v>0</v>
      </c>
      <c r="N30" s="52">
        <v>0</v>
      </c>
      <c r="O30" s="52">
        <v>0</v>
      </c>
      <c r="P30" s="52">
        <v>0</v>
      </c>
      <c r="Q30" s="52">
        <v>0</v>
      </c>
      <c r="R30" s="52">
        <v>0</v>
      </c>
      <c r="S30" s="52">
        <v>0</v>
      </c>
      <c r="T30" s="52">
        <v>0</v>
      </c>
      <c r="U30" s="52">
        <v>0</v>
      </c>
      <c r="V30" s="52">
        <v>0</v>
      </c>
      <c r="W30" s="52">
        <v>0</v>
      </c>
      <c r="X30" s="52">
        <v>0</v>
      </c>
      <c r="Y30" s="52">
        <v>0</v>
      </c>
      <c r="Z30" s="52">
        <v>0</v>
      </c>
    </row>
    <row r="31" spans="1:26" s="168" customFormat="1" ht="17.100000000000001" customHeight="1">
      <c r="A31" s="164" t="s">
        <v>72</v>
      </c>
      <c r="B31" s="181" t="s">
        <v>73</v>
      </c>
      <c r="C31" s="166" t="s">
        <v>74</v>
      </c>
      <c r="D31" s="64">
        <f>SUM(D33:D42)+SUM(D60:D71)</f>
        <v>30.794872999999932</v>
      </c>
      <c r="E31" s="64">
        <f>SUM(E33:E42)+SUM(E60:E71)</f>
        <v>2.8630049999999994</v>
      </c>
      <c r="F31" s="64">
        <f t="shared" ref="F31:L31" si="14">SUM(F33:F42)+SUM(F60:F71)</f>
        <v>0</v>
      </c>
      <c r="G31" s="64">
        <f t="shared" si="14"/>
        <v>1.042481000000004</v>
      </c>
      <c r="H31" s="64">
        <f t="shared" si="14"/>
        <v>1.143</v>
      </c>
      <c r="I31" s="64">
        <f t="shared" si="14"/>
        <v>3.9939199999997017</v>
      </c>
      <c r="J31" s="64">
        <f t="shared" si="14"/>
        <v>2.6995000000000005</v>
      </c>
      <c r="K31" s="64">
        <f t="shared" si="14"/>
        <v>2.4680000000002251</v>
      </c>
      <c r="L31" s="64">
        <f t="shared" si="14"/>
        <v>0.05</v>
      </c>
      <c r="M31" s="64">
        <f t="shared" ref="M31:Z31" si="15">SUM(M33:M42)+SUM(M60:M71)</f>
        <v>0.52539999999999998</v>
      </c>
      <c r="N31" s="64">
        <f t="shared" si="15"/>
        <v>3.5880000000000001</v>
      </c>
      <c r="O31" s="64">
        <f t="shared" si="15"/>
        <v>2.1</v>
      </c>
      <c r="P31" s="64">
        <f t="shared" si="15"/>
        <v>0.97003699999999993</v>
      </c>
      <c r="Q31" s="64">
        <f t="shared" si="15"/>
        <v>1.7959999999999998</v>
      </c>
      <c r="R31" s="64">
        <f t="shared" si="15"/>
        <v>0.1</v>
      </c>
      <c r="S31" s="64">
        <f t="shared" si="15"/>
        <v>1.2683</v>
      </c>
      <c r="T31" s="64">
        <f t="shared" si="15"/>
        <v>0.23953000000000002</v>
      </c>
      <c r="U31" s="64">
        <f t="shared" si="15"/>
        <v>0.37440000000000001</v>
      </c>
      <c r="V31" s="64">
        <f t="shared" si="15"/>
        <v>0.20450000000000002</v>
      </c>
      <c r="W31" s="64">
        <f t="shared" si="15"/>
        <v>0.15999999999999998</v>
      </c>
      <c r="X31" s="64">
        <f t="shared" si="15"/>
        <v>4.93</v>
      </c>
      <c r="Y31" s="64">
        <f t="shared" si="15"/>
        <v>0</v>
      </c>
      <c r="Z31" s="64">
        <f t="shared" si="15"/>
        <v>0.27879999999999999</v>
      </c>
    </row>
    <row r="32" spans="1:26" s="168" customFormat="1" ht="17.100000000000001" customHeight="1">
      <c r="A32" s="169"/>
      <c r="B32" s="170" t="s">
        <v>75</v>
      </c>
      <c r="C32" s="171"/>
      <c r="D32" s="172"/>
      <c r="E32" s="54"/>
      <c r="F32" s="54"/>
      <c r="G32" s="54"/>
      <c r="H32" s="54"/>
      <c r="I32" s="54"/>
      <c r="J32" s="54"/>
      <c r="K32" s="54"/>
      <c r="L32" s="54"/>
      <c r="M32" s="54"/>
      <c r="N32" s="54"/>
      <c r="O32" s="54"/>
      <c r="P32" s="54"/>
      <c r="Q32" s="54"/>
      <c r="R32" s="54"/>
      <c r="S32" s="54"/>
      <c r="T32" s="54"/>
      <c r="U32" s="54"/>
      <c r="V32" s="54"/>
      <c r="W32" s="54"/>
      <c r="X32" s="54"/>
      <c r="Y32" s="54"/>
      <c r="Z32" s="54"/>
    </row>
    <row r="33" spans="1:26" ht="17.100000000000001" hidden="1" customHeight="1">
      <c r="A33" s="173" t="s">
        <v>76</v>
      </c>
      <c r="B33" s="180" t="s">
        <v>77</v>
      </c>
      <c r="C33" s="175" t="s">
        <v>78</v>
      </c>
      <c r="D33" s="176">
        <f t="shared" ref="D33:D71" si="16">SUM(E33:L33)</f>
        <v>0</v>
      </c>
      <c r="E33" s="52">
        <v>0</v>
      </c>
      <c r="F33" s="52">
        <v>0</v>
      </c>
      <c r="G33" s="52">
        <v>0</v>
      </c>
      <c r="H33" s="52">
        <v>0</v>
      </c>
      <c r="I33" s="52">
        <v>0</v>
      </c>
      <c r="J33" s="52">
        <v>0</v>
      </c>
      <c r="K33" s="52">
        <v>0</v>
      </c>
      <c r="L33" s="52">
        <v>0</v>
      </c>
      <c r="M33" s="52">
        <v>0</v>
      </c>
      <c r="N33" s="52">
        <v>0</v>
      </c>
      <c r="O33" s="52">
        <v>0</v>
      </c>
      <c r="P33" s="52">
        <v>0</v>
      </c>
      <c r="Q33" s="52">
        <v>0</v>
      </c>
      <c r="R33" s="52">
        <v>0</v>
      </c>
      <c r="S33" s="52">
        <v>0</v>
      </c>
      <c r="T33" s="52">
        <v>0</v>
      </c>
      <c r="U33" s="52">
        <v>0</v>
      </c>
      <c r="V33" s="52">
        <v>0</v>
      </c>
      <c r="W33" s="52">
        <v>0</v>
      </c>
      <c r="X33" s="52">
        <v>0</v>
      </c>
      <c r="Y33" s="52">
        <v>0</v>
      </c>
      <c r="Z33" s="52">
        <v>0</v>
      </c>
    </row>
    <row r="34" spans="1:26" ht="17.100000000000001" hidden="1" customHeight="1">
      <c r="A34" s="173" t="s">
        <v>79</v>
      </c>
      <c r="B34" s="180" t="s">
        <v>80</v>
      </c>
      <c r="C34" s="175" t="s">
        <v>81</v>
      </c>
      <c r="D34" s="176">
        <f t="shared" si="16"/>
        <v>0</v>
      </c>
      <c r="E34" s="52">
        <v>0</v>
      </c>
      <c r="F34" s="52">
        <v>0</v>
      </c>
      <c r="G34" s="52">
        <v>0</v>
      </c>
      <c r="H34" s="52">
        <v>0</v>
      </c>
      <c r="I34" s="52">
        <v>0</v>
      </c>
      <c r="J34" s="52">
        <v>0</v>
      </c>
      <c r="K34" s="52">
        <v>0</v>
      </c>
      <c r="L34" s="52">
        <v>0</v>
      </c>
      <c r="M34" s="52">
        <v>0</v>
      </c>
      <c r="N34" s="52">
        <v>0</v>
      </c>
      <c r="O34" s="52">
        <v>0</v>
      </c>
      <c r="P34" s="52">
        <v>0</v>
      </c>
      <c r="Q34" s="52">
        <v>0</v>
      </c>
      <c r="R34" s="52">
        <v>0</v>
      </c>
      <c r="S34" s="52">
        <v>0</v>
      </c>
      <c r="T34" s="52">
        <v>0</v>
      </c>
      <c r="U34" s="52">
        <v>0</v>
      </c>
      <c r="V34" s="52">
        <v>0</v>
      </c>
      <c r="W34" s="52">
        <v>0</v>
      </c>
      <c r="X34" s="52">
        <v>0</v>
      </c>
      <c r="Y34" s="52">
        <v>0</v>
      </c>
      <c r="Z34" s="52">
        <v>0</v>
      </c>
    </row>
    <row r="35" spans="1:26" ht="17.100000000000001" hidden="1" customHeight="1">
      <c r="A35" s="173" t="s">
        <v>82</v>
      </c>
      <c r="B35" s="180" t="s">
        <v>83</v>
      </c>
      <c r="C35" s="175" t="s">
        <v>84</v>
      </c>
      <c r="D35" s="176">
        <f t="shared" si="16"/>
        <v>0</v>
      </c>
      <c r="E35" s="52">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row>
    <row r="36" spans="1:26" ht="17.100000000000001" hidden="1" customHeight="1">
      <c r="A36" s="173"/>
      <c r="B36" s="174" t="s">
        <v>86</v>
      </c>
      <c r="C36" s="175" t="s">
        <v>87</v>
      </c>
      <c r="D36" s="176">
        <f t="shared" si="16"/>
        <v>0</v>
      </c>
      <c r="E36" s="52">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row>
    <row r="37" spans="1:26" ht="17.100000000000001" hidden="1" customHeight="1">
      <c r="A37" s="173" t="s">
        <v>85</v>
      </c>
      <c r="B37" s="180" t="s">
        <v>88</v>
      </c>
      <c r="C37" s="175" t="s">
        <v>89</v>
      </c>
      <c r="D37" s="176">
        <f t="shared" si="16"/>
        <v>0</v>
      </c>
      <c r="E37" s="52">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row>
    <row r="38" spans="1:26" ht="17.100000000000001" customHeight="1">
      <c r="A38" s="173" t="s">
        <v>90</v>
      </c>
      <c r="B38" s="180" t="s">
        <v>91</v>
      </c>
      <c r="C38" s="175" t="s">
        <v>92</v>
      </c>
      <c r="D38" s="172">
        <f t="shared" ref="D38:D42" si="17">SUM(E38:Z38)</f>
        <v>0.27379999999999999</v>
      </c>
      <c r="E38" s="52">
        <v>0.11</v>
      </c>
      <c r="F38" s="52">
        <v>0</v>
      </c>
      <c r="G38" s="52">
        <v>0</v>
      </c>
      <c r="H38" s="52">
        <v>0</v>
      </c>
      <c r="I38" s="52">
        <v>4.3799999999999999E-2</v>
      </c>
      <c r="J38" s="52">
        <v>0.12</v>
      </c>
      <c r="K38" s="52">
        <v>0</v>
      </c>
      <c r="L38" s="52">
        <v>0</v>
      </c>
      <c r="M38" s="52">
        <v>0</v>
      </c>
      <c r="N38" s="52">
        <v>0</v>
      </c>
      <c r="O38" s="52">
        <v>0</v>
      </c>
      <c r="P38" s="52">
        <v>0</v>
      </c>
      <c r="Q38" s="52">
        <v>0</v>
      </c>
      <c r="R38" s="52">
        <v>0</v>
      </c>
      <c r="S38" s="52">
        <v>0</v>
      </c>
      <c r="T38" s="52">
        <v>0</v>
      </c>
      <c r="U38" s="52">
        <v>0</v>
      </c>
      <c r="V38" s="52">
        <v>0</v>
      </c>
      <c r="W38" s="52">
        <v>0</v>
      </c>
      <c r="X38" s="52">
        <v>0</v>
      </c>
      <c r="Y38" s="52">
        <v>0</v>
      </c>
      <c r="Z38" s="52">
        <v>0</v>
      </c>
    </row>
    <row r="39" spans="1:26" ht="17.100000000000001" customHeight="1">
      <c r="A39" s="173" t="s">
        <v>93</v>
      </c>
      <c r="B39" s="182" t="s">
        <v>94</v>
      </c>
      <c r="C39" s="175" t="s">
        <v>95</v>
      </c>
      <c r="D39" s="172">
        <f t="shared" si="17"/>
        <v>0.64</v>
      </c>
      <c r="E39" s="52">
        <v>0</v>
      </c>
      <c r="F39" s="52">
        <v>0</v>
      </c>
      <c r="G39" s="52">
        <v>0</v>
      </c>
      <c r="H39" s="52">
        <v>0</v>
      </c>
      <c r="I39" s="52">
        <v>0</v>
      </c>
      <c r="J39" s="52">
        <v>0</v>
      </c>
      <c r="K39" s="52">
        <v>0</v>
      </c>
      <c r="L39" s="52">
        <v>0</v>
      </c>
      <c r="M39" s="52">
        <v>0</v>
      </c>
      <c r="N39" s="52">
        <v>0</v>
      </c>
      <c r="O39" s="52">
        <v>0</v>
      </c>
      <c r="P39" s="52">
        <v>0</v>
      </c>
      <c r="Q39" s="52">
        <v>0.6</v>
      </c>
      <c r="R39" s="52">
        <v>0</v>
      </c>
      <c r="S39" s="52">
        <v>0</v>
      </c>
      <c r="T39" s="52">
        <v>0</v>
      </c>
      <c r="U39" s="52">
        <v>0</v>
      </c>
      <c r="V39" s="52">
        <v>0</v>
      </c>
      <c r="W39" s="52">
        <v>0</v>
      </c>
      <c r="X39" s="52">
        <v>0.04</v>
      </c>
      <c r="Y39" s="52">
        <v>0</v>
      </c>
      <c r="Z39" s="52">
        <v>0</v>
      </c>
    </row>
    <row r="40" spans="1:26" ht="17.100000000000001" hidden="1" customHeight="1">
      <c r="A40" s="173" t="s">
        <v>96</v>
      </c>
      <c r="B40" s="180" t="s">
        <v>97</v>
      </c>
      <c r="C40" s="175" t="s">
        <v>98</v>
      </c>
      <c r="D40" s="172">
        <f t="shared" si="17"/>
        <v>0</v>
      </c>
      <c r="E40" s="52">
        <v>0</v>
      </c>
      <c r="F40" s="52">
        <v>0</v>
      </c>
      <c r="G40" s="52">
        <v>0</v>
      </c>
      <c r="H40" s="52">
        <v>0</v>
      </c>
      <c r="I40" s="52">
        <v>0</v>
      </c>
      <c r="J40" s="52">
        <v>0</v>
      </c>
      <c r="K40" s="52">
        <v>0</v>
      </c>
      <c r="L40" s="52">
        <v>0</v>
      </c>
      <c r="M40" s="52">
        <v>0</v>
      </c>
      <c r="N40" s="52">
        <v>0</v>
      </c>
      <c r="O40" s="52">
        <v>0</v>
      </c>
      <c r="P40" s="52">
        <v>0</v>
      </c>
      <c r="Q40" s="52">
        <v>0</v>
      </c>
      <c r="R40" s="52">
        <v>0</v>
      </c>
      <c r="S40" s="52">
        <v>0</v>
      </c>
      <c r="T40" s="52">
        <v>0</v>
      </c>
      <c r="U40" s="52">
        <v>0</v>
      </c>
      <c r="V40" s="52">
        <v>0</v>
      </c>
      <c r="W40" s="52">
        <v>0</v>
      </c>
      <c r="X40" s="52">
        <v>0</v>
      </c>
      <c r="Y40" s="52">
        <v>0</v>
      </c>
      <c r="Z40" s="52">
        <v>0</v>
      </c>
    </row>
    <row r="41" spans="1:26" s="184" customFormat="1" ht="17.100000000000001" customHeight="1">
      <c r="A41" s="173" t="s">
        <v>99</v>
      </c>
      <c r="B41" s="183" t="s">
        <v>100</v>
      </c>
      <c r="C41" s="175" t="s">
        <v>101</v>
      </c>
      <c r="D41" s="172">
        <f t="shared" si="17"/>
        <v>0</v>
      </c>
      <c r="E41" s="33">
        <v>0</v>
      </c>
      <c r="F41" s="33">
        <v>0</v>
      </c>
      <c r="G41" s="33">
        <v>0</v>
      </c>
      <c r="H41" s="33">
        <v>0</v>
      </c>
      <c r="I41" s="33">
        <v>0</v>
      </c>
      <c r="J41" s="33">
        <v>0</v>
      </c>
      <c r="K41" s="33">
        <v>0</v>
      </c>
      <c r="L41" s="33">
        <v>0</v>
      </c>
      <c r="M41" s="33">
        <v>0</v>
      </c>
      <c r="N41" s="33">
        <v>0</v>
      </c>
      <c r="O41" s="33">
        <v>0</v>
      </c>
      <c r="P41" s="33">
        <v>0</v>
      </c>
      <c r="Q41" s="33">
        <v>0</v>
      </c>
      <c r="R41" s="33">
        <v>0</v>
      </c>
      <c r="S41" s="33">
        <v>0</v>
      </c>
      <c r="T41" s="33">
        <v>0</v>
      </c>
      <c r="U41" s="33">
        <v>0</v>
      </c>
      <c r="V41" s="33">
        <v>0</v>
      </c>
      <c r="W41" s="33">
        <v>0</v>
      </c>
      <c r="X41" s="33">
        <v>0</v>
      </c>
      <c r="Y41" s="33">
        <v>0</v>
      </c>
      <c r="Z41" s="33">
        <v>0</v>
      </c>
    </row>
    <row r="42" spans="1:26" ht="27.6">
      <c r="A42" s="173" t="s">
        <v>102</v>
      </c>
      <c r="B42" s="182" t="s">
        <v>103</v>
      </c>
      <c r="C42" s="175" t="s">
        <v>104</v>
      </c>
      <c r="D42" s="172">
        <f t="shared" si="17"/>
        <v>10.985837999999932</v>
      </c>
      <c r="E42" s="52">
        <f>SUM(E44:E59)</f>
        <v>1.317931</v>
      </c>
      <c r="F42" s="52">
        <f t="shared" ref="F42:L42" si="18">SUM(F44:F59)</f>
        <v>0</v>
      </c>
      <c r="G42" s="52">
        <f t="shared" si="18"/>
        <v>0.5661800000000039</v>
      </c>
      <c r="H42" s="52">
        <f t="shared" si="18"/>
        <v>0</v>
      </c>
      <c r="I42" s="52">
        <f t="shared" si="18"/>
        <v>2.2835799999997013</v>
      </c>
      <c r="J42" s="52">
        <f t="shared" si="18"/>
        <v>0.20269999999999999</v>
      </c>
      <c r="K42" s="52">
        <f t="shared" si="18"/>
        <v>1.930700000000225</v>
      </c>
      <c r="L42" s="52">
        <f t="shared" si="18"/>
        <v>0</v>
      </c>
      <c r="M42" s="52">
        <f t="shared" ref="M42:Z42" si="19">SUM(M44:M59)</f>
        <v>0.5</v>
      </c>
      <c r="N42" s="52">
        <f t="shared" si="19"/>
        <v>0.03</v>
      </c>
      <c r="O42" s="52">
        <f t="shared" si="19"/>
        <v>0</v>
      </c>
      <c r="P42" s="52">
        <f t="shared" si="19"/>
        <v>0.62711699999999992</v>
      </c>
      <c r="Q42" s="52">
        <f t="shared" si="19"/>
        <v>0.92469999999999997</v>
      </c>
      <c r="R42" s="52">
        <f t="shared" si="19"/>
        <v>0.05</v>
      </c>
      <c r="S42" s="52">
        <f t="shared" si="19"/>
        <v>1.0648</v>
      </c>
      <c r="T42" s="52">
        <f t="shared" si="19"/>
        <v>0.22953000000000001</v>
      </c>
      <c r="U42" s="52">
        <f t="shared" si="19"/>
        <v>6.3E-2</v>
      </c>
      <c r="V42" s="52">
        <f t="shared" si="19"/>
        <v>0.1368</v>
      </c>
      <c r="W42" s="52">
        <f t="shared" si="19"/>
        <v>0</v>
      </c>
      <c r="X42" s="52">
        <f t="shared" si="19"/>
        <v>1</v>
      </c>
      <c r="Y42" s="52">
        <f t="shared" si="19"/>
        <v>0</v>
      </c>
      <c r="Z42" s="52">
        <f t="shared" si="19"/>
        <v>5.8799999999999998E-2</v>
      </c>
    </row>
    <row r="43" spans="1:26" s="168" customFormat="1" ht="18" customHeight="1">
      <c r="A43" s="169"/>
      <c r="B43" s="170" t="s">
        <v>75</v>
      </c>
      <c r="C43" s="171"/>
      <c r="D43" s="172"/>
      <c r="E43" s="66"/>
      <c r="F43" s="66"/>
      <c r="G43" s="66"/>
      <c r="H43" s="66"/>
      <c r="I43" s="66"/>
      <c r="J43" s="66"/>
      <c r="K43" s="66"/>
      <c r="L43" s="66"/>
      <c r="M43" s="66"/>
      <c r="N43" s="66"/>
      <c r="O43" s="66"/>
      <c r="P43" s="66"/>
      <c r="Q43" s="66"/>
      <c r="R43" s="66"/>
      <c r="S43" s="66"/>
      <c r="T43" s="66"/>
      <c r="U43" s="66"/>
      <c r="V43" s="66"/>
      <c r="W43" s="66"/>
      <c r="X43" s="66"/>
      <c r="Y43" s="66"/>
      <c r="Z43" s="66"/>
    </row>
    <row r="44" spans="1:26" ht="18" customHeight="1">
      <c r="A44" s="173" t="s">
        <v>289</v>
      </c>
      <c r="B44" s="182" t="s">
        <v>106</v>
      </c>
      <c r="C44" s="175" t="s">
        <v>107</v>
      </c>
      <c r="D44" s="172">
        <f t="shared" ref="D44:D70" si="20">SUM(E44:Z44)</f>
        <v>4.9838049999999292</v>
      </c>
      <c r="E44" s="33">
        <v>0.77979500000000002</v>
      </c>
      <c r="F44" s="33">
        <v>0</v>
      </c>
      <c r="G44" s="33">
        <v>0.43538000000000388</v>
      </c>
      <c r="H44" s="33">
        <v>0</v>
      </c>
      <c r="I44" s="33">
        <v>1.5994499999997012</v>
      </c>
      <c r="J44" s="33">
        <v>0.1182</v>
      </c>
      <c r="K44" s="33">
        <v>0.44548000000022514</v>
      </c>
      <c r="L44" s="33">
        <v>0</v>
      </c>
      <c r="M44" s="33">
        <v>0</v>
      </c>
      <c r="N44" s="33">
        <v>0.03</v>
      </c>
      <c r="O44" s="33">
        <v>0</v>
      </c>
      <c r="P44" s="33">
        <v>6.3299999999999995E-2</v>
      </c>
      <c r="Q44" s="33">
        <v>0.45779999999999998</v>
      </c>
      <c r="R44" s="33">
        <v>0</v>
      </c>
      <c r="S44" s="33">
        <v>0.96050000000000002</v>
      </c>
      <c r="T44" s="33">
        <v>0</v>
      </c>
      <c r="U44" s="33">
        <v>6.3E-2</v>
      </c>
      <c r="V44" s="33">
        <v>3.0899999999999997E-2</v>
      </c>
      <c r="W44" s="33">
        <v>0</v>
      </c>
      <c r="X44" s="33">
        <v>0</v>
      </c>
      <c r="Y44" s="33">
        <v>0</v>
      </c>
      <c r="Z44" s="33">
        <v>0</v>
      </c>
    </row>
    <row r="45" spans="1:26" ht="17.100000000000001" customHeight="1">
      <c r="A45" s="173" t="s">
        <v>289</v>
      </c>
      <c r="B45" s="182" t="s">
        <v>108</v>
      </c>
      <c r="C45" s="175" t="s">
        <v>109</v>
      </c>
      <c r="D45" s="172">
        <f t="shared" si="20"/>
        <v>2.0572859999999999</v>
      </c>
      <c r="E45" s="33">
        <v>0.10123600000000001</v>
      </c>
      <c r="F45" s="33">
        <v>0</v>
      </c>
      <c r="G45" s="33">
        <v>0.11799999999999999</v>
      </c>
      <c r="H45" s="33">
        <v>0</v>
      </c>
      <c r="I45" s="33">
        <v>0.18413000000000002</v>
      </c>
      <c r="J45" s="33">
        <v>8.6E-3</v>
      </c>
      <c r="K45" s="33">
        <v>7.1120000000000003E-2</v>
      </c>
      <c r="L45" s="33">
        <v>0</v>
      </c>
      <c r="M45" s="33">
        <v>0.5</v>
      </c>
      <c r="N45" s="33">
        <v>0</v>
      </c>
      <c r="O45" s="33">
        <v>0</v>
      </c>
      <c r="P45" s="33">
        <v>0.5</v>
      </c>
      <c r="Q45" s="33">
        <v>0.46689999999999998</v>
      </c>
      <c r="R45" s="33">
        <v>0</v>
      </c>
      <c r="S45" s="33">
        <v>0.1043</v>
      </c>
      <c r="T45" s="33">
        <v>0</v>
      </c>
      <c r="U45" s="33">
        <v>0</v>
      </c>
      <c r="V45" s="33">
        <v>3.0000000000000001E-3</v>
      </c>
      <c r="W45" s="33">
        <v>0</v>
      </c>
      <c r="X45" s="33">
        <v>0</v>
      </c>
      <c r="Y45" s="33">
        <v>0</v>
      </c>
      <c r="Z45" s="33">
        <v>0</v>
      </c>
    </row>
    <row r="46" spans="1:26" ht="17.100000000000001" customHeight="1">
      <c r="A46" s="173" t="s">
        <v>289</v>
      </c>
      <c r="B46" s="182" t="s">
        <v>110</v>
      </c>
      <c r="C46" s="175" t="s">
        <v>111</v>
      </c>
      <c r="D46" s="172">
        <f t="shared" si="20"/>
        <v>5.8000000000000003E-2</v>
      </c>
      <c r="E46" s="33">
        <v>5.8000000000000003E-2</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row>
    <row r="47" spans="1:26" ht="17.100000000000001" customHeight="1">
      <c r="A47" s="173" t="s">
        <v>289</v>
      </c>
      <c r="B47" s="182" t="s">
        <v>112</v>
      </c>
      <c r="C47" s="175" t="s">
        <v>113</v>
      </c>
      <c r="D47" s="172">
        <f t="shared" si="20"/>
        <v>0.19892700000000002</v>
      </c>
      <c r="E47" s="33">
        <v>0</v>
      </c>
      <c r="F47" s="33">
        <v>0</v>
      </c>
      <c r="G47" s="33">
        <v>0</v>
      </c>
      <c r="H47" s="33">
        <v>0</v>
      </c>
      <c r="I47" s="33">
        <v>0</v>
      </c>
      <c r="J47" s="33">
        <v>7.5899999999999995E-2</v>
      </c>
      <c r="K47" s="33">
        <v>1.7100000000000001E-2</v>
      </c>
      <c r="L47" s="33">
        <v>0</v>
      </c>
      <c r="M47" s="33">
        <v>0</v>
      </c>
      <c r="N47" s="33">
        <v>0</v>
      </c>
      <c r="O47" s="33">
        <v>0</v>
      </c>
      <c r="P47" s="33">
        <v>5.5926999999999998E-2</v>
      </c>
      <c r="Q47" s="33">
        <v>0</v>
      </c>
      <c r="R47" s="33">
        <v>0.05</v>
      </c>
      <c r="S47" s="33">
        <v>0</v>
      </c>
      <c r="T47" s="33">
        <v>0</v>
      </c>
      <c r="U47" s="33">
        <v>0</v>
      </c>
      <c r="V47" s="33">
        <v>0</v>
      </c>
      <c r="W47" s="33">
        <v>0</v>
      </c>
      <c r="X47" s="33">
        <v>0</v>
      </c>
      <c r="Y47" s="33">
        <v>0</v>
      </c>
      <c r="Z47" s="33">
        <v>0</v>
      </c>
    </row>
    <row r="48" spans="1:26" ht="17.100000000000001" customHeight="1">
      <c r="A48" s="173" t="s">
        <v>289</v>
      </c>
      <c r="B48" s="182" t="s">
        <v>114</v>
      </c>
      <c r="C48" s="175" t="s">
        <v>115</v>
      </c>
      <c r="D48" s="172">
        <f t="shared" si="20"/>
        <v>1.80982</v>
      </c>
      <c r="E48" s="33">
        <v>0.34370000000000001</v>
      </c>
      <c r="F48" s="33">
        <v>0</v>
      </c>
      <c r="G48" s="33">
        <v>0</v>
      </c>
      <c r="H48" s="33">
        <v>0</v>
      </c>
      <c r="I48" s="33">
        <v>0.5</v>
      </c>
      <c r="J48" s="33">
        <v>0</v>
      </c>
      <c r="K48" s="33">
        <v>0.56700000000000006</v>
      </c>
      <c r="L48" s="33">
        <v>0</v>
      </c>
      <c r="M48" s="33">
        <v>0</v>
      </c>
      <c r="N48" s="33">
        <v>0</v>
      </c>
      <c r="O48" s="33">
        <v>0</v>
      </c>
      <c r="P48" s="33">
        <v>7.8900000000000012E-3</v>
      </c>
      <c r="Q48" s="33">
        <v>0</v>
      </c>
      <c r="R48" s="33">
        <v>0</v>
      </c>
      <c r="S48" s="33">
        <v>0</v>
      </c>
      <c r="T48" s="33">
        <v>0.22953000000000001</v>
      </c>
      <c r="U48" s="33">
        <v>0</v>
      </c>
      <c r="V48" s="33">
        <v>0.10290000000000001</v>
      </c>
      <c r="W48" s="33">
        <v>0</v>
      </c>
      <c r="X48" s="33">
        <v>0</v>
      </c>
      <c r="Y48" s="33">
        <v>0</v>
      </c>
      <c r="Z48" s="33">
        <v>5.8799999999999998E-2</v>
      </c>
    </row>
    <row r="49" spans="1:26" ht="17.100000000000001" customHeight="1">
      <c r="A49" s="173" t="s">
        <v>289</v>
      </c>
      <c r="B49" s="182" t="s">
        <v>116</v>
      </c>
      <c r="C49" s="175" t="s">
        <v>117</v>
      </c>
      <c r="D49" s="172">
        <f t="shared" si="20"/>
        <v>1</v>
      </c>
      <c r="E49" s="33">
        <v>0</v>
      </c>
      <c r="F49" s="33">
        <v>0</v>
      </c>
      <c r="G49" s="33">
        <v>0</v>
      </c>
      <c r="H49" s="33">
        <v>0</v>
      </c>
      <c r="I49" s="33">
        <v>0</v>
      </c>
      <c r="J49" s="33">
        <v>0</v>
      </c>
      <c r="K49" s="33">
        <v>0</v>
      </c>
      <c r="L49" s="33">
        <v>0</v>
      </c>
      <c r="M49" s="33">
        <v>0</v>
      </c>
      <c r="N49" s="33">
        <v>0</v>
      </c>
      <c r="O49" s="33">
        <v>0</v>
      </c>
      <c r="P49" s="33">
        <v>0</v>
      </c>
      <c r="Q49" s="33">
        <v>0</v>
      </c>
      <c r="R49" s="33">
        <v>0</v>
      </c>
      <c r="S49" s="33">
        <v>0</v>
      </c>
      <c r="T49" s="33">
        <v>0</v>
      </c>
      <c r="U49" s="33">
        <v>0</v>
      </c>
      <c r="V49" s="33">
        <v>0</v>
      </c>
      <c r="W49" s="33">
        <v>0</v>
      </c>
      <c r="X49" s="33">
        <v>1</v>
      </c>
      <c r="Y49" s="33">
        <v>0</v>
      </c>
      <c r="Z49" s="33">
        <v>0</v>
      </c>
    </row>
    <row r="50" spans="1:26" ht="17.100000000000001" hidden="1" customHeight="1">
      <c r="A50" s="173" t="s">
        <v>289</v>
      </c>
      <c r="B50" s="182" t="s">
        <v>118</v>
      </c>
      <c r="C50" s="175" t="s">
        <v>119</v>
      </c>
      <c r="D50" s="172">
        <f t="shared" si="20"/>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row>
    <row r="51" spans="1:26" ht="17.100000000000001" hidden="1" customHeight="1">
      <c r="A51" s="173" t="s">
        <v>289</v>
      </c>
      <c r="B51" s="182" t="s">
        <v>120</v>
      </c>
      <c r="C51" s="175" t="s">
        <v>121</v>
      </c>
      <c r="D51" s="172">
        <f t="shared" si="20"/>
        <v>0</v>
      </c>
      <c r="E51" s="33">
        <v>0</v>
      </c>
      <c r="F51" s="33">
        <v>0</v>
      </c>
      <c r="G51" s="33">
        <v>0</v>
      </c>
      <c r="H51" s="33">
        <v>0</v>
      </c>
      <c r="I51" s="33">
        <v>0</v>
      </c>
      <c r="J51" s="33">
        <v>0</v>
      </c>
      <c r="K51" s="33">
        <v>0</v>
      </c>
      <c r="L51" s="33">
        <v>0</v>
      </c>
      <c r="M51" s="33">
        <v>0</v>
      </c>
      <c r="N51" s="33">
        <v>0</v>
      </c>
      <c r="O51" s="33">
        <v>0</v>
      </c>
      <c r="P51" s="33">
        <v>0</v>
      </c>
      <c r="Q51" s="33">
        <v>0</v>
      </c>
      <c r="R51" s="33">
        <v>0</v>
      </c>
      <c r="S51" s="33">
        <v>0</v>
      </c>
      <c r="T51" s="33">
        <v>0</v>
      </c>
      <c r="U51" s="33">
        <v>0</v>
      </c>
      <c r="V51" s="33">
        <v>0</v>
      </c>
      <c r="W51" s="33">
        <v>0</v>
      </c>
      <c r="X51" s="33">
        <v>0</v>
      </c>
      <c r="Y51" s="33">
        <v>0</v>
      </c>
      <c r="Z51" s="33">
        <v>0</v>
      </c>
    </row>
    <row r="52" spans="1:26" ht="17.100000000000001" hidden="1" customHeight="1">
      <c r="A52" s="173" t="s">
        <v>289</v>
      </c>
      <c r="B52" s="182" t="s">
        <v>122</v>
      </c>
      <c r="C52" s="175" t="s">
        <v>123</v>
      </c>
      <c r="D52" s="172">
        <f t="shared" si="20"/>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row>
    <row r="53" spans="1:26" ht="17.100000000000001" hidden="1" customHeight="1">
      <c r="A53" s="173" t="s">
        <v>289</v>
      </c>
      <c r="B53" s="180" t="s">
        <v>124</v>
      </c>
      <c r="C53" s="175" t="s">
        <v>125</v>
      </c>
      <c r="D53" s="172">
        <f t="shared" si="20"/>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row>
    <row r="54" spans="1:26" ht="17.100000000000001" hidden="1" customHeight="1">
      <c r="A54" s="173" t="s">
        <v>289</v>
      </c>
      <c r="B54" s="185" t="s">
        <v>126</v>
      </c>
      <c r="C54" s="175" t="s">
        <v>127</v>
      </c>
      <c r="D54" s="172">
        <f t="shared" si="20"/>
        <v>3.5200000000000002E-2</v>
      </c>
      <c r="E54" s="33">
        <v>3.5200000000000002E-2</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row>
    <row r="55" spans="1:26" ht="17.100000000000001" hidden="1" customHeight="1">
      <c r="A55" s="173" t="s">
        <v>289</v>
      </c>
      <c r="B55" s="183" t="s">
        <v>128</v>
      </c>
      <c r="C55" s="175" t="s">
        <v>129</v>
      </c>
      <c r="D55" s="172">
        <f t="shared" si="20"/>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row>
    <row r="56" spans="1:26" ht="27.6">
      <c r="A56" s="173" t="s">
        <v>289</v>
      </c>
      <c r="B56" s="183" t="s">
        <v>201</v>
      </c>
      <c r="C56" s="175" t="s">
        <v>131</v>
      </c>
      <c r="D56" s="172">
        <f t="shared" si="20"/>
        <v>0.84279999999999999</v>
      </c>
      <c r="E56" s="33">
        <v>0</v>
      </c>
      <c r="F56" s="33">
        <v>0</v>
      </c>
      <c r="G56" s="33">
        <v>1.2800000000000001E-2</v>
      </c>
      <c r="H56" s="33">
        <v>0</v>
      </c>
      <c r="I56" s="33">
        <v>0</v>
      </c>
      <c r="J56" s="33">
        <v>0</v>
      </c>
      <c r="K56" s="33">
        <v>0.83</v>
      </c>
      <c r="L56" s="33">
        <v>0</v>
      </c>
      <c r="M56" s="33">
        <v>0</v>
      </c>
      <c r="N56" s="33">
        <v>0</v>
      </c>
      <c r="O56" s="33">
        <v>0</v>
      </c>
      <c r="P56" s="33">
        <v>0</v>
      </c>
      <c r="Q56" s="33">
        <v>0</v>
      </c>
      <c r="R56" s="33">
        <v>0</v>
      </c>
      <c r="S56" s="33">
        <v>0</v>
      </c>
      <c r="T56" s="33">
        <v>0</v>
      </c>
      <c r="U56" s="33">
        <v>0</v>
      </c>
      <c r="V56" s="33">
        <v>0</v>
      </c>
      <c r="W56" s="33">
        <v>0</v>
      </c>
      <c r="X56" s="33">
        <v>0</v>
      </c>
      <c r="Y56" s="33">
        <v>0</v>
      </c>
      <c r="Z56" s="33">
        <v>0</v>
      </c>
    </row>
    <row r="57" spans="1:26" ht="17.100000000000001" hidden="1" customHeight="1">
      <c r="A57" s="173" t="s">
        <v>289</v>
      </c>
      <c r="B57" s="182" t="s">
        <v>132</v>
      </c>
      <c r="C57" s="175" t="s">
        <v>133</v>
      </c>
      <c r="D57" s="172">
        <f t="shared" si="20"/>
        <v>0</v>
      </c>
      <c r="E57" s="33">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0</v>
      </c>
      <c r="Y57" s="33">
        <v>0</v>
      </c>
      <c r="Z57" s="33">
        <v>0</v>
      </c>
    </row>
    <row r="58" spans="1:26" ht="17.100000000000001" hidden="1" customHeight="1">
      <c r="A58" s="173" t="s">
        <v>289</v>
      </c>
      <c r="B58" s="182" t="s">
        <v>134</v>
      </c>
      <c r="C58" s="175" t="s">
        <v>135</v>
      </c>
      <c r="D58" s="172">
        <f t="shared" si="20"/>
        <v>0</v>
      </c>
      <c r="E58" s="33">
        <v>0</v>
      </c>
      <c r="F58" s="33">
        <v>0</v>
      </c>
      <c r="G58" s="33">
        <v>0</v>
      </c>
      <c r="H58" s="33">
        <v>0</v>
      </c>
      <c r="I58" s="33">
        <v>0</v>
      </c>
      <c r="J58" s="33">
        <v>0</v>
      </c>
      <c r="K58" s="33">
        <v>0</v>
      </c>
      <c r="L58" s="33">
        <v>0</v>
      </c>
      <c r="M58" s="33">
        <v>0</v>
      </c>
      <c r="N58" s="33">
        <v>0</v>
      </c>
      <c r="O58" s="33">
        <v>0</v>
      </c>
      <c r="P58" s="33">
        <v>0</v>
      </c>
      <c r="Q58" s="33">
        <v>0</v>
      </c>
      <c r="R58" s="33">
        <v>0</v>
      </c>
      <c r="S58" s="33">
        <v>0</v>
      </c>
      <c r="T58" s="33">
        <v>0</v>
      </c>
      <c r="U58" s="33">
        <v>0</v>
      </c>
      <c r="V58" s="33">
        <v>0</v>
      </c>
      <c r="W58" s="33">
        <v>0</v>
      </c>
      <c r="X58" s="33">
        <v>0</v>
      </c>
      <c r="Y58" s="33">
        <v>0</v>
      </c>
      <c r="Z58" s="33">
        <v>0</v>
      </c>
    </row>
    <row r="59" spans="1:26" ht="17.100000000000001" customHeight="1">
      <c r="A59" s="173" t="s">
        <v>289</v>
      </c>
      <c r="B59" s="182" t="s">
        <v>136</v>
      </c>
      <c r="C59" s="175" t="s">
        <v>137</v>
      </c>
      <c r="D59" s="172">
        <f t="shared" si="20"/>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row>
    <row r="60" spans="1:26" ht="17.100000000000001" hidden="1" customHeight="1">
      <c r="A60" s="173" t="s">
        <v>138</v>
      </c>
      <c r="B60" s="180" t="s">
        <v>139</v>
      </c>
      <c r="C60" s="175" t="s">
        <v>140</v>
      </c>
      <c r="D60" s="172">
        <f t="shared" si="20"/>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row>
    <row r="61" spans="1:26" ht="17.100000000000001" customHeight="1">
      <c r="A61" s="173" t="s">
        <v>141</v>
      </c>
      <c r="B61" s="183" t="s">
        <v>142</v>
      </c>
      <c r="C61" s="175" t="s">
        <v>143</v>
      </c>
      <c r="D61" s="172">
        <f t="shared" si="20"/>
        <v>0.37592999999999999</v>
      </c>
      <c r="E61" s="33">
        <v>8.6999999999999994E-3</v>
      </c>
      <c r="F61" s="33">
        <v>0</v>
      </c>
      <c r="G61" s="33">
        <v>8.073000000000001E-2</v>
      </c>
      <c r="H61" s="33">
        <v>0</v>
      </c>
      <c r="I61" s="33">
        <v>0.28649999999999998</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0</v>
      </c>
    </row>
    <row r="62" spans="1:26" ht="17.100000000000001" customHeight="1">
      <c r="A62" s="173" t="s">
        <v>144</v>
      </c>
      <c r="B62" s="183" t="s">
        <v>145</v>
      </c>
      <c r="C62" s="175" t="s">
        <v>146</v>
      </c>
      <c r="D62" s="172">
        <f t="shared" si="20"/>
        <v>0</v>
      </c>
      <c r="E62" s="33">
        <v>0</v>
      </c>
      <c r="F62" s="33">
        <v>0</v>
      </c>
      <c r="G62" s="33">
        <v>0</v>
      </c>
      <c r="H62" s="33">
        <v>0</v>
      </c>
      <c r="I62" s="33">
        <v>0</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row>
    <row r="63" spans="1:26" ht="17.100000000000001" customHeight="1">
      <c r="A63" s="173" t="s">
        <v>147</v>
      </c>
      <c r="B63" s="185" t="s">
        <v>148</v>
      </c>
      <c r="C63" s="175" t="s">
        <v>149</v>
      </c>
      <c r="D63" s="172">
        <f t="shared" si="20"/>
        <v>10.694711000000002</v>
      </c>
      <c r="E63" s="33">
        <v>0</v>
      </c>
      <c r="F63" s="33">
        <v>0</v>
      </c>
      <c r="G63" s="33">
        <v>0.39557100000000006</v>
      </c>
      <c r="H63" s="33">
        <v>1.103</v>
      </c>
      <c r="I63" s="33">
        <v>1.0701200000000002</v>
      </c>
      <c r="J63" s="33">
        <v>1.1173999999999999</v>
      </c>
      <c r="K63" s="33">
        <v>0.51800000000000002</v>
      </c>
      <c r="L63" s="33">
        <v>0</v>
      </c>
      <c r="M63" s="33">
        <v>2.5399999999999999E-2</v>
      </c>
      <c r="N63" s="33">
        <v>3.5550000000000002</v>
      </c>
      <c r="O63" s="33">
        <v>0.1</v>
      </c>
      <c r="P63" s="33">
        <v>0.34292</v>
      </c>
      <c r="Q63" s="33">
        <v>0.16219999999999998</v>
      </c>
      <c r="R63" s="33">
        <v>0</v>
      </c>
      <c r="S63" s="33">
        <v>9.6000000000000002E-2</v>
      </c>
      <c r="T63" s="33">
        <v>0.01</v>
      </c>
      <c r="U63" s="33">
        <v>0.31140000000000001</v>
      </c>
      <c r="V63" s="33">
        <v>6.7699999999999996E-2</v>
      </c>
      <c r="W63" s="33">
        <v>0.02</v>
      </c>
      <c r="X63" s="33">
        <v>1.7999999999999998</v>
      </c>
      <c r="Y63" s="33">
        <v>0</v>
      </c>
      <c r="Z63" s="33">
        <v>0</v>
      </c>
    </row>
    <row r="64" spans="1:26" ht="17.100000000000001" customHeight="1">
      <c r="A64" s="173" t="s">
        <v>150</v>
      </c>
      <c r="B64" s="183" t="s">
        <v>151</v>
      </c>
      <c r="C64" s="175" t="s">
        <v>152</v>
      </c>
      <c r="D64" s="172">
        <f t="shared" si="20"/>
        <v>0.87686699999999895</v>
      </c>
      <c r="E64" s="33">
        <v>0.87686699999999895</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row>
    <row r="65" spans="1:26" ht="17.100000000000001" customHeight="1">
      <c r="A65" s="173" t="s">
        <v>153</v>
      </c>
      <c r="B65" s="183" t="s">
        <v>154</v>
      </c>
      <c r="C65" s="175" t="s">
        <v>155</v>
      </c>
      <c r="D65" s="172">
        <f t="shared" si="20"/>
        <v>0.74680000000000002</v>
      </c>
      <c r="E65" s="33">
        <v>0</v>
      </c>
      <c r="F65" s="33">
        <v>0</v>
      </c>
      <c r="G65" s="33">
        <v>0</v>
      </c>
      <c r="H65" s="33">
        <v>0</v>
      </c>
      <c r="I65" s="33">
        <v>0.14000000000000001</v>
      </c>
      <c r="J65" s="33">
        <v>7.0000000000000007E-2</v>
      </c>
      <c r="K65" s="33">
        <v>1.9300000000000001E-2</v>
      </c>
      <c r="L65" s="33">
        <v>0.05</v>
      </c>
      <c r="M65" s="33">
        <v>0</v>
      </c>
      <c r="N65" s="33">
        <v>0</v>
      </c>
      <c r="O65" s="33">
        <v>0</v>
      </c>
      <c r="P65" s="33">
        <v>0</v>
      </c>
      <c r="Q65" s="33">
        <v>0</v>
      </c>
      <c r="R65" s="33">
        <v>0</v>
      </c>
      <c r="S65" s="33">
        <v>0.1075</v>
      </c>
      <c r="T65" s="33">
        <v>0</v>
      </c>
      <c r="U65" s="33">
        <v>0</v>
      </c>
      <c r="V65" s="33">
        <v>0</v>
      </c>
      <c r="W65" s="33">
        <v>0.13999999999999999</v>
      </c>
      <c r="X65" s="33">
        <v>0</v>
      </c>
      <c r="Y65" s="33">
        <v>0</v>
      </c>
      <c r="Z65" s="33">
        <v>0.22</v>
      </c>
    </row>
    <row r="66" spans="1:26" ht="17.100000000000001" customHeight="1">
      <c r="A66" s="173" t="s">
        <v>156</v>
      </c>
      <c r="B66" s="183" t="s">
        <v>157</v>
      </c>
      <c r="C66" s="175" t="s">
        <v>158</v>
      </c>
      <c r="D66" s="172">
        <f t="shared" si="20"/>
        <v>4.4859999999999997E-2</v>
      </c>
      <c r="E66" s="51">
        <v>4.4859999999999997E-2</v>
      </c>
      <c r="F66" s="51">
        <v>0</v>
      </c>
      <c r="G66" s="51">
        <v>0</v>
      </c>
      <c r="H66" s="51">
        <v>0</v>
      </c>
      <c r="I66" s="51">
        <v>0</v>
      </c>
      <c r="J66" s="51">
        <v>0</v>
      </c>
      <c r="K66" s="51">
        <v>0</v>
      </c>
      <c r="L66" s="51">
        <v>0</v>
      </c>
      <c r="M66" s="51">
        <v>0</v>
      </c>
      <c r="N66" s="51">
        <v>0</v>
      </c>
      <c r="O66" s="51">
        <v>0</v>
      </c>
      <c r="P66" s="51">
        <v>0</v>
      </c>
      <c r="Q66" s="51">
        <v>0</v>
      </c>
      <c r="R66" s="51">
        <v>0</v>
      </c>
      <c r="S66" s="51">
        <v>0</v>
      </c>
      <c r="T66" s="51">
        <v>0</v>
      </c>
      <c r="U66" s="51">
        <v>0</v>
      </c>
      <c r="V66" s="51">
        <v>0</v>
      </c>
      <c r="W66" s="51">
        <v>0</v>
      </c>
      <c r="X66" s="51">
        <v>0</v>
      </c>
      <c r="Y66" s="51">
        <v>0</v>
      </c>
      <c r="Z66" s="51">
        <v>0</v>
      </c>
    </row>
    <row r="67" spans="1:26" ht="17.100000000000001" hidden="1" customHeight="1">
      <c r="A67" s="173" t="s">
        <v>159</v>
      </c>
      <c r="B67" s="183" t="s">
        <v>160</v>
      </c>
      <c r="C67" s="175" t="s">
        <v>181</v>
      </c>
      <c r="D67" s="172">
        <f t="shared" si="20"/>
        <v>0</v>
      </c>
      <c r="E67" s="33">
        <v>0</v>
      </c>
      <c r="F67" s="33">
        <v>0</v>
      </c>
      <c r="G67" s="33">
        <v>0</v>
      </c>
      <c r="H67" s="33">
        <v>0</v>
      </c>
      <c r="I67" s="33">
        <v>0</v>
      </c>
      <c r="J67" s="33">
        <v>0</v>
      </c>
      <c r="K67" s="33">
        <v>0</v>
      </c>
      <c r="L67" s="33">
        <v>0</v>
      </c>
      <c r="M67" s="33">
        <v>0</v>
      </c>
      <c r="N67" s="33">
        <v>0</v>
      </c>
      <c r="O67" s="33">
        <v>0</v>
      </c>
      <c r="P67" s="33">
        <v>0</v>
      </c>
      <c r="Q67" s="33">
        <v>0</v>
      </c>
      <c r="R67" s="33">
        <v>0</v>
      </c>
      <c r="S67" s="33">
        <v>0</v>
      </c>
      <c r="T67" s="33">
        <v>0</v>
      </c>
      <c r="U67" s="33">
        <v>0</v>
      </c>
      <c r="V67" s="33">
        <v>0</v>
      </c>
      <c r="W67" s="33">
        <v>0</v>
      </c>
      <c r="X67" s="33">
        <v>0</v>
      </c>
      <c r="Y67" s="33">
        <v>0</v>
      </c>
      <c r="Z67" s="33">
        <v>0</v>
      </c>
    </row>
    <row r="68" spans="1:26" ht="17.100000000000001" customHeight="1">
      <c r="A68" s="173" t="s">
        <v>161</v>
      </c>
      <c r="B68" s="183" t="s">
        <v>162</v>
      </c>
      <c r="C68" s="175" t="s">
        <v>163</v>
      </c>
      <c r="D68" s="172">
        <f t="shared" si="20"/>
        <v>1.4919E-2</v>
      </c>
      <c r="E68" s="33">
        <v>3.5189999999999996E-3</v>
      </c>
      <c r="F68" s="33">
        <v>0</v>
      </c>
      <c r="G68" s="33">
        <v>0</v>
      </c>
      <c r="H68" s="33">
        <v>0</v>
      </c>
      <c r="I68" s="33">
        <v>1.14E-2</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row>
    <row r="69" spans="1:26" ht="17.100000000000001" customHeight="1">
      <c r="A69" s="173" t="s">
        <v>164</v>
      </c>
      <c r="B69" s="183" t="s">
        <v>165</v>
      </c>
      <c r="C69" s="175" t="s">
        <v>166</v>
      </c>
      <c r="D69" s="172">
        <f t="shared" si="20"/>
        <v>6.1411479999999994</v>
      </c>
      <c r="E69" s="33">
        <v>0.50112800000000002</v>
      </c>
      <c r="F69" s="33">
        <v>0</v>
      </c>
      <c r="G69" s="33">
        <v>0</v>
      </c>
      <c r="H69" s="33">
        <v>0.04</v>
      </c>
      <c r="I69" s="33">
        <v>0.15852000000000002</v>
      </c>
      <c r="J69" s="33">
        <v>1.1894</v>
      </c>
      <c r="K69" s="33">
        <v>0</v>
      </c>
      <c r="L69" s="33">
        <v>0</v>
      </c>
      <c r="M69" s="33">
        <v>0</v>
      </c>
      <c r="N69" s="33">
        <v>3.0000000000000001E-3</v>
      </c>
      <c r="O69" s="33">
        <v>2</v>
      </c>
      <c r="P69" s="33">
        <v>0</v>
      </c>
      <c r="Q69" s="33">
        <v>0.1091</v>
      </c>
      <c r="R69" s="33">
        <v>0.05</v>
      </c>
      <c r="S69" s="33">
        <v>0</v>
      </c>
      <c r="T69" s="33">
        <v>0</v>
      </c>
      <c r="U69" s="33">
        <v>0</v>
      </c>
      <c r="V69" s="33">
        <v>0</v>
      </c>
      <c r="W69" s="33">
        <v>0</v>
      </c>
      <c r="X69" s="33">
        <v>2.09</v>
      </c>
      <c r="Y69" s="33">
        <v>0</v>
      </c>
      <c r="Z69" s="33">
        <v>0</v>
      </c>
    </row>
    <row r="70" spans="1:26" ht="17.100000000000001" customHeight="1">
      <c r="A70" s="173" t="s">
        <v>167</v>
      </c>
      <c r="B70" s="183" t="s">
        <v>168</v>
      </c>
      <c r="C70" s="175" t="s">
        <v>169</v>
      </c>
      <c r="D70" s="172">
        <f t="shared" si="20"/>
        <v>0</v>
      </c>
      <c r="E70" s="33">
        <v>0</v>
      </c>
      <c r="F70" s="33">
        <v>0</v>
      </c>
      <c r="G70" s="33">
        <v>0</v>
      </c>
      <c r="H70" s="33">
        <v>0</v>
      </c>
      <c r="I70" s="33">
        <v>0</v>
      </c>
      <c r="J70" s="33">
        <v>0</v>
      </c>
      <c r="K70" s="33">
        <v>0</v>
      </c>
      <c r="L70" s="33">
        <v>0</v>
      </c>
      <c r="M70" s="33">
        <v>0</v>
      </c>
      <c r="N70" s="33">
        <v>0</v>
      </c>
      <c r="O70" s="33">
        <v>0</v>
      </c>
      <c r="P70" s="33">
        <v>0</v>
      </c>
      <c r="Q70" s="33">
        <v>0</v>
      </c>
      <c r="R70" s="33">
        <v>0</v>
      </c>
      <c r="S70" s="33">
        <v>0</v>
      </c>
      <c r="T70" s="33">
        <v>0</v>
      </c>
      <c r="U70" s="33">
        <v>0</v>
      </c>
      <c r="V70" s="33">
        <v>0</v>
      </c>
      <c r="W70" s="33">
        <v>0</v>
      </c>
      <c r="X70" s="33">
        <v>0</v>
      </c>
      <c r="Y70" s="33">
        <v>0</v>
      </c>
      <c r="Z70" s="33">
        <v>0</v>
      </c>
    </row>
    <row r="71" spans="1:26" ht="17.100000000000001" hidden="1" customHeight="1">
      <c r="A71" s="173" t="s">
        <v>170</v>
      </c>
      <c r="B71" s="183" t="s">
        <v>171</v>
      </c>
      <c r="C71" s="175" t="s">
        <v>172</v>
      </c>
      <c r="D71" s="176">
        <f t="shared" si="16"/>
        <v>0</v>
      </c>
      <c r="E71" s="33">
        <v>0</v>
      </c>
      <c r="F71" s="33">
        <v>0</v>
      </c>
      <c r="G71" s="33">
        <v>0</v>
      </c>
      <c r="H71" s="33">
        <v>0</v>
      </c>
      <c r="I71" s="33">
        <v>0</v>
      </c>
      <c r="J71" s="33">
        <v>0</v>
      </c>
      <c r="K71" s="33">
        <v>0</v>
      </c>
      <c r="L71" s="33">
        <v>0</v>
      </c>
    </row>
  </sheetData>
  <mergeCells count="8">
    <mergeCell ref="A1:B1"/>
    <mergeCell ref="A2:L2"/>
    <mergeCell ref="A4:A5"/>
    <mergeCell ref="B4:B5"/>
    <mergeCell ref="C4:C5"/>
    <mergeCell ref="D4:D5"/>
    <mergeCell ref="E4:Z4"/>
    <mergeCell ref="I3:Z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BV77"/>
  <sheetViews>
    <sheetView showZeros="0" workbookViewId="0">
      <selection sqref="A1:XFD1048576"/>
    </sheetView>
  </sheetViews>
  <sheetFormatPr defaultColWidth="6.88671875" defaultRowHeight="13.2"/>
  <cols>
    <col min="1" max="1" width="4.6640625" style="430" bestFit="1" customWidth="1"/>
    <col min="2" max="2" width="37.6640625" style="194" bestFit="1" customWidth="1"/>
    <col min="3" max="3" width="5.33203125" style="194" bestFit="1" customWidth="1"/>
    <col min="4" max="4" width="10.33203125" style="194" customWidth="1"/>
    <col min="5" max="5" width="9.5546875" style="190" bestFit="1" customWidth="1"/>
    <col min="6" max="6" width="8" style="194" bestFit="1" customWidth="1"/>
    <col min="7" max="8" width="8.5546875" style="194" bestFit="1" customWidth="1"/>
    <col min="9" max="9" width="5.109375" style="194" bestFit="1" customWidth="1"/>
    <col min="10" max="11" width="8" style="194" bestFit="1" customWidth="1"/>
    <col min="12" max="12" width="9" style="194" bestFit="1" customWidth="1"/>
    <col min="13" max="13" width="9.5546875" style="194" bestFit="1" customWidth="1"/>
    <col min="14" max="14" width="7.109375" style="194" bestFit="1" customWidth="1"/>
    <col min="15" max="15" width="8.5546875" style="194" bestFit="1" customWidth="1"/>
    <col min="16" max="17" width="4.88671875" style="194" bestFit="1" customWidth="1"/>
    <col min="18" max="18" width="4.6640625" style="194" bestFit="1" customWidth="1"/>
    <col min="19" max="19" width="5.33203125" style="194" bestFit="1" customWidth="1"/>
    <col min="20" max="20" width="8.88671875" style="194" bestFit="1" customWidth="1"/>
    <col min="21" max="21" width="9.5546875" style="194" bestFit="1" customWidth="1"/>
    <col min="22" max="22" width="8.5546875" style="194" bestFit="1" customWidth="1"/>
    <col min="23" max="23" width="9.5546875" style="194" bestFit="1" customWidth="1"/>
    <col min="24" max="24" width="6.5546875" style="194" bestFit="1" customWidth="1"/>
    <col min="25" max="25" width="5.109375" style="194" bestFit="1" customWidth="1"/>
    <col min="26" max="26" width="7.109375" style="194" bestFit="1" customWidth="1"/>
    <col min="27" max="27" width="8.5546875" style="190" bestFit="1" customWidth="1"/>
    <col min="28" max="28" width="6.5546875" style="194" bestFit="1" customWidth="1"/>
    <col min="29" max="29" width="5.109375" style="194" bestFit="1" customWidth="1"/>
    <col min="30" max="30" width="4.6640625" style="194" bestFit="1" customWidth="1"/>
    <col min="31" max="31" width="4.5546875" style="194" bestFit="1" customWidth="1"/>
    <col min="32" max="32" width="6.109375" style="194" bestFit="1" customWidth="1"/>
    <col min="33" max="33" width="6.5546875" style="194" bestFit="1" customWidth="1"/>
    <col min="34" max="34" width="6" style="194" bestFit="1" customWidth="1"/>
    <col min="35" max="35" width="4.5546875" style="194" bestFit="1" customWidth="1"/>
    <col min="36" max="36" width="6" style="194" bestFit="1" customWidth="1"/>
    <col min="37" max="37" width="8" style="194" bestFit="1" customWidth="1"/>
    <col min="38" max="38" width="7.88671875" style="194" bestFit="1" customWidth="1"/>
    <col min="39" max="39" width="6.5546875" style="194" bestFit="1" customWidth="1"/>
    <col min="40" max="40" width="5.109375" style="194" bestFit="1" customWidth="1"/>
    <col min="41" max="41" width="5.5546875" style="194" bestFit="1" customWidth="1"/>
    <col min="42" max="42" width="6" style="194" bestFit="1" customWidth="1"/>
    <col min="43" max="44" width="6.5546875" style="194" bestFit="1" customWidth="1"/>
    <col min="45" max="45" width="5.109375" style="194" bestFit="1" customWidth="1"/>
    <col min="46" max="46" width="4.88671875" style="194" bestFit="1" customWidth="1"/>
    <col min="47" max="47" width="5.109375" style="194" bestFit="1" customWidth="1"/>
    <col min="48" max="48" width="5.5546875" style="194" bestFit="1" customWidth="1"/>
    <col min="49" max="49" width="4.88671875" style="194" bestFit="1" customWidth="1"/>
    <col min="50" max="50" width="5.5546875" style="194" bestFit="1" customWidth="1"/>
    <col min="51" max="51" width="5" style="194" bestFit="1" customWidth="1"/>
    <col min="52" max="53" width="5.109375" style="194" bestFit="1" customWidth="1"/>
    <col min="54" max="54" width="4.6640625" style="194" bestFit="1" customWidth="1"/>
    <col min="55" max="55" width="5.5546875" style="194" bestFit="1" customWidth="1"/>
    <col min="56" max="56" width="6.109375" style="194" bestFit="1" customWidth="1"/>
    <col min="57" max="57" width="6.5546875" style="194" bestFit="1" customWidth="1"/>
    <col min="58" max="58" width="6.109375" style="194" bestFit="1" customWidth="1"/>
    <col min="59" max="59" width="5.5546875" style="194" bestFit="1" customWidth="1"/>
    <col min="60" max="60" width="5.109375" style="194" bestFit="1" customWidth="1"/>
    <col min="61" max="61" width="4.88671875" style="194" bestFit="1" customWidth="1"/>
    <col min="62" max="62" width="5.109375" style="194" bestFit="1" customWidth="1"/>
    <col min="63" max="63" width="8" style="194" bestFit="1" customWidth="1"/>
    <col min="64" max="65" width="5.5546875" style="194" bestFit="1" customWidth="1"/>
    <col min="66" max="67" width="5.109375" style="194" bestFit="1" customWidth="1"/>
    <col min="68" max="68" width="7.109375" style="190" bestFit="1" customWidth="1"/>
    <col min="69" max="69" width="7.5546875" style="194" customWidth="1"/>
    <col min="70" max="70" width="10.109375" style="484" customWidth="1"/>
    <col min="71" max="71" width="10.44140625" style="194" customWidth="1"/>
    <col min="72" max="72" width="9.44140625" style="194" bestFit="1" customWidth="1"/>
    <col min="73" max="73" width="10.44140625" style="194" customWidth="1"/>
    <col min="74" max="74" width="8.6640625" style="194" bestFit="1" customWidth="1"/>
    <col min="75" max="76" width="5.44140625" style="194" bestFit="1" customWidth="1"/>
    <col min="77" max="16384" width="6.88671875" style="194"/>
  </cols>
  <sheetData>
    <row r="1" spans="1:74" s="190" customFormat="1" ht="18" customHeight="1">
      <c r="A1" s="963" t="s">
        <v>191</v>
      </c>
      <c r="B1" s="964"/>
      <c r="C1" s="429"/>
      <c r="BR1" s="485"/>
    </row>
    <row r="2" spans="1:74" s="190" customFormat="1" ht="18" customHeight="1">
      <c r="A2" s="965" t="s">
        <v>547</v>
      </c>
      <c r="B2" s="965"/>
      <c r="C2" s="965"/>
      <c r="D2" s="965"/>
      <c r="E2" s="965"/>
      <c r="F2" s="965"/>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c r="AT2" s="965"/>
      <c r="AU2" s="965"/>
      <c r="AV2" s="965"/>
      <c r="AW2" s="965"/>
      <c r="AX2" s="965"/>
      <c r="AY2" s="965"/>
      <c r="AZ2" s="965"/>
      <c r="BA2" s="965"/>
      <c r="BB2" s="965"/>
      <c r="BC2" s="965"/>
      <c r="BD2" s="965"/>
      <c r="BE2" s="965"/>
      <c r="BF2" s="965"/>
      <c r="BG2" s="965"/>
      <c r="BH2" s="965"/>
      <c r="BI2" s="965"/>
      <c r="BJ2" s="965"/>
      <c r="BK2" s="965"/>
      <c r="BL2" s="965"/>
      <c r="BM2" s="965"/>
      <c r="BN2" s="965"/>
      <c r="BO2" s="965"/>
      <c r="BP2" s="965"/>
      <c r="BQ2" s="965"/>
      <c r="BR2" s="965"/>
      <c r="BS2" s="965"/>
    </row>
    <row r="3" spans="1:74" ht="18" customHeight="1" thickBot="1">
      <c r="B3" s="430"/>
      <c r="C3" s="430"/>
      <c r="D3" s="191"/>
      <c r="E3" s="431"/>
      <c r="F3" s="191"/>
      <c r="G3" s="191"/>
      <c r="H3" s="191"/>
      <c r="I3" s="191"/>
      <c r="J3" s="191"/>
      <c r="K3" s="191"/>
      <c r="L3" s="191"/>
      <c r="M3" s="191"/>
      <c r="N3" s="191"/>
      <c r="O3" s="191"/>
      <c r="P3" s="191"/>
      <c r="Q3" s="191"/>
      <c r="R3" s="191"/>
      <c r="S3" s="191"/>
      <c r="T3" s="191"/>
      <c r="U3" s="191"/>
      <c r="V3" s="191"/>
      <c r="W3" s="191"/>
      <c r="X3" s="191"/>
      <c r="Y3" s="191"/>
      <c r="Z3" s="191"/>
      <c r="AA3" s="43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431"/>
      <c r="BQ3" s="966" t="s">
        <v>1</v>
      </c>
      <c r="BR3" s="966"/>
      <c r="BS3" s="966"/>
    </row>
    <row r="4" spans="1:74" ht="22.5" customHeight="1">
      <c r="A4" s="967" t="s">
        <v>2</v>
      </c>
      <c r="B4" s="969" t="s">
        <v>194</v>
      </c>
      <c r="C4" s="969" t="s">
        <v>4</v>
      </c>
      <c r="D4" s="961" t="s">
        <v>508</v>
      </c>
      <c r="E4" s="971" t="s">
        <v>294</v>
      </c>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2"/>
      <c r="BC4" s="972"/>
      <c r="BD4" s="972"/>
      <c r="BE4" s="972"/>
      <c r="BF4" s="972"/>
      <c r="BG4" s="972"/>
      <c r="BH4" s="972"/>
      <c r="BI4" s="972"/>
      <c r="BJ4" s="972"/>
      <c r="BK4" s="972"/>
      <c r="BL4" s="972"/>
      <c r="BM4" s="972"/>
      <c r="BN4" s="972"/>
      <c r="BO4" s="972"/>
      <c r="BP4" s="972"/>
      <c r="BQ4" s="967" t="s">
        <v>295</v>
      </c>
      <c r="BR4" s="973" t="s">
        <v>296</v>
      </c>
      <c r="BS4" s="961" t="s">
        <v>511</v>
      </c>
    </row>
    <row r="5" spans="1:74" s="430" customFormat="1" ht="22.5" customHeight="1">
      <c r="A5" s="968"/>
      <c r="B5" s="970"/>
      <c r="C5" s="970"/>
      <c r="D5" s="962"/>
      <c r="E5" s="432" t="s">
        <v>20</v>
      </c>
      <c r="F5" s="206" t="s">
        <v>23</v>
      </c>
      <c r="G5" s="206" t="s">
        <v>25</v>
      </c>
      <c r="H5" s="206" t="s">
        <v>27</v>
      </c>
      <c r="I5" s="206" t="s">
        <v>29</v>
      </c>
      <c r="J5" s="206" t="s">
        <v>32</v>
      </c>
      <c r="K5" s="206" t="s">
        <v>35</v>
      </c>
      <c r="L5" s="206" t="s">
        <v>38</v>
      </c>
      <c r="M5" s="207" t="s">
        <v>40</v>
      </c>
      <c r="N5" s="207" t="s">
        <v>42</v>
      </c>
      <c r="O5" s="207" t="s">
        <v>44</v>
      </c>
      <c r="P5" s="206" t="s">
        <v>47</v>
      </c>
      <c r="Q5" s="206" t="s">
        <v>49</v>
      </c>
      <c r="R5" s="206" t="s">
        <v>51</v>
      </c>
      <c r="S5" s="206" t="s">
        <v>53</v>
      </c>
      <c r="T5" s="206" t="s">
        <v>56</v>
      </c>
      <c r="U5" s="206" t="s">
        <v>58</v>
      </c>
      <c r="V5" s="206" t="s">
        <v>60</v>
      </c>
      <c r="W5" s="206" t="s">
        <v>62</v>
      </c>
      <c r="X5" s="206" t="s">
        <v>65</v>
      </c>
      <c r="Y5" s="206" t="s">
        <v>68</v>
      </c>
      <c r="Z5" s="206" t="s">
        <v>71</v>
      </c>
      <c r="AA5" s="433" t="s">
        <v>74</v>
      </c>
      <c r="AB5" s="206" t="s">
        <v>78</v>
      </c>
      <c r="AC5" s="206" t="s">
        <v>81</v>
      </c>
      <c r="AD5" s="206" t="s">
        <v>84</v>
      </c>
      <c r="AE5" s="206" t="s">
        <v>87</v>
      </c>
      <c r="AF5" s="206" t="s">
        <v>89</v>
      </c>
      <c r="AG5" s="206" t="s">
        <v>92</v>
      </c>
      <c r="AH5" s="206" t="s">
        <v>95</v>
      </c>
      <c r="AI5" s="206" t="s">
        <v>98</v>
      </c>
      <c r="AJ5" s="206" t="s">
        <v>101</v>
      </c>
      <c r="AK5" s="206" t="s">
        <v>104</v>
      </c>
      <c r="AL5" s="434" t="s">
        <v>107</v>
      </c>
      <c r="AM5" s="434" t="s">
        <v>109</v>
      </c>
      <c r="AN5" s="434" t="s">
        <v>111</v>
      </c>
      <c r="AO5" s="434" t="s">
        <v>113</v>
      </c>
      <c r="AP5" s="434" t="s">
        <v>115</v>
      </c>
      <c r="AQ5" s="434" t="s">
        <v>117</v>
      </c>
      <c r="AR5" s="434" t="s">
        <v>119</v>
      </c>
      <c r="AS5" s="434" t="s">
        <v>121</v>
      </c>
      <c r="AT5" s="434" t="s">
        <v>123</v>
      </c>
      <c r="AU5" s="434" t="s">
        <v>125</v>
      </c>
      <c r="AV5" s="434" t="s">
        <v>127</v>
      </c>
      <c r="AW5" s="434" t="s">
        <v>129</v>
      </c>
      <c r="AX5" s="434" t="s">
        <v>131</v>
      </c>
      <c r="AY5" s="434" t="s">
        <v>133</v>
      </c>
      <c r="AZ5" s="434" t="s">
        <v>135</v>
      </c>
      <c r="BA5" s="434" t="s">
        <v>137</v>
      </c>
      <c r="BB5" s="206" t="s">
        <v>140</v>
      </c>
      <c r="BC5" s="206" t="s">
        <v>143</v>
      </c>
      <c r="BD5" s="206" t="s">
        <v>146</v>
      </c>
      <c r="BE5" s="206" t="s">
        <v>149</v>
      </c>
      <c r="BF5" s="206" t="s">
        <v>152</v>
      </c>
      <c r="BG5" s="206" t="s">
        <v>155</v>
      </c>
      <c r="BH5" s="206" t="s">
        <v>158</v>
      </c>
      <c r="BI5" s="206" t="s">
        <v>297</v>
      </c>
      <c r="BJ5" s="206" t="s">
        <v>163</v>
      </c>
      <c r="BK5" s="206" t="s">
        <v>166</v>
      </c>
      <c r="BL5" s="206" t="s">
        <v>169</v>
      </c>
      <c r="BM5" s="206" t="s">
        <v>172</v>
      </c>
      <c r="BN5" s="206" t="s">
        <v>175</v>
      </c>
      <c r="BO5" s="206" t="s">
        <v>178</v>
      </c>
      <c r="BP5" s="435" t="s">
        <v>180</v>
      </c>
      <c r="BQ5" s="968"/>
      <c r="BR5" s="974"/>
      <c r="BS5" s="962"/>
    </row>
    <row r="6" spans="1:74" s="430" customFormat="1" ht="18" customHeight="1">
      <c r="A6" s="436">
        <v>-1</v>
      </c>
      <c r="B6" s="437">
        <v>-2</v>
      </c>
      <c r="C6" s="437">
        <v>-3</v>
      </c>
      <c r="D6" s="402">
        <v>-4</v>
      </c>
      <c r="E6" s="438">
        <v>-5</v>
      </c>
      <c r="F6" s="437">
        <v>-6</v>
      </c>
      <c r="G6" s="437">
        <v>-7</v>
      </c>
      <c r="H6" s="437">
        <v>-8</v>
      </c>
      <c r="I6" s="437">
        <v>-9</v>
      </c>
      <c r="J6" s="437">
        <v>-10</v>
      </c>
      <c r="K6" s="437">
        <v>-11</v>
      </c>
      <c r="L6" s="437">
        <v>-12</v>
      </c>
      <c r="M6" s="437">
        <v>-13</v>
      </c>
      <c r="N6" s="437">
        <v>-14</v>
      </c>
      <c r="O6" s="437">
        <v>-15</v>
      </c>
      <c r="P6" s="437">
        <v>-16</v>
      </c>
      <c r="Q6" s="437">
        <v>-17</v>
      </c>
      <c r="R6" s="437">
        <v>-18</v>
      </c>
      <c r="S6" s="437">
        <v>-19</v>
      </c>
      <c r="T6" s="437">
        <v>-20</v>
      </c>
      <c r="U6" s="437">
        <v>-21</v>
      </c>
      <c r="V6" s="437">
        <v>-22</v>
      </c>
      <c r="W6" s="437">
        <v>-23</v>
      </c>
      <c r="X6" s="437">
        <v>-24</v>
      </c>
      <c r="Y6" s="437">
        <v>-25</v>
      </c>
      <c r="Z6" s="437">
        <v>-26</v>
      </c>
      <c r="AA6" s="439">
        <v>-27</v>
      </c>
      <c r="AB6" s="437">
        <v>-28</v>
      </c>
      <c r="AC6" s="437">
        <v>-29</v>
      </c>
      <c r="AD6" s="437">
        <v>-30</v>
      </c>
      <c r="AE6" s="437">
        <v>-31</v>
      </c>
      <c r="AF6" s="437">
        <v>-32</v>
      </c>
      <c r="AG6" s="437">
        <v>-33</v>
      </c>
      <c r="AH6" s="437">
        <v>-34</v>
      </c>
      <c r="AI6" s="437">
        <v>-35</v>
      </c>
      <c r="AJ6" s="437">
        <v>-36</v>
      </c>
      <c r="AK6" s="437">
        <v>-37</v>
      </c>
      <c r="AL6" s="437">
        <v>-38</v>
      </c>
      <c r="AM6" s="437">
        <v>-39</v>
      </c>
      <c r="AN6" s="437">
        <v>-40</v>
      </c>
      <c r="AO6" s="437">
        <v>-41</v>
      </c>
      <c r="AP6" s="437">
        <v>-42</v>
      </c>
      <c r="AQ6" s="437">
        <v>-43</v>
      </c>
      <c r="AR6" s="437">
        <v>-44</v>
      </c>
      <c r="AS6" s="437">
        <v>-45</v>
      </c>
      <c r="AT6" s="437">
        <v>-46</v>
      </c>
      <c r="AU6" s="437">
        <v>-47</v>
      </c>
      <c r="AV6" s="437">
        <v>-48</v>
      </c>
      <c r="AW6" s="437">
        <v>-49</v>
      </c>
      <c r="AX6" s="437">
        <v>-50</v>
      </c>
      <c r="AY6" s="437">
        <v>-51</v>
      </c>
      <c r="AZ6" s="437">
        <v>-52</v>
      </c>
      <c r="BA6" s="437">
        <v>-53</v>
      </c>
      <c r="BB6" s="437">
        <v>-54</v>
      </c>
      <c r="BC6" s="437">
        <v>-55</v>
      </c>
      <c r="BD6" s="437">
        <v>-56</v>
      </c>
      <c r="BE6" s="437">
        <v>-57</v>
      </c>
      <c r="BF6" s="437">
        <v>-58</v>
      </c>
      <c r="BG6" s="437">
        <v>-59</v>
      </c>
      <c r="BH6" s="437">
        <v>-60</v>
      </c>
      <c r="BI6" s="437">
        <v>-61</v>
      </c>
      <c r="BJ6" s="437">
        <v>-62</v>
      </c>
      <c r="BK6" s="437">
        <v>-63</v>
      </c>
      <c r="BL6" s="437">
        <v>-64</v>
      </c>
      <c r="BM6" s="437">
        <v>-65</v>
      </c>
      <c r="BN6" s="437">
        <v>-66</v>
      </c>
      <c r="BO6" s="437">
        <v>-67</v>
      </c>
      <c r="BP6" s="440">
        <v>-68</v>
      </c>
      <c r="BQ6" s="440">
        <v>-70</v>
      </c>
      <c r="BR6" s="437">
        <v>-71</v>
      </c>
      <c r="BS6" s="440">
        <v>-72</v>
      </c>
    </row>
    <row r="7" spans="1:74" s="190" customFormat="1" ht="18" customHeight="1">
      <c r="A7" s="441"/>
      <c r="B7" s="208" t="s">
        <v>298</v>
      </c>
      <c r="C7" s="208"/>
      <c r="D7" s="403">
        <f>D8+D31+D74</f>
        <v>101671.34610000001</v>
      </c>
      <c r="E7" s="44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443"/>
      <c r="BQ7" s="444"/>
      <c r="BR7" s="445"/>
      <c r="BS7" s="446">
        <f>BS8+BS31+BS74</f>
        <v>101671.34610000001</v>
      </c>
      <c r="BT7" s="190">
        <f>BS7-D7</f>
        <v>0</v>
      </c>
    </row>
    <row r="8" spans="1:74" s="455" customFormat="1" ht="18" customHeight="1">
      <c r="A8" s="447" t="s">
        <v>18</v>
      </c>
      <c r="B8" s="209" t="s">
        <v>19</v>
      </c>
      <c r="C8" s="210" t="s">
        <v>20</v>
      </c>
      <c r="D8" s="404">
        <v>96785.68680000001</v>
      </c>
      <c r="E8" s="448">
        <f>$D8-$BQ8</f>
        <v>95996.678161000003</v>
      </c>
      <c r="F8" s="449">
        <f>F14+F15+F16+F20+F24+F28+F29+F30</f>
        <v>4.4000000000000004</v>
      </c>
      <c r="G8" s="449">
        <f>G10+G14+G15+G16+G20+G24+G28+G29+G30</f>
        <v>4.4000000000000004</v>
      </c>
      <c r="H8" s="449">
        <f>H10+H14+H15+H16+H20+H24+H28+H29+H30</f>
        <v>0</v>
      </c>
      <c r="I8" s="449">
        <f>I10+I14+I15+I16+I20+I24+I28+I29+I30</f>
        <v>0</v>
      </c>
      <c r="J8" s="449">
        <f>J10+J15+J16+J20+J24+J29+J30+J28</f>
        <v>12.8</v>
      </c>
      <c r="K8" s="449">
        <f>K10+K14+K16+K20+K24+K28+K29+K30</f>
        <v>273.29636200000482</v>
      </c>
      <c r="L8" s="449">
        <f>L10+L14+L15+L20+L24+L28+L29+L30</f>
        <v>0</v>
      </c>
      <c r="M8" s="449">
        <f>M10+M14+M15+M16+M20+M24+M28+M29+M30</f>
        <v>0</v>
      </c>
      <c r="N8" s="449">
        <f>N10+N14+N15+N16+N20+N24+N28+N29+N30</f>
        <v>0</v>
      </c>
      <c r="O8" s="449">
        <f>O10+O14+O15+O16+O20+O24+O28+O29+O30</f>
        <v>0</v>
      </c>
      <c r="P8" s="449">
        <f>P10+P14+P15+P16+P24+P28+P29+P30</f>
        <v>0</v>
      </c>
      <c r="Q8" s="449">
        <f>Q10+Q14+Q15+Q16+Q20+Q24+Q28+Q29+Q30</f>
        <v>0</v>
      </c>
      <c r="R8" s="449">
        <f>R10+R14+R15+R16+R20+R24+R28+R29+R30</f>
        <v>0</v>
      </c>
      <c r="S8" s="449">
        <f>S10+S14+S15+S16+S20+S24+S28+S29+S30</f>
        <v>0</v>
      </c>
      <c r="T8" s="449">
        <f>T10+T14+T15+T16+T20+T28+T29+T30</f>
        <v>0</v>
      </c>
      <c r="U8" s="449">
        <f>U10+U14+U15+U16+U20+U24+U28+U29+U30</f>
        <v>0</v>
      </c>
      <c r="V8" s="449">
        <f>V10+V14+V15+V16+V20+V24+V28+V29+V30</f>
        <v>0</v>
      </c>
      <c r="W8" s="449">
        <f>W10+W14+W15+W16+W20+W24+W28+W29+W30</f>
        <v>0</v>
      </c>
      <c r="X8" s="449">
        <f>X10+X14+X15+X16+X20+X24+X29+X30</f>
        <v>0</v>
      </c>
      <c r="Y8" s="449">
        <f>Y10+Y14+Y15+Y16+Y20+Y24+Y28+Y30</f>
        <v>0</v>
      </c>
      <c r="Z8" s="449">
        <f>Z10+Z14+Z15+Z16+Z20+Z24+Z28+Z29</f>
        <v>306.31982799998281</v>
      </c>
      <c r="AA8" s="449">
        <f>AB8+AC8+AD8+AE8+AF8+AG8+AH8+AI8+AK8+BB8+BE8+BF8+BG8+BH8+BI8+BJ8+BK8+BL8+BM8+BN8+BO8+AJ8+BC8+BD8</f>
        <v>789.00863899999979</v>
      </c>
      <c r="AB8" s="449">
        <f>AB10+AB14+AB15+AB16+AB20+AB24+AB28+AB29+AB30</f>
        <v>97.711199999999963</v>
      </c>
      <c r="AC8" s="449">
        <f t="shared" ref="AC8:AJ8" si="0">AC10+AC14+AC15+AC16+AC20+AC24+AC28+AC29+AC30</f>
        <v>5.5900980000000002</v>
      </c>
      <c r="AD8" s="449">
        <f t="shared" si="0"/>
        <v>0</v>
      </c>
      <c r="AE8" s="449">
        <f t="shared" si="0"/>
        <v>0</v>
      </c>
      <c r="AF8" s="449">
        <f t="shared" si="0"/>
        <v>49.214300000000001</v>
      </c>
      <c r="AG8" s="449">
        <f t="shared" si="0"/>
        <v>21.209400000000002</v>
      </c>
      <c r="AH8" s="449">
        <f t="shared" si="0"/>
        <v>15.169400000000001</v>
      </c>
      <c r="AI8" s="449">
        <f t="shared" si="0"/>
        <v>0</v>
      </c>
      <c r="AJ8" s="449">
        <f t="shared" si="0"/>
        <v>40.959361000000605</v>
      </c>
      <c r="AK8" s="449">
        <f>SUM(AL8:BA8)</f>
        <v>481.60876099999888</v>
      </c>
      <c r="AL8" s="449">
        <f t="shared" ref="AL8:BP8" si="1">AL10+AL14+AL15+AL16+AL20+AL24+AL28+AL29+AL30</f>
        <v>354.04779799999915</v>
      </c>
      <c r="AM8" s="449">
        <f t="shared" si="1"/>
        <v>10.060034999999806</v>
      </c>
      <c r="AN8" s="449">
        <f t="shared" si="1"/>
        <v>2.7237999999999998</v>
      </c>
      <c r="AO8" s="449">
        <f t="shared" si="1"/>
        <v>4.4209750000000012</v>
      </c>
      <c r="AP8" s="449">
        <f t="shared" si="1"/>
        <v>12.725463999999914</v>
      </c>
      <c r="AQ8" s="449">
        <f t="shared" si="1"/>
        <v>7.6225699999999996</v>
      </c>
      <c r="AR8" s="449">
        <f t="shared" si="1"/>
        <v>55.614000000000004</v>
      </c>
      <c r="AS8" s="449">
        <f t="shared" si="1"/>
        <v>1.0759999999999998</v>
      </c>
      <c r="AT8" s="449">
        <f t="shared" si="1"/>
        <v>0</v>
      </c>
      <c r="AU8" s="449">
        <f t="shared" si="1"/>
        <v>1.9039999999999999</v>
      </c>
      <c r="AV8" s="449">
        <f t="shared" si="1"/>
        <v>23.667699999999982</v>
      </c>
      <c r="AW8" s="449">
        <f t="shared" si="1"/>
        <v>0</v>
      </c>
      <c r="AX8" s="449">
        <f t="shared" si="1"/>
        <v>3.3640189999999994</v>
      </c>
      <c r="AY8" s="449">
        <f t="shared" si="1"/>
        <v>0</v>
      </c>
      <c r="AZ8" s="449">
        <f t="shared" si="1"/>
        <v>0.5</v>
      </c>
      <c r="BA8" s="449">
        <f t="shared" si="1"/>
        <v>3.8824000000000001</v>
      </c>
      <c r="BB8" s="449">
        <f t="shared" si="1"/>
        <v>0</v>
      </c>
      <c r="BC8" s="449">
        <f t="shared" si="1"/>
        <v>3.8862299999999999</v>
      </c>
      <c r="BD8" s="449">
        <f t="shared" si="1"/>
        <v>2.57002</v>
      </c>
      <c r="BE8" s="449">
        <f t="shared" si="1"/>
        <v>40.476198000000664</v>
      </c>
      <c r="BF8" s="449">
        <f t="shared" si="1"/>
        <v>21.614563999999689</v>
      </c>
      <c r="BG8" s="449">
        <f t="shared" si="1"/>
        <v>5.429206999999999</v>
      </c>
      <c r="BH8" s="449">
        <f t="shared" si="1"/>
        <v>0.48570000000000002</v>
      </c>
      <c r="BI8" s="449">
        <f t="shared" si="1"/>
        <v>0</v>
      </c>
      <c r="BJ8" s="449">
        <f t="shared" si="1"/>
        <v>0.47000000000000003</v>
      </c>
      <c r="BK8" s="449">
        <f t="shared" si="1"/>
        <v>0</v>
      </c>
      <c r="BL8" s="449">
        <f t="shared" si="1"/>
        <v>0.17419999999999999</v>
      </c>
      <c r="BM8" s="449">
        <f t="shared" si="1"/>
        <v>0</v>
      </c>
      <c r="BN8" s="449">
        <f t="shared" si="1"/>
        <v>0.04</v>
      </c>
      <c r="BO8" s="449">
        <f t="shared" si="1"/>
        <v>2.4</v>
      </c>
      <c r="BP8" s="451">
        <f t="shared" si="1"/>
        <v>0</v>
      </c>
      <c r="BQ8" s="452">
        <f>AA8+BP8</f>
        <v>789.00863899999979</v>
      </c>
      <c r="BR8" s="453">
        <f>E$75-BQ8</f>
        <v>-789.00863899999979</v>
      </c>
      <c r="BS8" s="454">
        <f>D8+BR8</f>
        <v>95996.678161000003</v>
      </c>
      <c r="BT8" s="455">
        <f>BS10+BS14+BS15+BS16+BS20+BS24+BS28+BS29+BS30</f>
        <v>95996.678160999989</v>
      </c>
      <c r="BU8" s="455">
        <f>BT8-BS8</f>
        <v>0</v>
      </c>
      <c r="BV8" s="455">
        <f>BT8-D8</f>
        <v>-789.0086390000215</v>
      </c>
    </row>
    <row r="9" spans="1:74" ht="18" customHeight="1">
      <c r="A9" s="456"/>
      <c r="B9" s="207" t="s">
        <v>75</v>
      </c>
      <c r="C9" s="206"/>
      <c r="D9" s="405">
        <v>0</v>
      </c>
      <c r="E9" s="457"/>
      <c r="F9" s="458"/>
      <c r="G9" s="458"/>
      <c r="H9" s="458"/>
      <c r="I9" s="458"/>
      <c r="J9" s="458"/>
      <c r="K9" s="458"/>
      <c r="L9" s="458"/>
      <c r="M9" s="458"/>
      <c r="N9" s="458"/>
      <c r="O9" s="458"/>
      <c r="P9" s="458"/>
      <c r="Q9" s="458"/>
      <c r="R9" s="458"/>
      <c r="S9" s="458"/>
      <c r="T9" s="458"/>
      <c r="U9" s="458"/>
      <c r="V9" s="458"/>
      <c r="W9" s="458"/>
      <c r="X9" s="458"/>
      <c r="Y9" s="458"/>
      <c r="Z9" s="458"/>
      <c r="AA9" s="192"/>
      <c r="AB9" s="458"/>
      <c r="AC9" s="458"/>
      <c r="AD9" s="458"/>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43"/>
      <c r="BQ9" s="460"/>
      <c r="BR9" s="461"/>
      <c r="BS9" s="462"/>
    </row>
    <row r="10" spans="1:74" ht="17.399999999999999" customHeight="1">
      <c r="A10" s="456" t="s">
        <v>21</v>
      </c>
      <c r="B10" s="211" t="s">
        <v>22</v>
      </c>
      <c r="C10" s="206" t="s">
        <v>23</v>
      </c>
      <c r="D10" s="405">
        <f>SUM(D11:D13)</f>
        <v>4175.200249999999</v>
      </c>
      <c r="E10" s="457">
        <f>J10+K10+L10+P10+T10+X10+Y10+Z10</f>
        <v>7.2203139999990888</v>
      </c>
      <c r="F10" s="459">
        <f>$D10-$BQ10</f>
        <v>4079.9009569999998</v>
      </c>
      <c r="G10" s="458">
        <f>G12+G13</f>
        <v>0</v>
      </c>
      <c r="H10" s="458">
        <f>H11+H13</f>
        <v>0</v>
      </c>
      <c r="I10" s="458">
        <f>I11+I12</f>
        <v>0</v>
      </c>
      <c r="J10" s="458">
        <f>J11+J12+J13</f>
        <v>0</v>
      </c>
      <c r="K10" s="458">
        <f>K11+K12+K13</f>
        <v>0</v>
      </c>
      <c r="L10" s="458">
        <f t="shared" ref="L10:Z10" si="2">L11+L12+L13</f>
        <v>0</v>
      </c>
      <c r="M10" s="458">
        <f t="shared" si="2"/>
        <v>0</v>
      </c>
      <c r="N10" s="458">
        <f t="shared" si="2"/>
        <v>0</v>
      </c>
      <c r="O10" s="458">
        <f t="shared" si="2"/>
        <v>0</v>
      </c>
      <c r="P10" s="458">
        <f>P11+P12+P13</f>
        <v>0</v>
      </c>
      <c r="Q10" s="458">
        <f t="shared" si="2"/>
        <v>0</v>
      </c>
      <c r="R10" s="458">
        <f t="shared" si="2"/>
        <v>0</v>
      </c>
      <c r="S10" s="458">
        <f t="shared" si="2"/>
        <v>0</v>
      </c>
      <c r="T10" s="458">
        <f>T11+T12+T13</f>
        <v>0</v>
      </c>
      <c r="U10" s="458">
        <f t="shared" si="2"/>
        <v>0</v>
      </c>
      <c r="V10" s="458">
        <f t="shared" si="2"/>
        <v>0</v>
      </c>
      <c r="W10" s="458">
        <f t="shared" si="2"/>
        <v>0</v>
      </c>
      <c r="X10" s="458">
        <f t="shared" si="2"/>
        <v>0</v>
      </c>
      <c r="Y10" s="458">
        <f t="shared" si="2"/>
        <v>0</v>
      </c>
      <c r="Z10" s="458">
        <f t="shared" si="2"/>
        <v>7.2203139999990888</v>
      </c>
      <c r="AA10" s="192">
        <f>AB10+AC10+AD10+AE10+AF10+AG10+AH10+AI10+AK10+BB10+BE10+BF10+BG10+BH10+BI10+BJ10+BK10+BL10+BM10+BN10+BO10+AJ10+BC10+BD10</f>
        <v>88.078978999999848</v>
      </c>
      <c r="AB10" s="458">
        <f>AB11+AB12+AB13</f>
        <v>0</v>
      </c>
      <c r="AC10" s="458">
        <f t="shared" ref="AC10:AJ10" si="3">AC11+AC12+AC13</f>
        <v>3.0500000000000003</v>
      </c>
      <c r="AD10" s="458">
        <f t="shared" si="3"/>
        <v>0</v>
      </c>
      <c r="AE10" s="458">
        <f t="shared" si="3"/>
        <v>0</v>
      </c>
      <c r="AF10" s="458">
        <f t="shared" si="3"/>
        <v>4.4704999999999995</v>
      </c>
      <c r="AG10" s="458">
        <f t="shared" si="3"/>
        <v>1.9340000000000002</v>
      </c>
      <c r="AH10" s="458">
        <f t="shared" si="3"/>
        <v>0.97580000000000011</v>
      </c>
      <c r="AI10" s="458">
        <f t="shared" si="3"/>
        <v>0</v>
      </c>
      <c r="AJ10" s="458">
        <f t="shared" si="3"/>
        <v>0</v>
      </c>
      <c r="AK10" s="458">
        <f t="shared" ref="AK10:AK30" si="4">SUM(AL10:BA10)</f>
        <v>49.349675999999846</v>
      </c>
      <c r="AL10" s="458">
        <f>AL11+AL12+AL13</f>
        <v>33.43723</v>
      </c>
      <c r="AM10" s="458">
        <f>AM11+AM12+AM13</f>
        <v>0.60239999999984706</v>
      </c>
      <c r="AN10" s="458">
        <f t="shared" ref="AN10:BS10" si="5">AN11+AN12+AN13</f>
        <v>0.32383599999999935</v>
      </c>
      <c r="AO10" s="458">
        <f t="shared" si="5"/>
        <v>3</v>
      </c>
      <c r="AP10" s="458">
        <f t="shared" si="5"/>
        <v>4.9452099999999959</v>
      </c>
      <c r="AQ10" s="458">
        <f t="shared" si="5"/>
        <v>0.91359999999999997</v>
      </c>
      <c r="AR10" s="458">
        <f t="shared" si="5"/>
        <v>3.8320000000000007</v>
      </c>
      <c r="AS10" s="458">
        <f t="shared" si="5"/>
        <v>0</v>
      </c>
      <c r="AT10" s="458">
        <f t="shared" si="5"/>
        <v>0</v>
      </c>
      <c r="AU10" s="458">
        <f t="shared" si="5"/>
        <v>0</v>
      </c>
      <c r="AV10" s="458">
        <f t="shared" si="5"/>
        <v>9.7699999999999995E-2</v>
      </c>
      <c r="AW10" s="458">
        <f t="shared" si="5"/>
        <v>0</v>
      </c>
      <c r="AX10" s="458">
        <f t="shared" si="5"/>
        <v>0</v>
      </c>
      <c r="AY10" s="458">
        <f t="shared" si="5"/>
        <v>0</v>
      </c>
      <c r="AZ10" s="458">
        <f t="shared" si="5"/>
        <v>0</v>
      </c>
      <c r="BA10" s="458">
        <f t="shared" si="5"/>
        <v>2.1977000000000002</v>
      </c>
      <c r="BB10" s="458">
        <f t="shared" si="5"/>
        <v>0</v>
      </c>
      <c r="BC10" s="458">
        <f t="shared" si="5"/>
        <v>0.66300000000000003</v>
      </c>
      <c r="BD10" s="458">
        <f t="shared" si="5"/>
        <v>1.69862</v>
      </c>
      <c r="BE10" s="458">
        <f t="shared" si="5"/>
        <v>20.226565000000146</v>
      </c>
      <c r="BF10" s="458">
        <f t="shared" si="5"/>
        <v>4.2700179999998449</v>
      </c>
      <c r="BG10" s="458">
        <f t="shared" si="5"/>
        <v>0.79589999999999994</v>
      </c>
      <c r="BH10" s="458">
        <f t="shared" si="5"/>
        <v>0.47070000000000001</v>
      </c>
      <c r="BI10" s="458">
        <f t="shared" si="5"/>
        <v>0</v>
      </c>
      <c r="BJ10" s="458">
        <f t="shared" si="5"/>
        <v>0</v>
      </c>
      <c r="BK10" s="458">
        <f t="shared" si="5"/>
        <v>0</v>
      </c>
      <c r="BL10" s="458">
        <f t="shared" si="5"/>
        <v>0.17419999999999999</v>
      </c>
      <c r="BM10" s="458">
        <f t="shared" si="5"/>
        <v>0</v>
      </c>
      <c r="BN10" s="458">
        <f t="shared" si="5"/>
        <v>0</v>
      </c>
      <c r="BO10" s="458">
        <f t="shared" si="5"/>
        <v>0</v>
      </c>
      <c r="BP10" s="443">
        <f t="shared" si="5"/>
        <v>0</v>
      </c>
      <c r="BQ10" s="460">
        <f>BQ11+BQ12+BQ13</f>
        <v>95.299292999998926</v>
      </c>
      <c r="BR10" s="458">
        <f>BR11+BR12+BR13</f>
        <v>-90.89929299999892</v>
      </c>
      <c r="BS10" s="405">
        <f t="shared" si="5"/>
        <v>4084.3009570000008</v>
      </c>
    </row>
    <row r="11" spans="1:74" s="470" customFormat="1" ht="18" customHeight="1">
      <c r="A11" s="463" t="s">
        <v>299</v>
      </c>
      <c r="B11" s="212" t="s">
        <v>24</v>
      </c>
      <c r="C11" s="213" t="s">
        <v>25</v>
      </c>
      <c r="D11" s="406">
        <v>2643.9357499999996</v>
      </c>
      <c r="E11" s="464">
        <f>F11+J11+K11+L11+P11+T11+Y11+X11+Z11</f>
        <v>0.32708400000092297</v>
      </c>
      <c r="F11" s="465">
        <f>SUM(H11:I11)</f>
        <v>0</v>
      </c>
      <c r="G11" s="466">
        <f>$D11-$BQ11</f>
        <v>2568.5814729999993</v>
      </c>
      <c r="H11" s="465">
        <v>0</v>
      </c>
      <c r="I11" s="465">
        <v>0</v>
      </c>
      <c r="J11" s="465">
        <v>0</v>
      </c>
      <c r="K11" s="465">
        <v>0</v>
      </c>
      <c r="L11" s="465">
        <f>SUM(M11:O11)</f>
        <v>0</v>
      </c>
      <c r="M11" s="465">
        <v>0</v>
      </c>
      <c r="N11" s="465">
        <v>0</v>
      </c>
      <c r="O11" s="465">
        <v>0</v>
      </c>
      <c r="P11" s="465">
        <f>SUM(Q11:S11)</f>
        <v>0</v>
      </c>
      <c r="Q11" s="465">
        <v>0</v>
      </c>
      <c r="R11" s="465">
        <v>0</v>
      </c>
      <c r="S11" s="465">
        <v>0</v>
      </c>
      <c r="T11" s="465">
        <f>SUM(U11:W11)</f>
        <v>0</v>
      </c>
      <c r="U11" s="465">
        <v>0</v>
      </c>
      <c r="V11" s="465">
        <v>0</v>
      </c>
      <c r="W11" s="465">
        <v>0</v>
      </c>
      <c r="X11" s="465">
        <v>0</v>
      </c>
      <c r="Y11" s="465">
        <v>0</v>
      </c>
      <c r="Z11" s="465">
        <v>0.32708400000092297</v>
      </c>
      <c r="AA11" s="449">
        <f>SUM(AB11:AK11)+SUM(BB11:BO11)</f>
        <v>75.0271929999995</v>
      </c>
      <c r="AB11" s="465">
        <v>0</v>
      </c>
      <c r="AC11" s="465">
        <v>2.7600000000000002</v>
      </c>
      <c r="AD11" s="465">
        <v>0</v>
      </c>
      <c r="AE11" s="465">
        <v>0</v>
      </c>
      <c r="AF11" s="465">
        <v>4.01</v>
      </c>
      <c r="AG11" s="465">
        <v>0.93400000000000005</v>
      </c>
      <c r="AH11" s="465">
        <v>0.97580000000000011</v>
      </c>
      <c r="AI11" s="465">
        <v>0</v>
      </c>
      <c r="AJ11" s="465">
        <v>0</v>
      </c>
      <c r="AK11" s="465">
        <f t="shared" si="4"/>
        <v>42.477144999999645</v>
      </c>
      <c r="AL11" s="465">
        <v>31.216098999999804</v>
      </c>
      <c r="AM11" s="465">
        <v>0.60239999999984706</v>
      </c>
      <c r="AN11" s="465">
        <v>0.32383599999999935</v>
      </c>
      <c r="AO11" s="465">
        <v>3</v>
      </c>
      <c r="AP11" s="465">
        <v>3.9748099999999962</v>
      </c>
      <c r="AQ11" s="465">
        <v>0.15359999999999999</v>
      </c>
      <c r="AR11" s="465">
        <v>2.9110000000000005</v>
      </c>
      <c r="AS11" s="465">
        <v>0</v>
      </c>
      <c r="AT11" s="465">
        <v>0</v>
      </c>
      <c r="AU11" s="465">
        <v>0</v>
      </c>
      <c r="AV11" s="465">
        <v>9.7699999999999995E-2</v>
      </c>
      <c r="AW11" s="465">
        <v>0</v>
      </c>
      <c r="AX11" s="465">
        <v>0</v>
      </c>
      <c r="AY11" s="465">
        <v>0</v>
      </c>
      <c r="AZ11" s="465">
        <v>0</v>
      </c>
      <c r="BA11" s="465">
        <v>0.19769999999999999</v>
      </c>
      <c r="BB11" s="465">
        <v>0</v>
      </c>
      <c r="BC11" s="465">
        <v>0.66300000000000003</v>
      </c>
      <c r="BD11" s="465">
        <v>1.69862</v>
      </c>
      <c r="BE11" s="465">
        <v>15.873710000000003</v>
      </c>
      <c r="BF11" s="465">
        <v>4.2700179999998449</v>
      </c>
      <c r="BG11" s="465">
        <v>0.72</v>
      </c>
      <c r="BH11" s="465">
        <v>0.47070000000000001</v>
      </c>
      <c r="BI11" s="465">
        <v>0</v>
      </c>
      <c r="BJ11" s="465">
        <v>0</v>
      </c>
      <c r="BK11" s="465">
        <v>0</v>
      </c>
      <c r="BL11" s="465">
        <v>0.17419999999999999</v>
      </c>
      <c r="BM11" s="465">
        <v>0</v>
      </c>
      <c r="BN11" s="465">
        <v>0</v>
      </c>
      <c r="BO11" s="465">
        <v>0</v>
      </c>
      <c r="BP11" s="449">
        <v>0</v>
      </c>
      <c r="BQ11" s="467">
        <f t="shared" ref="BQ11:BQ30" si="6">BP11+AA11+E11</f>
        <v>75.354277000000423</v>
      </c>
      <c r="BR11" s="468">
        <f>G$75-$BQ11</f>
        <v>-70.954277000000417</v>
      </c>
      <c r="BS11" s="469">
        <f t="shared" ref="BS11:BS31" si="7">D11+BR11</f>
        <v>2572.9814729999994</v>
      </c>
    </row>
    <row r="12" spans="1:74" s="470" customFormat="1" ht="18" customHeight="1">
      <c r="A12" s="463" t="s">
        <v>300</v>
      </c>
      <c r="B12" s="212" t="s">
        <v>301</v>
      </c>
      <c r="C12" s="213" t="s">
        <v>27</v>
      </c>
      <c r="D12" s="406">
        <v>1530.0744999999999</v>
      </c>
      <c r="E12" s="464">
        <f>F12+J12+K12+L12+P12+T12+Y12+X12+Z12</f>
        <v>6.8932299999981659</v>
      </c>
      <c r="F12" s="465">
        <f>G12+I12</f>
        <v>0</v>
      </c>
      <c r="G12" s="465">
        <v>0</v>
      </c>
      <c r="H12" s="466">
        <f>$D12-$BQ12</f>
        <v>1510.1294840000014</v>
      </c>
      <c r="I12" s="465">
        <v>0</v>
      </c>
      <c r="J12" s="465">
        <v>0</v>
      </c>
      <c r="K12" s="465">
        <v>0</v>
      </c>
      <c r="L12" s="465">
        <f>SUM(M12:O12)</f>
        <v>0</v>
      </c>
      <c r="M12" s="465">
        <v>0</v>
      </c>
      <c r="N12" s="465">
        <v>0</v>
      </c>
      <c r="O12" s="465">
        <v>0</v>
      </c>
      <c r="P12" s="465">
        <f>SUM(Q12:S12)</f>
        <v>0</v>
      </c>
      <c r="Q12" s="465">
        <v>0</v>
      </c>
      <c r="R12" s="465">
        <v>0</v>
      </c>
      <c r="S12" s="465">
        <v>0</v>
      </c>
      <c r="T12" s="465">
        <f>SUM(U12:W12)</f>
        <v>0</v>
      </c>
      <c r="U12" s="465">
        <v>0</v>
      </c>
      <c r="V12" s="465">
        <v>0</v>
      </c>
      <c r="W12" s="465">
        <v>0</v>
      </c>
      <c r="X12" s="465">
        <v>0</v>
      </c>
      <c r="Y12" s="465">
        <v>0</v>
      </c>
      <c r="Z12" s="465">
        <v>6.8932299999981659</v>
      </c>
      <c r="AA12" s="449">
        <f t="shared" ref="AA12:AA30" si="8">SUM(AB12:AK12)+SUM(BB12:BO12)</f>
        <v>13.051786000000341</v>
      </c>
      <c r="AB12" s="465">
        <v>0</v>
      </c>
      <c r="AC12" s="465">
        <v>0.28999999999999998</v>
      </c>
      <c r="AD12" s="465">
        <v>0</v>
      </c>
      <c r="AE12" s="465">
        <v>0</v>
      </c>
      <c r="AF12" s="465">
        <v>0.46050000000000002</v>
      </c>
      <c r="AG12" s="465">
        <v>1</v>
      </c>
      <c r="AH12" s="465">
        <v>0</v>
      </c>
      <c r="AI12" s="465">
        <v>0</v>
      </c>
      <c r="AJ12" s="465">
        <v>0</v>
      </c>
      <c r="AK12" s="465">
        <f t="shared" si="4"/>
        <v>6.8725310000001967</v>
      </c>
      <c r="AL12" s="465">
        <v>2.221131000000196</v>
      </c>
      <c r="AM12" s="465">
        <v>0</v>
      </c>
      <c r="AN12" s="465">
        <v>0</v>
      </c>
      <c r="AO12" s="465">
        <v>0</v>
      </c>
      <c r="AP12" s="465">
        <v>0.97040000000000004</v>
      </c>
      <c r="AQ12" s="465">
        <v>0.76</v>
      </c>
      <c r="AR12" s="465">
        <v>0.92100000000000004</v>
      </c>
      <c r="AS12" s="465">
        <v>0</v>
      </c>
      <c r="AT12" s="465">
        <v>0</v>
      </c>
      <c r="AU12" s="465">
        <v>0</v>
      </c>
      <c r="AV12" s="465">
        <v>0</v>
      </c>
      <c r="AW12" s="465">
        <v>0</v>
      </c>
      <c r="AX12" s="465">
        <v>0</v>
      </c>
      <c r="AY12" s="465">
        <v>0</v>
      </c>
      <c r="AZ12" s="465">
        <v>0</v>
      </c>
      <c r="BA12" s="465">
        <v>2</v>
      </c>
      <c r="BB12" s="465">
        <v>0</v>
      </c>
      <c r="BC12" s="465">
        <v>0</v>
      </c>
      <c r="BD12" s="465">
        <v>0</v>
      </c>
      <c r="BE12" s="465">
        <v>4.3528550000001447</v>
      </c>
      <c r="BF12" s="465">
        <v>0</v>
      </c>
      <c r="BG12" s="465">
        <v>7.5899999999999995E-2</v>
      </c>
      <c r="BH12" s="465">
        <v>0</v>
      </c>
      <c r="BI12" s="465">
        <v>0</v>
      </c>
      <c r="BJ12" s="465">
        <v>0</v>
      </c>
      <c r="BK12" s="465">
        <v>0</v>
      </c>
      <c r="BL12" s="465">
        <v>0</v>
      </c>
      <c r="BM12" s="465">
        <v>0</v>
      </c>
      <c r="BN12" s="465">
        <v>0</v>
      </c>
      <c r="BO12" s="465">
        <v>0</v>
      </c>
      <c r="BP12" s="449">
        <v>0</v>
      </c>
      <c r="BQ12" s="467">
        <f t="shared" si="6"/>
        <v>19.945015999998507</v>
      </c>
      <c r="BR12" s="468">
        <f>H$75-$BQ12</f>
        <v>-19.945015999998507</v>
      </c>
      <c r="BS12" s="469">
        <f t="shared" si="7"/>
        <v>1510.1294840000014</v>
      </c>
    </row>
    <row r="13" spans="1:74" s="470" customFormat="1" ht="18" customHeight="1">
      <c r="A13" s="463" t="s">
        <v>302</v>
      </c>
      <c r="B13" s="212" t="s">
        <v>28</v>
      </c>
      <c r="C13" s="213" t="s">
        <v>29</v>
      </c>
      <c r="D13" s="406">
        <v>1.19</v>
      </c>
      <c r="E13" s="464">
        <f>F13+J13+K13+L13+P13+T13+Y13+X13+Z13</f>
        <v>0</v>
      </c>
      <c r="F13" s="465">
        <f>G13+H13</f>
        <v>0</v>
      </c>
      <c r="G13" s="465">
        <v>0</v>
      </c>
      <c r="H13" s="465">
        <v>0</v>
      </c>
      <c r="I13" s="466">
        <f>$D13-$BQ13</f>
        <v>1.19</v>
      </c>
      <c r="J13" s="465">
        <v>0</v>
      </c>
      <c r="K13" s="465">
        <v>0</v>
      </c>
      <c r="L13" s="465">
        <f>SUM(M13:O13)</f>
        <v>0</v>
      </c>
      <c r="M13" s="465">
        <v>0</v>
      </c>
      <c r="N13" s="465">
        <v>0</v>
      </c>
      <c r="O13" s="465">
        <v>0</v>
      </c>
      <c r="P13" s="465">
        <f>SUM(Q13:S13)</f>
        <v>0</v>
      </c>
      <c r="Q13" s="465">
        <v>0</v>
      </c>
      <c r="R13" s="465">
        <v>0</v>
      </c>
      <c r="S13" s="465">
        <v>0</v>
      </c>
      <c r="T13" s="465">
        <f>SUM(U13:W13)</f>
        <v>0</v>
      </c>
      <c r="U13" s="465">
        <v>0</v>
      </c>
      <c r="V13" s="465">
        <v>0</v>
      </c>
      <c r="W13" s="465">
        <v>0</v>
      </c>
      <c r="X13" s="465">
        <v>0</v>
      </c>
      <c r="Y13" s="465">
        <v>0</v>
      </c>
      <c r="Z13" s="465">
        <v>0</v>
      </c>
      <c r="AA13" s="449">
        <f t="shared" si="8"/>
        <v>0</v>
      </c>
      <c r="AB13" s="465">
        <v>0</v>
      </c>
      <c r="AC13" s="465">
        <v>0</v>
      </c>
      <c r="AD13" s="465">
        <v>0</v>
      </c>
      <c r="AE13" s="465">
        <v>0</v>
      </c>
      <c r="AF13" s="465">
        <v>0</v>
      </c>
      <c r="AG13" s="465">
        <v>0</v>
      </c>
      <c r="AH13" s="465">
        <v>0</v>
      </c>
      <c r="AI13" s="465">
        <v>0</v>
      </c>
      <c r="AJ13" s="465">
        <v>0</v>
      </c>
      <c r="AK13" s="465">
        <f t="shared" si="4"/>
        <v>0</v>
      </c>
      <c r="AL13" s="465">
        <v>0</v>
      </c>
      <c r="AM13" s="465">
        <v>0</v>
      </c>
      <c r="AN13" s="465">
        <v>0</v>
      </c>
      <c r="AO13" s="465">
        <v>0</v>
      </c>
      <c r="AP13" s="465">
        <v>0</v>
      </c>
      <c r="AQ13" s="465">
        <v>0</v>
      </c>
      <c r="AR13" s="465">
        <v>0</v>
      </c>
      <c r="AS13" s="465">
        <v>0</v>
      </c>
      <c r="AT13" s="465">
        <v>0</v>
      </c>
      <c r="AU13" s="465">
        <v>0</v>
      </c>
      <c r="AV13" s="465">
        <v>0</v>
      </c>
      <c r="AW13" s="465">
        <v>0</v>
      </c>
      <c r="AX13" s="465">
        <v>0</v>
      </c>
      <c r="AY13" s="465">
        <v>0</v>
      </c>
      <c r="AZ13" s="465">
        <v>0</v>
      </c>
      <c r="BA13" s="465">
        <v>0</v>
      </c>
      <c r="BB13" s="465">
        <v>0</v>
      </c>
      <c r="BC13" s="465">
        <v>0</v>
      </c>
      <c r="BD13" s="465">
        <v>0</v>
      </c>
      <c r="BE13" s="465">
        <v>0</v>
      </c>
      <c r="BF13" s="465">
        <v>0</v>
      </c>
      <c r="BG13" s="465">
        <v>0</v>
      </c>
      <c r="BH13" s="465">
        <v>0</v>
      </c>
      <c r="BI13" s="465">
        <v>0</v>
      </c>
      <c r="BJ13" s="465">
        <v>0</v>
      </c>
      <c r="BK13" s="465">
        <v>0</v>
      </c>
      <c r="BL13" s="465">
        <v>0</v>
      </c>
      <c r="BM13" s="465">
        <v>0</v>
      </c>
      <c r="BN13" s="465">
        <v>0</v>
      </c>
      <c r="BO13" s="465">
        <v>0</v>
      </c>
      <c r="BP13" s="449">
        <v>0</v>
      </c>
      <c r="BQ13" s="467">
        <f t="shared" si="6"/>
        <v>0</v>
      </c>
      <c r="BR13" s="468">
        <f>I$75-$BQ13</f>
        <v>0</v>
      </c>
      <c r="BS13" s="469">
        <f t="shared" si="7"/>
        <v>1.19</v>
      </c>
    </row>
    <row r="14" spans="1:74" ht="18" customHeight="1">
      <c r="A14" s="456"/>
      <c r="B14" s="207" t="s">
        <v>31</v>
      </c>
      <c r="C14" s="206" t="s">
        <v>32</v>
      </c>
      <c r="D14" s="405">
        <v>4918.6290099999997</v>
      </c>
      <c r="E14" s="457">
        <f>F14+K14+L14+P14+T14+X14+Y14+Z14</f>
        <v>29.993899999995481</v>
      </c>
      <c r="F14" s="458">
        <f>G14+H14+I14</f>
        <v>0.5</v>
      </c>
      <c r="G14" s="465">
        <v>0.5</v>
      </c>
      <c r="H14" s="465">
        <v>0</v>
      </c>
      <c r="I14" s="465">
        <v>0</v>
      </c>
      <c r="J14" s="459">
        <f>$D14-$BQ14</f>
        <v>4728.6523140000018</v>
      </c>
      <c r="K14" s="465">
        <v>6.6438999999954804</v>
      </c>
      <c r="L14" s="458">
        <f>SUM(M14:O14)</f>
        <v>0</v>
      </c>
      <c r="M14" s="465">
        <v>0</v>
      </c>
      <c r="N14" s="465">
        <v>0</v>
      </c>
      <c r="O14" s="465">
        <v>0</v>
      </c>
      <c r="P14" s="458">
        <f>SUM(Q14:S14)</f>
        <v>0</v>
      </c>
      <c r="Q14" s="465">
        <v>0</v>
      </c>
      <c r="R14" s="465">
        <v>0</v>
      </c>
      <c r="S14" s="465">
        <v>0</v>
      </c>
      <c r="T14" s="458">
        <f>SUM(U14:W14)</f>
        <v>0</v>
      </c>
      <c r="U14" s="465">
        <v>0</v>
      </c>
      <c r="V14" s="465">
        <v>0</v>
      </c>
      <c r="W14" s="465">
        <v>0</v>
      </c>
      <c r="X14" s="465">
        <v>0</v>
      </c>
      <c r="Y14" s="465">
        <v>0</v>
      </c>
      <c r="Z14" s="465">
        <v>22.85</v>
      </c>
      <c r="AA14" s="192">
        <f t="shared" si="8"/>
        <v>159.98279600000245</v>
      </c>
      <c r="AB14" s="465">
        <v>16.940339999999999</v>
      </c>
      <c r="AC14" s="465">
        <v>1.1154979999999999</v>
      </c>
      <c r="AD14" s="465">
        <v>0</v>
      </c>
      <c r="AE14" s="465">
        <v>0</v>
      </c>
      <c r="AF14" s="465">
        <v>4.6811999999999996</v>
      </c>
      <c r="AG14" s="465">
        <v>3.7344799999999028</v>
      </c>
      <c r="AH14" s="465">
        <v>1.4777999999999998</v>
      </c>
      <c r="AI14" s="465">
        <v>0</v>
      </c>
      <c r="AJ14" s="465">
        <v>0</v>
      </c>
      <c r="AK14" s="458">
        <f t="shared" si="4"/>
        <v>108.2113590000026</v>
      </c>
      <c r="AL14" s="465">
        <v>65.186315000002736</v>
      </c>
      <c r="AM14" s="465">
        <v>4.2966349999999629</v>
      </c>
      <c r="AN14" s="465">
        <v>0.60486000000000006</v>
      </c>
      <c r="AO14" s="465">
        <v>0.55000000000000004</v>
      </c>
      <c r="AP14" s="465">
        <v>2.7653939999999229</v>
      </c>
      <c r="AQ14" s="465">
        <v>0.9335</v>
      </c>
      <c r="AR14" s="465">
        <v>19.783999999999995</v>
      </c>
      <c r="AS14" s="465">
        <v>0.1</v>
      </c>
      <c r="AT14" s="465">
        <v>0</v>
      </c>
      <c r="AU14" s="465">
        <v>3.1473999999999801E-2</v>
      </c>
      <c r="AV14" s="465">
        <v>11.71</v>
      </c>
      <c r="AW14" s="465">
        <v>0</v>
      </c>
      <c r="AX14" s="465">
        <v>0.229181</v>
      </c>
      <c r="AY14" s="465">
        <v>0</v>
      </c>
      <c r="AZ14" s="465">
        <v>0.5</v>
      </c>
      <c r="BA14" s="465">
        <v>1.52</v>
      </c>
      <c r="BB14" s="465">
        <v>0</v>
      </c>
      <c r="BC14" s="465">
        <v>1.42079</v>
      </c>
      <c r="BD14" s="465">
        <v>0.87139999999999995</v>
      </c>
      <c r="BE14" s="465">
        <v>9.5105629999999515</v>
      </c>
      <c r="BF14" s="465">
        <v>9.6737660000000005</v>
      </c>
      <c r="BG14" s="465">
        <v>1.5656000000000003</v>
      </c>
      <c r="BH14" s="465">
        <v>0.01</v>
      </c>
      <c r="BI14" s="465">
        <v>0</v>
      </c>
      <c r="BJ14" s="465">
        <v>0.27</v>
      </c>
      <c r="BK14" s="465">
        <v>0</v>
      </c>
      <c r="BL14" s="465">
        <v>0</v>
      </c>
      <c r="BM14" s="465">
        <v>0</v>
      </c>
      <c r="BN14" s="465">
        <v>0</v>
      </c>
      <c r="BO14" s="465">
        <v>0.5</v>
      </c>
      <c r="BP14" s="449">
        <v>0</v>
      </c>
      <c r="BQ14" s="460">
        <f t="shared" si="6"/>
        <v>189.97669599999793</v>
      </c>
      <c r="BR14" s="468">
        <f>J$75-$BQ14</f>
        <v>-177.17669599999792</v>
      </c>
      <c r="BS14" s="462">
        <f t="shared" si="7"/>
        <v>4741.4523140000019</v>
      </c>
    </row>
    <row r="15" spans="1:74" ht="18" customHeight="1">
      <c r="A15" s="456" t="s">
        <v>30</v>
      </c>
      <c r="B15" s="207" t="s">
        <v>34</v>
      </c>
      <c r="C15" s="206" t="s">
        <v>35</v>
      </c>
      <c r="D15" s="405">
        <v>1424.7775599999998</v>
      </c>
      <c r="E15" s="457">
        <f>F15+J15+L15+P15+T15+Y15+X15+Z15</f>
        <v>5.7669999997415289E-2</v>
      </c>
      <c r="F15" s="458">
        <f t="shared" ref="F15:F73" si="9">G15+H15+I15</f>
        <v>0</v>
      </c>
      <c r="G15" s="465">
        <v>0</v>
      </c>
      <c r="H15" s="465">
        <v>0</v>
      </c>
      <c r="I15" s="465">
        <v>0</v>
      </c>
      <c r="J15" s="465">
        <v>0</v>
      </c>
      <c r="K15" s="459">
        <f>$D15-$BQ15</f>
        <v>1376.0841049999988</v>
      </c>
      <c r="L15" s="458">
        <f>SUM(M15:O15)</f>
        <v>0</v>
      </c>
      <c r="M15" s="465">
        <v>0</v>
      </c>
      <c r="N15" s="465">
        <v>0</v>
      </c>
      <c r="O15" s="465">
        <v>0</v>
      </c>
      <c r="P15" s="458">
        <f>SUM(Q15:S15)</f>
        <v>0</v>
      </c>
      <c r="Q15" s="465">
        <v>0</v>
      </c>
      <c r="R15" s="465">
        <v>0</v>
      </c>
      <c r="S15" s="465">
        <v>0</v>
      </c>
      <c r="T15" s="458">
        <f>SUM(U15:W15)</f>
        <v>0</v>
      </c>
      <c r="U15" s="465">
        <v>0</v>
      </c>
      <c r="V15" s="465">
        <v>0</v>
      </c>
      <c r="W15" s="465">
        <v>0</v>
      </c>
      <c r="X15" s="465">
        <v>0</v>
      </c>
      <c r="Y15" s="465">
        <v>0</v>
      </c>
      <c r="Z15" s="465">
        <v>5.7669999997415289E-2</v>
      </c>
      <c r="AA15" s="192">
        <f t="shared" si="8"/>
        <v>48.635785000003537</v>
      </c>
      <c r="AB15" s="465">
        <v>0</v>
      </c>
      <c r="AC15" s="465">
        <v>0.13039999999999999</v>
      </c>
      <c r="AD15" s="465">
        <v>0</v>
      </c>
      <c r="AE15" s="465">
        <v>0</v>
      </c>
      <c r="AF15" s="465">
        <v>2.3593000000000002</v>
      </c>
      <c r="AG15" s="465">
        <v>1.6</v>
      </c>
      <c r="AH15" s="465">
        <v>1.4739000000000002</v>
      </c>
      <c r="AI15" s="465">
        <v>0</v>
      </c>
      <c r="AJ15" s="465">
        <v>0</v>
      </c>
      <c r="AK15" s="458">
        <f t="shared" si="4"/>
        <v>31.372128000002974</v>
      </c>
      <c r="AL15" s="465">
        <v>16.328758000002981</v>
      </c>
      <c r="AM15" s="465">
        <v>0.33</v>
      </c>
      <c r="AN15" s="465">
        <v>0.20110000000000045</v>
      </c>
      <c r="AO15" s="465">
        <v>0</v>
      </c>
      <c r="AP15" s="465">
        <v>2.2781999999999938</v>
      </c>
      <c r="AQ15" s="465">
        <v>0.70806999999999898</v>
      </c>
      <c r="AR15" s="465">
        <v>8.7759999999999998</v>
      </c>
      <c r="AS15" s="465">
        <v>0</v>
      </c>
      <c r="AT15" s="465">
        <v>0</v>
      </c>
      <c r="AU15" s="465">
        <v>0</v>
      </c>
      <c r="AV15" s="465">
        <v>2.75</v>
      </c>
      <c r="AW15" s="465">
        <v>0</v>
      </c>
      <c r="AX15" s="465">
        <v>0</v>
      </c>
      <c r="AY15" s="465">
        <v>0</v>
      </c>
      <c r="AZ15" s="465">
        <v>0</v>
      </c>
      <c r="BA15" s="465">
        <v>0</v>
      </c>
      <c r="BB15" s="465">
        <v>0</v>
      </c>
      <c r="BC15" s="465">
        <v>0.48254999999999992</v>
      </c>
      <c r="BD15" s="465">
        <v>0</v>
      </c>
      <c r="BE15" s="465">
        <v>5.4491200000005682</v>
      </c>
      <c r="BF15" s="465">
        <v>4.7407799999999991</v>
      </c>
      <c r="BG15" s="465">
        <v>1.0226069999999989</v>
      </c>
      <c r="BH15" s="465">
        <v>5.0000000000000001E-3</v>
      </c>
      <c r="BI15" s="465">
        <v>0</v>
      </c>
      <c r="BJ15" s="465">
        <v>0</v>
      </c>
      <c r="BK15" s="465">
        <v>0</v>
      </c>
      <c r="BL15" s="465">
        <v>0</v>
      </c>
      <c r="BM15" s="465">
        <v>0</v>
      </c>
      <c r="BN15" s="465">
        <v>0</v>
      </c>
      <c r="BO15" s="465">
        <v>0</v>
      </c>
      <c r="BP15" s="449">
        <v>0</v>
      </c>
      <c r="BQ15" s="460">
        <f t="shared" si="6"/>
        <v>48.693455000000952</v>
      </c>
      <c r="BR15" s="468">
        <f>K$75-$BQ15</f>
        <v>224.60290700000388</v>
      </c>
      <c r="BS15" s="462">
        <f t="shared" si="7"/>
        <v>1649.3804670000036</v>
      </c>
    </row>
    <row r="16" spans="1:74" ht="18" customHeight="1">
      <c r="A16" s="456" t="s">
        <v>33</v>
      </c>
      <c r="B16" s="207" t="s">
        <v>37</v>
      </c>
      <c r="C16" s="206" t="s">
        <v>38</v>
      </c>
      <c r="D16" s="405">
        <f>SUM(D17:D19)</f>
        <v>16169.0748</v>
      </c>
      <c r="E16" s="457">
        <f>F16+J16+K16+P16+T16+Y16+X16+Z16</f>
        <v>0</v>
      </c>
      <c r="F16" s="458">
        <f t="shared" si="9"/>
        <v>0</v>
      </c>
      <c r="G16" s="458">
        <f>SUM(G17:G19)</f>
        <v>0</v>
      </c>
      <c r="H16" s="458">
        <f>SUM(H17:H19)</f>
        <v>0</v>
      </c>
      <c r="I16" s="458">
        <f>SUM(I17:I19)</f>
        <v>0</v>
      </c>
      <c r="J16" s="458">
        <f t="shared" ref="J16:Z16" si="10">SUM(J17:J19)</f>
        <v>0</v>
      </c>
      <c r="K16" s="458">
        <f>SUM(K17:K19)</f>
        <v>0</v>
      </c>
      <c r="L16" s="459">
        <f>$D16-$BQ16</f>
        <v>16107.255672000001</v>
      </c>
      <c r="M16" s="458">
        <f>SUM(M18:M19)</f>
        <v>0</v>
      </c>
      <c r="N16" s="458">
        <f>N17+N19</f>
        <v>0</v>
      </c>
      <c r="O16" s="458">
        <f>SUM(O17:O18)</f>
        <v>0</v>
      </c>
      <c r="P16" s="458">
        <f t="shared" si="10"/>
        <v>0</v>
      </c>
      <c r="Q16" s="458">
        <f t="shared" si="10"/>
        <v>0</v>
      </c>
      <c r="R16" s="458">
        <f t="shared" si="10"/>
        <v>0</v>
      </c>
      <c r="S16" s="458">
        <f t="shared" si="10"/>
        <v>0</v>
      </c>
      <c r="T16" s="458">
        <f>SUM(T17:T19)</f>
        <v>0</v>
      </c>
      <c r="U16" s="458">
        <f t="shared" si="10"/>
        <v>0</v>
      </c>
      <c r="V16" s="458">
        <f t="shared" si="10"/>
        <v>0</v>
      </c>
      <c r="W16" s="458">
        <f t="shared" si="10"/>
        <v>0</v>
      </c>
      <c r="X16" s="458">
        <f t="shared" si="10"/>
        <v>0</v>
      </c>
      <c r="Y16" s="458">
        <f t="shared" si="10"/>
        <v>0</v>
      </c>
      <c r="Z16" s="458">
        <f t="shared" si="10"/>
        <v>0</v>
      </c>
      <c r="AA16" s="192">
        <f t="shared" si="8"/>
        <v>61.819127999999964</v>
      </c>
      <c r="AB16" s="458">
        <f>SUM(AB17:AB19)</f>
        <v>7.5775179999999702</v>
      </c>
      <c r="AC16" s="458">
        <f t="shared" ref="AC16:AJ16" si="11">SUM(AC17:AC19)</f>
        <v>0</v>
      </c>
      <c r="AD16" s="458">
        <f t="shared" si="11"/>
        <v>0</v>
      </c>
      <c r="AE16" s="458">
        <f t="shared" si="11"/>
        <v>0</v>
      </c>
      <c r="AF16" s="458">
        <f t="shared" si="11"/>
        <v>0</v>
      </c>
      <c r="AG16" s="458">
        <f t="shared" si="11"/>
        <v>0</v>
      </c>
      <c r="AH16" s="458">
        <f t="shared" si="11"/>
        <v>0</v>
      </c>
      <c r="AI16" s="458">
        <f t="shared" si="11"/>
        <v>0</v>
      </c>
      <c r="AJ16" s="458">
        <f t="shared" si="11"/>
        <v>1.43</v>
      </c>
      <c r="AK16" s="458">
        <f t="shared" si="4"/>
        <v>52.811609999999995</v>
      </c>
      <c r="AL16" s="458">
        <f t="shared" ref="AL16:BP16" si="12">SUM(AL17:AL19)</f>
        <v>52.811609999999995</v>
      </c>
      <c r="AM16" s="458">
        <f t="shared" si="12"/>
        <v>0</v>
      </c>
      <c r="AN16" s="458">
        <f t="shared" si="12"/>
        <v>0</v>
      </c>
      <c r="AO16" s="458">
        <f t="shared" si="12"/>
        <v>0</v>
      </c>
      <c r="AP16" s="458">
        <f t="shared" si="12"/>
        <v>0</v>
      </c>
      <c r="AQ16" s="458">
        <f t="shared" si="12"/>
        <v>0</v>
      </c>
      <c r="AR16" s="458">
        <f t="shared" si="12"/>
        <v>0</v>
      </c>
      <c r="AS16" s="458">
        <f t="shared" si="12"/>
        <v>0</v>
      </c>
      <c r="AT16" s="458">
        <f t="shared" si="12"/>
        <v>0</v>
      </c>
      <c r="AU16" s="458">
        <f t="shared" si="12"/>
        <v>0</v>
      </c>
      <c r="AV16" s="458">
        <f t="shared" si="12"/>
        <v>0</v>
      </c>
      <c r="AW16" s="458">
        <f t="shared" si="12"/>
        <v>0</v>
      </c>
      <c r="AX16" s="458">
        <f t="shared" si="12"/>
        <v>0</v>
      </c>
      <c r="AY16" s="458">
        <f t="shared" si="12"/>
        <v>0</v>
      </c>
      <c r="AZ16" s="458">
        <f t="shared" si="12"/>
        <v>0</v>
      </c>
      <c r="BA16" s="458">
        <f t="shared" si="12"/>
        <v>0</v>
      </c>
      <c r="BB16" s="458">
        <f t="shared" si="12"/>
        <v>0</v>
      </c>
      <c r="BC16" s="458">
        <f t="shared" si="12"/>
        <v>0</v>
      </c>
      <c r="BD16" s="458">
        <f t="shared" si="12"/>
        <v>0</v>
      </c>
      <c r="BE16" s="458">
        <f t="shared" si="12"/>
        <v>0</v>
      </c>
      <c r="BF16" s="458">
        <f t="shared" si="12"/>
        <v>0</v>
      </c>
      <c r="BG16" s="458">
        <f t="shared" si="12"/>
        <v>0</v>
      </c>
      <c r="BH16" s="458">
        <f t="shared" si="12"/>
        <v>0</v>
      </c>
      <c r="BI16" s="458">
        <f t="shared" si="12"/>
        <v>0</v>
      </c>
      <c r="BJ16" s="458">
        <f t="shared" si="12"/>
        <v>0</v>
      </c>
      <c r="BK16" s="458">
        <f t="shared" si="12"/>
        <v>0</v>
      </c>
      <c r="BL16" s="458">
        <f t="shared" si="12"/>
        <v>0</v>
      </c>
      <c r="BM16" s="458">
        <f t="shared" si="12"/>
        <v>0</v>
      </c>
      <c r="BN16" s="458">
        <f t="shared" si="12"/>
        <v>0</v>
      </c>
      <c r="BO16" s="458">
        <f t="shared" si="12"/>
        <v>0</v>
      </c>
      <c r="BP16" s="443">
        <f t="shared" si="12"/>
        <v>0</v>
      </c>
      <c r="BQ16" s="460">
        <f t="shared" si="6"/>
        <v>61.819127999999964</v>
      </c>
      <c r="BR16" s="461">
        <f>L$75-$BQ16</f>
        <v>-61.819127999999964</v>
      </c>
      <c r="BS16" s="462">
        <f t="shared" si="7"/>
        <v>16107.255672000001</v>
      </c>
    </row>
    <row r="17" spans="1:72" s="470" customFormat="1" ht="18" customHeight="1">
      <c r="A17" s="463"/>
      <c r="B17" s="214" t="s">
        <v>39</v>
      </c>
      <c r="C17" s="214" t="s">
        <v>40</v>
      </c>
      <c r="D17" s="406">
        <v>12378.1574</v>
      </c>
      <c r="E17" s="464">
        <f>F17+J17+K17+L17+P17+T17+X17+Y17+Z17</f>
        <v>0</v>
      </c>
      <c r="F17" s="465">
        <f>G17+H17+I17</f>
        <v>0</v>
      </c>
      <c r="G17" s="465">
        <v>0</v>
      </c>
      <c r="H17" s="465">
        <v>0</v>
      </c>
      <c r="I17" s="465">
        <v>0</v>
      </c>
      <c r="J17" s="465">
        <v>0</v>
      </c>
      <c r="K17" s="465">
        <v>0</v>
      </c>
      <c r="L17" s="465">
        <f>N17+O17</f>
        <v>0</v>
      </c>
      <c r="M17" s="466">
        <f>$D17-$BQ17</f>
        <v>12318.760362000001</v>
      </c>
      <c r="N17" s="465">
        <v>0</v>
      </c>
      <c r="O17" s="465">
        <v>0</v>
      </c>
      <c r="P17" s="465">
        <f>SUM(Q17:S17)</f>
        <v>0</v>
      </c>
      <c r="Q17" s="465">
        <v>0</v>
      </c>
      <c r="R17" s="465">
        <v>0</v>
      </c>
      <c r="S17" s="465">
        <v>0</v>
      </c>
      <c r="T17" s="465">
        <f>SUM(U17:W17)</f>
        <v>0</v>
      </c>
      <c r="U17" s="465">
        <v>0</v>
      </c>
      <c r="V17" s="465">
        <v>0</v>
      </c>
      <c r="W17" s="465">
        <v>0</v>
      </c>
      <c r="X17" s="465">
        <v>0</v>
      </c>
      <c r="Y17" s="465">
        <v>0</v>
      </c>
      <c r="Z17" s="465">
        <v>0</v>
      </c>
      <c r="AA17" s="449">
        <f t="shared" si="8"/>
        <v>59.397037999999966</v>
      </c>
      <c r="AB17" s="465">
        <v>7.5775179999999702</v>
      </c>
      <c r="AC17" s="465">
        <v>0</v>
      </c>
      <c r="AD17" s="465">
        <v>0</v>
      </c>
      <c r="AE17" s="465">
        <v>0</v>
      </c>
      <c r="AF17" s="465">
        <v>0</v>
      </c>
      <c r="AG17" s="465">
        <v>0</v>
      </c>
      <c r="AH17" s="465">
        <v>0</v>
      </c>
      <c r="AI17" s="465">
        <v>0</v>
      </c>
      <c r="AJ17" s="465">
        <v>1.43</v>
      </c>
      <c r="AK17" s="465">
        <f t="shared" si="4"/>
        <v>50.389519999999997</v>
      </c>
      <c r="AL17" s="465">
        <v>50.389519999999997</v>
      </c>
      <c r="AM17" s="465">
        <v>0</v>
      </c>
      <c r="AN17" s="465">
        <v>0</v>
      </c>
      <c r="AO17" s="465">
        <v>0</v>
      </c>
      <c r="AP17" s="465">
        <v>0</v>
      </c>
      <c r="AQ17" s="465">
        <v>0</v>
      </c>
      <c r="AR17" s="465">
        <v>0</v>
      </c>
      <c r="AS17" s="465">
        <v>0</v>
      </c>
      <c r="AT17" s="465">
        <v>0</v>
      </c>
      <c r="AU17" s="465">
        <v>0</v>
      </c>
      <c r="AV17" s="465">
        <v>0</v>
      </c>
      <c r="AW17" s="465">
        <v>0</v>
      </c>
      <c r="AX17" s="465">
        <v>0</v>
      </c>
      <c r="AY17" s="465">
        <v>0</v>
      </c>
      <c r="AZ17" s="465">
        <v>0</v>
      </c>
      <c r="BA17" s="465">
        <v>0</v>
      </c>
      <c r="BB17" s="465">
        <v>0</v>
      </c>
      <c r="BC17" s="465">
        <v>0</v>
      </c>
      <c r="BD17" s="465">
        <v>0</v>
      </c>
      <c r="BE17" s="465">
        <v>0</v>
      </c>
      <c r="BF17" s="465">
        <v>0</v>
      </c>
      <c r="BG17" s="465">
        <v>0</v>
      </c>
      <c r="BH17" s="465">
        <v>0</v>
      </c>
      <c r="BI17" s="465">
        <v>0</v>
      </c>
      <c r="BJ17" s="465">
        <v>0</v>
      </c>
      <c r="BK17" s="465">
        <v>0</v>
      </c>
      <c r="BL17" s="465">
        <v>0</v>
      </c>
      <c r="BM17" s="465">
        <v>0</v>
      </c>
      <c r="BN17" s="465">
        <v>0</v>
      </c>
      <c r="BO17" s="465">
        <v>0</v>
      </c>
      <c r="BP17" s="449">
        <v>0</v>
      </c>
      <c r="BQ17" s="467">
        <f t="shared" si="6"/>
        <v>59.397037999999966</v>
      </c>
      <c r="BR17" s="468">
        <f>M$75-$BQ17</f>
        <v>-59.397037999999966</v>
      </c>
      <c r="BS17" s="469">
        <f t="shared" si="7"/>
        <v>12318.760362000001</v>
      </c>
    </row>
    <row r="18" spans="1:72" s="470" customFormat="1" ht="18" customHeight="1">
      <c r="A18" s="463"/>
      <c r="B18" s="214" t="s">
        <v>41</v>
      </c>
      <c r="C18" s="214" t="s">
        <v>42</v>
      </c>
      <c r="D18" s="406">
        <v>789.75500000000011</v>
      </c>
      <c r="E18" s="464">
        <f>F18+J18+K18+L18+P18+T18+X18+Y18+Z18</f>
        <v>0</v>
      </c>
      <c r="F18" s="465">
        <f t="shared" si="9"/>
        <v>0</v>
      </c>
      <c r="G18" s="465">
        <v>0</v>
      </c>
      <c r="H18" s="465">
        <v>0</v>
      </c>
      <c r="I18" s="465">
        <v>0</v>
      </c>
      <c r="J18" s="465">
        <v>0</v>
      </c>
      <c r="K18" s="465">
        <v>0</v>
      </c>
      <c r="L18" s="465">
        <f>M18+O18</f>
        <v>0</v>
      </c>
      <c r="M18" s="465">
        <v>0</v>
      </c>
      <c r="N18" s="466">
        <f>$D18-$BQ18</f>
        <v>787.33291000000008</v>
      </c>
      <c r="O18" s="465">
        <v>0</v>
      </c>
      <c r="P18" s="465">
        <f>SUM(Q18:S18)</f>
        <v>0</v>
      </c>
      <c r="Q18" s="465">
        <v>0</v>
      </c>
      <c r="R18" s="465">
        <v>0</v>
      </c>
      <c r="S18" s="465">
        <v>0</v>
      </c>
      <c r="T18" s="465">
        <f>SUM(U18:W18)</f>
        <v>0</v>
      </c>
      <c r="U18" s="465">
        <v>0</v>
      </c>
      <c r="V18" s="465">
        <v>0</v>
      </c>
      <c r="W18" s="465">
        <v>0</v>
      </c>
      <c r="X18" s="465">
        <v>0</v>
      </c>
      <c r="Y18" s="465">
        <v>0</v>
      </c>
      <c r="Z18" s="465">
        <v>0</v>
      </c>
      <c r="AA18" s="449">
        <f t="shared" si="8"/>
        <v>2.4220899999999999</v>
      </c>
      <c r="AB18" s="465">
        <v>0</v>
      </c>
      <c r="AC18" s="465">
        <v>0</v>
      </c>
      <c r="AD18" s="465">
        <v>0</v>
      </c>
      <c r="AE18" s="465">
        <v>0</v>
      </c>
      <c r="AF18" s="465">
        <v>0</v>
      </c>
      <c r="AG18" s="465">
        <v>0</v>
      </c>
      <c r="AH18" s="465">
        <v>0</v>
      </c>
      <c r="AI18" s="465">
        <v>0</v>
      </c>
      <c r="AJ18" s="465">
        <v>0</v>
      </c>
      <c r="AK18" s="465">
        <f t="shared" si="4"/>
        <v>2.4220899999999999</v>
      </c>
      <c r="AL18" s="465">
        <v>2.4220899999999999</v>
      </c>
      <c r="AM18" s="465">
        <v>0</v>
      </c>
      <c r="AN18" s="465">
        <v>0</v>
      </c>
      <c r="AO18" s="465">
        <v>0</v>
      </c>
      <c r="AP18" s="465">
        <v>0</v>
      </c>
      <c r="AQ18" s="465">
        <v>0</v>
      </c>
      <c r="AR18" s="465">
        <v>0</v>
      </c>
      <c r="AS18" s="465">
        <v>0</v>
      </c>
      <c r="AT18" s="465">
        <v>0</v>
      </c>
      <c r="AU18" s="465">
        <v>0</v>
      </c>
      <c r="AV18" s="465">
        <v>0</v>
      </c>
      <c r="AW18" s="465">
        <v>0</v>
      </c>
      <c r="AX18" s="465">
        <v>0</v>
      </c>
      <c r="AY18" s="465">
        <v>0</v>
      </c>
      <c r="AZ18" s="465">
        <v>0</v>
      </c>
      <c r="BA18" s="465">
        <v>0</v>
      </c>
      <c r="BB18" s="465">
        <v>0</v>
      </c>
      <c r="BC18" s="465">
        <v>0</v>
      </c>
      <c r="BD18" s="465">
        <v>0</v>
      </c>
      <c r="BE18" s="465">
        <v>0</v>
      </c>
      <c r="BF18" s="465">
        <v>0</v>
      </c>
      <c r="BG18" s="465">
        <v>0</v>
      </c>
      <c r="BH18" s="465">
        <v>0</v>
      </c>
      <c r="BI18" s="465">
        <v>0</v>
      </c>
      <c r="BJ18" s="465">
        <v>0</v>
      </c>
      <c r="BK18" s="465">
        <v>0</v>
      </c>
      <c r="BL18" s="465">
        <v>0</v>
      </c>
      <c r="BM18" s="465">
        <v>0</v>
      </c>
      <c r="BN18" s="465">
        <v>0</v>
      </c>
      <c r="BO18" s="465">
        <v>0</v>
      </c>
      <c r="BP18" s="449">
        <v>0</v>
      </c>
      <c r="BQ18" s="467">
        <f t="shared" si="6"/>
        <v>2.4220899999999999</v>
      </c>
      <c r="BR18" s="468">
        <f>N$75-$BQ18</f>
        <v>-2.4220899999999999</v>
      </c>
      <c r="BS18" s="469">
        <f t="shared" si="7"/>
        <v>787.33291000000008</v>
      </c>
    </row>
    <row r="19" spans="1:72" s="470" customFormat="1" ht="18" customHeight="1">
      <c r="A19" s="463"/>
      <c r="B19" s="214" t="s">
        <v>43</v>
      </c>
      <c r="C19" s="214" t="s">
        <v>44</v>
      </c>
      <c r="D19" s="406">
        <v>3001.1623999999993</v>
      </c>
      <c r="E19" s="464">
        <f>F19+J19+K19+L19+P19+T19+X19+Y19+Z19</f>
        <v>0</v>
      </c>
      <c r="F19" s="465">
        <f t="shared" si="9"/>
        <v>0</v>
      </c>
      <c r="G19" s="465">
        <v>0</v>
      </c>
      <c r="H19" s="465">
        <v>0</v>
      </c>
      <c r="I19" s="465">
        <v>0</v>
      </c>
      <c r="J19" s="465">
        <v>0</v>
      </c>
      <c r="K19" s="465">
        <v>0</v>
      </c>
      <c r="L19" s="465">
        <f>M19+N19</f>
        <v>0</v>
      </c>
      <c r="M19" s="465">
        <v>0</v>
      </c>
      <c r="N19" s="465">
        <v>0</v>
      </c>
      <c r="O19" s="466">
        <f>$D19-$BQ19</f>
        <v>3001.1623999999993</v>
      </c>
      <c r="P19" s="465">
        <f>SUM(Q19:S19)</f>
        <v>0</v>
      </c>
      <c r="Q19" s="465">
        <v>0</v>
      </c>
      <c r="R19" s="465">
        <v>0</v>
      </c>
      <c r="S19" s="465">
        <v>0</v>
      </c>
      <c r="T19" s="465">
        <f>SUM(U19:W19)</f>
        <v>0</v>
      </c>
      <c r="U19" s="465">
        <v>0</v>
      </c>
      <c r="V19" s="465">
        <v>0</v>
      </c>
      <c r="W19" s="465">
        <v>0</v>
      </c>
      <c r="X19" s="465">
        <v>0</v>
      </c>
      <c r="Y19" s="465">
        <v>0</v>
      </c>
      <c r="Z19" s="465">
        <v>0</v>
      </c>
      <c r="AA19" s="449">
        <f t="shared" si="8"/>
        <v>0</v>
      </c>
      <c r="AB19" s="465">
        <v>0</v>
      </c>
      <c r="AC19" s="465">
        <v>0</v>
      </c>
      <c r="AD19" s="465">
        <v>0</v>
      </c>
      <c r="AE19" s="465">
        <v>0</v>
      </c>
      <c r="AF19" s="465">
        <v>0</v>
      </c>
      <c r="AG19" s="465">
        <v>0</v>
      </c>
      <c r="AH19" s="465">
        <v>0</v>
      </c>
      <c r="AI19" s="465">
        <v>0</v>
      </c>
      <c r="AJ19" s="465">
        <v>0</v>
      </c>
      <c r="AK19" s="465">
        <f t="shared" si="4"/>
        <v>0</v>
      </c>
      <c r="AL19" s="465">
        <v>0</v>
      </c>
      <c r="AM19" s="465">
        <v>0</v>
      </c>
      <c r="AN19" s="465">
        <v>0</v>
      </c>
      <c r="AO19" s="465">
        <v>0</v>
      </c>
      <c r="AP19" s="465">
        <v>0</v>
      </c>
      <c r="AQ19" s="465">
        <v>0</v>
      </c>
      <c r="AR19" s="465">
        <v>0</v>
      </c>
      <c r="AS19" s="465">
        <v>0</v>
      </c>
      <c r="AT19" s="465">
        <v>0</v>
      </c>
      <c r="AU19" s="465">
        <v>0</v>
      </c>
      <c r="AV19" s="465">
        <v>0</v>
      </c>
      <c r="AW19" s="465">
        <v>0</v>
      </c>
      <c r="AX19" s="465">
        <v>0</v>
      </c>
      <c r="AY19" s="465">
        <v>0</v>
      </c>
      <c r="AZ19" s="465">
        <v>0</v>
      </c>
      <c r="BA19" s="465">
        <v>0</v>
      </c>
      <c r="BB19" s="465">
        <v>0</v>
      </c>
      <c r="BC19" s="465">
        <v>0</v>
      </c>
      <c r="BD19" s="465">
        <v>0</v>
      </c>
      <c r="BE19" s="465">
        <v>0</v>
      </c>
      <c r="BF19" s="465">
        <v>0</v>
      </c>
      <c r="BG19" s="465">
        <v>0</v>
      </c>
      <c r="BH19" s="465">
        <v>0</v>
      </c>
      <c r="BI19" s="465">
        <v>0</v>
      </c>
      <c r="BJ19" s="465">
        <v>0</v>
      </c>
      <c r="BK19" s="465">
        <v>0</v>
      </c>
      <c r="BL19" s="465">
        <v>0</v>
      </c>
      <c r="BM19" s="465">
        <v>0</v>
      </c>
      <c r="BN19" s="465">
        <v>0</v>
      </c>
      <c r="BO19" s="465">
        <v>0</v>
      </c>
      <c r="BP19" s="449">
        <v>0</v>
      </c>
      <c r="BQ19" s="467">
        <f t="shared" si="6"/>
        <v>0</v>
      </c>
      <c r="BR19" s="468">
        <f>O$75-$BQ19</f>
        <v>0</v>
      </c>
      <c r="BS19" s="469">
        <f t="shared" si="7"/>
        <v>3001.1623999999993</v>
      </c>
    </row>
    <row r="20" spans="1:72" ht="17.25" customHeight="1">
      <c r="A20" s="456" t="s">
        <v>36</v>
      </c>
      <c r="B20" s="207" t="s">
        <v>46</v>
      </c>
      <c r="C20" s="206" t="s">
        <v>47</v>
      </c>
      <c r="D20" s="405">
        <f>SUM(D21:D23)</f>
        <v>0</v>
      </c>
      <c r="E20" s="457">
        <f>F20+J20+K20+L20+T20+X20+Y20+Z20</f>
        <v>0</v>
      </c>
      <c r="F20" s="458">
        <f t="shared" si="9"/>
        <v>0</v>
      </c>
      <c r="G20" s="458">
        <f t="shared" ref="G20:Z20" si="13">SUM(G21:G23)</f>
        <v>0</v>
      </c>
      <c r="H20" s="458">
        <f t="shared" si="13"/>
        <v>0</v>
      </c>
      <c r="I20" s="458">
        <f t="shared" si="13"/>
        <v>0</v>
      </c>
      <c r="J20" s="458">
        <f t="shared" si="13"/>
        <v>0</v>
      </c>
      <c r="K20" s="458">
        <f t="shared" si="13"/>
        <v>0</v>
      </c>
      <c r="L20" s="458">
        <f>SUM(L21:L23)</f>
        <v>0</v>
      </c>
      <c r="M20" s="458">
        <f>SUM(M21:M23)</f>
        <v>0</v>
      </c>
      <c r="N20" s="458">
        <f t="shared" si="13"/>
        <v>0</v>
      </c>
      <c r="O20" s="458">
        <f t="shared" si="13"/>
        <v>0</v>
      </c>
      <c r="P20" s="459">
        <f>$D20-$BQ20</f>
        <v>0</v>
      </c>
      <c r="Q20" s="458">
        <f>SUM(Q22:Q23)</f>
        <v>0</v>
      </c>
      <c r="R20" s="458">
        <f>R21+R23</f>
        <v>0</v>
      </c>
      <c r="S20" s="458">
        <f>SUM(S21:S22)</f>
        <v>0</v>
      </c>
      <c r="T20" s="458">
        <f>SUM(T21:T23)</f>
        <v>0</v>
      </c>
      <c r="U20" s="458">
        <f>SUM(U21:U23)</f>
        <v>0</v>
      </c>
      <c r="V20" s="458">
        <f>SUM(V21:V23)</f>
        <v>0</v>
      </c>
      <c r="W20" s="458">
        <f>SUM(W21:W23)</f>
        <v>0</v>
      </c>
      <c r="X20" s="458">
        <f t="shared" si="13"/>
        <v>0</v>
      </c>
      <c r="Y20" s="458">
        <f t="shared" si="13"/>
        <v>0</v>
      </c>
      <c r="Z20" s="458">
        <f t="shared" si="13"/>
        <v>0</v>
      </c>
      <c r="AA20" s="192">
        <f t="shared" si="8"/>
        <v>0</v>
      </c>
      <c r="AB20" s="458">
        <f>SUM(AB21:AB23)</f>
        <v>0</v>
      </c>
      <c r="AC20" s="458">
        <f t="shared" ref="AC20:AJ20" si="14">SUM(AC21:AC23)</f>
        <v>0</v>
      </c>
      <c r="AD20" s="458">
        <f t="shared" si="14"/>
        <v>0</v>
      </c>
      <c r="AE20" s="458">
        <f t="shared" si="14"/>
        <v>0</v>
      </c>
      <c r="AF20" s="458">
        <f t="shared" si="14"/>
        <v>0</v>
      </c>
      <c r="AG20" s="458">
        <f t="shared" si="14"/>
        <v>0</v>
      </c>
      <c r="AH20" s="458">
        <f t="shared" si="14"/>
        <v>0</v>
      </c>
      <c r="AI20" s="458">
        <f t="shared" si="14"/>
        <v>0</v>
      </c>
      <c r="AJ20" s="458">
        <f t="shared" si="14"/>
        <v>0</v>
      </c>
      <c r="AK20" s="458">
        <f t="shared" si="4"/>
        <v>0</v>
      </c>
      <c r="AL20" s="458">
        <f t="shared" ref="AL20:BP20" si="15">SUM(AL21:AL23)</f>
        <v>0</v>
      </c>
      <c r="AM20" s="458">
        <f t="shared" si="15"/>
        <v>0</v>
      </c>
      <c r="AN20" s="458">
        <f t="shared" si="15"/>
        <v>0</v>
      </c>
      <c r="AO20" s="458">
        <f t="shared" si="15"/>
        <v>0</v>
      </c>
      <c r="AP20" s="458">
        <f t="shared" si="15"/>
        <v>0</v>
      </c>
      <c r="AQ20" s="458">
        <f t="shared" si="15"/>
        <v>0</v>
      </c>
      <c r="AR20" s="458">
        <f t="shared" si="15"/>
        <v>0</v>
      </c>
      <c r="AS20" s="458">
        <f t="shared" si="15"/>
        <v>0</v>
      </c>
      <c r="AT20" s="458">
        <f t="shared" si="15"/>
        <v>0</v>
      </c>
      <c r="AU20" s="458">
        <f t="shared" si="15"/>
        <v>0</v>
      </c>
      <c r="AV20" s="458">
        <f t="shared" si="15"/>
        <v>0</v>
      </c>
      <c r="AW20" s="458">
        <f t="shared" si="15"/>
        <v>0</v>
      </c>
      <c r="AX20" s="458">
        <f t="shared" si="15"/>
        <v>0</v>
      </c>
      <c r="AY20" s="458">
        <f t="shared" si="15"/>
        <v>0</v>
      </c>
      <c r="AZ20" s="458">
        <f t="shared" si="15"/>
        <v>0</v>
      </c>
      <c r="BA20" s="458">
        <f t="shared" si="15"/>
        <v>0</v>
      </c>
      <c r="BB20" s="458">
        <f t="shared" si="15"/>
        <v>0</v>
      </c>
      <c r="BC20" s="458">
        <f t="shared" si="15"/>
        <v>0</v>
      </c>
      <c r="BD20" s="458">
        <f t="shared" si="15"/>
        <v>0</v>
      </c>
      <c r="BE20" s="458">
        <f t="shared" si="15"/>
        <v>0</v>
      </c>
      <c r="BF20" s="458">
        <f t="shared" si="15"/>
        <v>0</v>
      </c>
      <c r="BG20" s="458">
        <f t="shared" si="15"/>
        <v>0</v>
      </c>
      <c r="BH20" s="458">
        <f t="shared" si="15"/>
        <v>0</v>
      </c>
      <c r="BI20" s="458">
        <f t="shared" si="15"/>
        <v>0</v>
      </c>
      <c r="BJ20" s="458">
        <f t="shared" si="15"/>
        <v>0</v>
      </c>
      <c r="BK20" s="458">
        <f t="shared" si="15"/>
        <v>0</v>
      </c>
      <c r="BL20" s="458">
        <f t="shared" si="15"/>
        <v>0</v>
      </c>
      <c r="BM20" s="458">
        <f t="shared" si="15"/>
        <v>0</v>
      </c>
      <c r="BN20" s="458">
        <f t="shared" si="15"/>
        <v>0</v>
      </c>
      <c r="BO20" s="458">
        <f t="shared" si="15"/>
        <v>0</v>
      </c>
      <c r="BP20" s="443">
        <f t="shared" si="15"/>
        <v>0</v>
      </c>
      <c r="BQ20" s="460">
        <f t="shared" si="6"/>
        <v>0</v>
      </c>
      <c r="BR20" s="461">
        <f>P$75-$BQ20</f>
        <v>0</v>
      </c>
      <c r="BS20" s="462">
        <f t="shared" si="7"/>
        <v>0</v>
      </c>
    </row>
    <row r="21" spans="1:72" s="470" customFormat="1" ht="18" customHeight="1">
      <c r="A21" s="463"/>
      <c r="B21" s="214" t="s">
        <v>48</v>
      </c>
      <c r="C21" s="214" t="s">
        <v>49</v>
      </c>
      <c r="D21" s="406">
        <v>0</v>
      </c>
      <c r="E21" s="464">
        <f>F21+J21+K21+L21+P21+T21+X21+Y21+Z21</f>
        <v>0</v>
      </c>
      <c r="F21" s="465">
        <f t="shared" si="9"/>
        <v>0</v>
      </c>
      <c r="G21" s="465">
        <v>0</v>
      </c>
      <c r="H21" s="465">
        <v>0</v>
      </c>
      <c r="I21" s="465">
        <v>0</v>
      </c>
      <c r="J21" s="465">
        <v>0</v>
      </c>
      <c r="K21" s="465">
        <v>0</v>
      </c>
      <c r="L21" s="465">
        <f>SUM(M21:O21)</f>
        <v>0</v>
      </c>
      <c r="M21" s="465">
        <v>0</v>
      </c>
      <c r="N21" s="465">
        <v>0</v>
      </c>
      <c r="O21" s="465">
        <v>0</v>
      </c>
      <c r="P21" s="465">
        <f>SUM(R21:S21)</f>
        <v>0</v>
      </c>
      <c r="Q21" s="466">
        <f>$D21-$BQ21</f>
        <v>0</v>
      </c>
      <c r="R21" s="465">
        <v>0</v>
      </c>
      <c r="S21" s="465">
        <v>0</v>
      </c>
      <c r="T21" s="465">
        <f>SUM(U21:W21)</f>
        <v>0</v>
      </c>
      <c r="U21" s="465">
        <v>0</v>
      </c>
      <c r="V21" s="465">
        <v>0</v>
      </c>
      <c r="W21" s="465">
        <v>0</v>
      </c>
      <c r="X21" s="465">
        <v>0</v>
      </c>
      <c r="Y21" s="465">
        <v>0</v>
      </c>
      <c r="Z21" s="465">
        <v>0</v>
      </c>
      <c r="AA21" s="449">
        <f t="shared" si="8"/>
        <v>0</v>
      </c>
      <c r="AB21" s="465">
        <v>0</v>
      </c>
      <c r="AC21" s="465">
        <v>0</v>
      </c>
      <c r="AD21" s="465">
        <v>0</v>
      </c>
      <c r="AE21" s="465">
        <v>0</v>
      </c>
      <c r="AF21" s="465">
        <v>0</v>
      </c>
      <c r="AG21" s="465">
        <v>0</v>
      </c>
      <c r="AH21" s="465">
        <v>0</v>
      </c>
      <c r="AI21" s="465">
        <v>0</v>
      </c>
      <c r="AJ21" s="465">
        <v>0</v>
      </c>
      <c r="AK21" s="465">
        <f t="shared" si="4"/>
        <v>0</v>
      </c>
      <c r="AL21" s="465">
        <v>0</v>
      </c>
      <c r="AM21" s="465">
        <v>0</v>
      </c>
      <c r="AN21" s="465">
        <v>0</v>
      </c>
      <c r="AO21" s="465">
        <v>0</v>
      </c>
      <c r="AP21" s="465">
        <v>0</v>
      </c>
      <c r="AQ21" s="465">
        <v>0</v>
      </c>
      <c r="AR21" s="465">
        <v>0</v>
      </c>
      <c r="AS21" s="465">
        <v>0</v>
      </c>
      <c r="AT21" s="465">
        <v>0</v>
      </c>
      <c r="AU21" s="465">
        <v>0</v>
      </c>
      <c r="AV21" s="465">
        <v>0</v>
      </c>
      <c r="AW21" s="465">
        <v>0</v>
      </c>
      <c r="AX21" s="465">
        <v>0</v>
      </c>
      <c r="AY21" s="465">
        <v>0</v>
      </c>
      <c r="AZ21" s="465">
        <v>0</v>
      </c>
      <c r="BA21" s="465">
        <v>0</v>
      </c>
      <c r="BB21" s="465">
        <v>0</v>
      </c>
      <c r="BC21" s="465">
        <v>0</v>
      </c>
      <c r="BD21" s="465">
        <v>0</v>
      </c>
      <c r="BE21" s="465">
        <v>0</v>
      </c>
      <c r="BF21" s="465">
        <v>0</v>
      </c>
      <c r="BG21" s="465">
        <v>0</v>
      </c>
      <c r="BH21" s="465">
        <v>0</v>
      </c>
      <c r="BI21" s="465">
        <v>0</v>
      </c>
      <c r="BJ21" s="465">
        <v>0</v>
      </c>
      <c r="BK21" s="465">
        <v>0</v>
      </c>
      <c r="BL21" s="465">
        <v>0</v>
      </c>
      <c r="BM21" s="465">
        <v>0</v>
      </c>
      <c r="BN21" s="465">
        <v>0</v>
      </c>
      <c r="BO21" s="465">
        <v>0</v>
      </c>
      <c r="BP21" s="449">
        <v>0</v>
      </c>
      <c r="BQ21" s="467">
        <f t="shared" si="6"/>
        <v>0</v>
      </c>
      <c r="BR21" s="468">
        <f>Q$75-$BQ21</f>
        <v>0</v>
      </c>
      <c r="BS21" s="469">
        <f t="shared" si="7"/>
        <v>0</v>
      </c>
    </row>
    <row r="22" spans="1:72" s="470" customFormat="1" ht="18" customHeight="1">
      <c r="A22" s="463"/>
      <c r="B22" s="214" t="s">
        <v>50</v>
      </c>
      <c r="C22" s="214" t="s">
        <v>51</v>
      </c>
      <c r="D22" s="406">
        <v>0</v>
      </c>
      <c r="E22" s="464">
        <f>F22+J22+K22+L22+P22+T22+X22+Y22+Z22</f>
        <v>0</v>
      </c>
      <c r="F22" s="465">
        <f t="shared" si="9"/>
        <v>0</v>
      </c>
      <c r="G22" s="465">
        <v>0</v>
      </c>
      <c r="H22" s="465">
        <v>0</v>
      </c>
      <c r="I22" s="465">
        <v>0</v>
      </c>
      <c r="J22" s="465">
        <v>0</v>
      </c>
      <c r="K22" s="465">
        <v>0</v>
      </c>
      <c r="L22" s="465">
        <f>SUM(M22:O22)</f>
        <v>0</v>
      </c>
      <c r="M22" s="465">
        <v>0</v>
      </c>
      <c r="N22" s="465">
        <v>0</v>
      </c>
      <c r="O22" s="465">
        <v>0</v>
      </c>
      <c r="P22" s="465">
        <f>Q22+S22</f>
        <v>0</v>
      </c>
      <c r="Q22" s="465">
        <v>0</v>
      </c>
      <c r="R22" s="466">
        <f>$D22-$BQ22</f>
        <v>0</v>
      </c>
      <c r="S22" s="465">
        <v>0</v>
      </c>
      <c r="T22" s="465">
        <f>SUM(U22:W22)</f>
        <v>0</v>
      </c>
      <c r="U22" s="465">
        <v>0</v>
      </c>
      <c r="V22" s="465">
        <v>0</v>
      </c>
      <c r="W22" s="465">
        <v>0</v>
      </c>
      <c r="X22" s="465">
        <v>0</v>
      </c>
      <c r="Y22" s="465">
        <v>0</v>
      </c>
      <c r="Z22" s="465">
        <v>0</v>
      </c>
      <c r="AA22" s="449">
        <f t="shared" si="8"/>
        <v>0</v>
      </c>
      <c r="AB22" s="465">
        <v>0</v>
      </c>
      <c r="AC22" s="465">
        <v>0</v>
      </c>
      <c r="AD22" s="465">
        <v>0</v>
      </c>
      <c r="AE22" s="465">
        <v>0</v>
      </c>
      <c r="AF22" s="465">
        <v>0</v>
      </c>
      <c r="AG22" s="465">
        <v>0</v>
      </c>
      <c r="AH22" s="465">
        <v>0</v>
      </c>
      <c r="AI22" s="465">
        <v>0</v>
      </c>
      <c r="AJ22" s="465">
        <v>0</v>
      </c>
      <c r="AK22" s="465">
        <f t="shared" si="4"/>
        <v>0</v>
      </c>
      <c r="AL22" s="465">
        <v>0</v>
      </c>
      <c r="AM22" s="465">
        <v>0</v>
      </c>
      <c r="AN22" s="465">
        <v>0</v>
      </c>
      <c r="AO22" s="465">
        <v>0</v>
      </c>
      <c r="AP22" s="465">
        <v>0</v>
      </c>
      <c r="AQ22" s="465">
        <v>0</v>
      </c>
      <c r="AR22" s="465">
        <v>0</v>
      </c>
      <c r="AS22" s="465">
        <v>0</v>
      </c>
      <c r="AT22" s="465">
        <v>0</v>
      </c>
      <c r="AU22" s="465">
        <v>0</v>
      </c>
      <c r="AV22" s="465">
        <v>0</v>
      </c>
      <c r="AW22" s="465">
        <v>0</v>
      </c>
      <c r="AX22" s="465">
        <v>0</v>
      </c>
      <c r="AY22" s="465">
        <v>0</v>
      </c>
      <c r="AZ22" s="465">
        <v>0</v>
      </c>
      <c r="BA22" s="465">
        <v>0</v>
      </c>
      <c r="BB22" s="465">
        <v>0</v>
      </c>
      <c r="BC22" s="465">
        <v>0</v>
      </c>
      <c r="BD22" s="465">
        <v>0</v>
      </c>
      <c r="BE22" s="465">
        <v>0</v>
      </c>
      <c r="BF22" s="465">
        <v>0</v>
      </c>
      <c r="BG22" s="465">
        <v>0</v>
      </c>
      <c r="BH22" s="465">
        <v>0</v>
      </c>
      <c r="BI22" s="465">
        <v>0</v>
      </c>
      <c r="BJ22" s="465">
        <v>0</v>
      </c>
      <c r="BK22" s="465">
        <v>0</v>
      </c>
      <c r="BL22" s="465">
        <v>0</v>
      </c>
      <c r="BM22" s="465">
        <v>0</v>
      </c>
      <c r="BN22" s="465">
        <v>0</v>
      </c>
      <c r="BO22" s="465">
        <v>0</v>
      </c>
      <c r="BP22" s="449">
        <v>0</v>
      </c>
      <c r="BQ22" s="467">
        <f t="shared" si="6"/>
        <v>0</v>
      </c>
      <c r="BR22" s="468">
        <f>R$75-$BQ22</f>
        <v>0</v>
      </c>
      <c r="BS22" s="469">
        <f t="shared" si="7"/>
        <v>0</v>
      </c>
    </row>
    <row r="23" spans="1:72" s="470" customFormat="1" ht="18" customHeight="1">
      <c r="A23" s="463"/>
      <c r="B23" s="214" t="s">
        <v>52</v>
      </c>
      <c r="C23" s="214" t="s">
        <v>53</v>
      </c>
      <c r="D23" s="406">
        <v>0</v>
      </c>
      <c r="E23" s="464">
        <f>F23+J23+K23+L23+P23+T23+X23+Y23+Z23</f>
        <v>0</v>
      </c>
      <c r="F23" s="465">
        <f t="shared" si="9"/>
        <v>0</v>
      </c>
      <c r="G23" s="465">
        <v>0</v>
      </c>
      <c r="H23" s="465">
        <v>0</v>
      </c>
      <c r="I23" s="465">
        <v>0</v>
      </c>
      <c r="J23" s="465">
        <v>0</v>
      </c>
      <c r="K23" s="465">
        <v>0</v>
      </c>
      <c r="L23" s="465">
        <f>SUM(M23:O23)</f>
        <v>0</v>
      </c>
      <c r="M23" s="465">
        <v>0</v>
      </c>
      <c r="N23" s="465">
        <v>0</v>
      </c>
      <c r="O23" s="465">
        <v>0</v>
      </c>
      <c r="P23" s="465">
        <f>Q23+R23</f>
        <v>0</v>
      </c>
      <c r="Q23" s="465">
        <v>0</v>
      </c>
      <c r="R23" s="465">
        <v>0</v>
      </c>
      <c r="S23" s="466">
        <f>$D23-$BQ23</f>
        <v>0</v>
      </c>
      <c r="T23" s="465">
        <f>SUM(U23:W23)</f>
        <v>0</v>
      </c>
      <c r="U23" s="465">
        <v>0</v>
      </c>
      <c r="V23" s="465">
        <v>0</v>
      </c>
      <c r="W23" s="465">
        <v>0</v>
      </c>
      <c r="X23" s="465">
        <v>0</v>
      </c>
      <c r="Y23" s="465">
        <v>0</v>
      </c>
      <c r="Z23" s="465">
        <v>0</v>
      </c>
      <c r="AA23" s="449">
        <f t="shared" si="8"/>
        <v>0</v>
      </c>
      <c r="AB23" s="465">
        <v>0</v>
      </c>
      <c r="AC23" s="465">
        <v>0</v>
      </c>
      <c r="AD23" s="465">
        <v>0</v>
      </c>
      <c r="AE23" s="465">
        <v>0</v>
      </c>
      <c r="AF23" s="465">
        <v>0</v>
      </c>
      <c r="AG23" s="465">
        <v>0</v>
      </c>
      <c r="AH23" s="465">
        <v>0</v>
      </c>
      <c r="AI23" s="465">
        <v>0</v>
      </c>
      <c r="AJ23" s="465">
        <v>0</v>
      </c>
      <c r="AK23" s="465">
        <f t="shared" si="4"/>
        <v>0</v>
      </c>
      <c r="AL23" s="465">
        <v>0</v>
      </c>
      <c r="AM23" s="465">
        <v>0</v>
      </c>
      <c r="AN23" s="465">
        <v>0</v>
      </c>
      <c r="AO23" s="465">
        <v>0</v>
      </c>
      <c r="AP23" s="465">
        <v>0</v>
      </c>
      <c r="AQ23" s="465">
        <v>0</v>
      </c>
      <c r="AR23" s="465">
        <v>0</v>
      </c>
      <c r="AS23" s="465">
        <v>0</v>
      </c>
      <c r="AT23" s="465">
        <v>0</v>
      </c>
      <c r="AU23" s="465">
        <v>0</v>
      </c>
      <c r="AV23" s="465">
        <v>0</v>
      </c>
      <c r="AW23" s="465">
        <v>0</v>
      </c>
      <c r="AX23" s="465">
        <v>0</v>
      </c>
      <c r="AY23" s="465">
        <v>0</v>
      </c>
      <c r="AZ23" s="465">
        <v>0</v>
      </c>
      <c r="BA23" s="465">
        <v>0</v>
      </c>
      <c r="BB23" s="465">
        <v>0</v>
      </c>
      <c r="BC23" s="465">
        <v>0</v>
      </c>
      <c r="BD23" s="465">
        <v>0</v>
      </c>
      <c r="BE23" s="465">
        <v>0</v>
      </c>
      <c r="BF23" s="465">
        <v>0</v>
      </c>
      <c r="BG23" s="465">
        <v>0</v>
      </c>
      <c r="BH23" s="465">
        <v>0</v>
      </c>
      <c r="BI23" s="465">
        <v>0</v>
      </c>
      <c r="BJ23" s="465">
        <v>0</v>
      </c>
      <c r="BK23" s="465">
        <v>0</v>
      </c>
      <c r="BL23" s="465">
        <v>0</v>
      </c>
      <c r="BM23" s="465">
        <v>0</v>
      </c>
      <c r="BN23" s="465">
        <v>0</v>
      </c>
      <c r="BO23" s="465">
        <v>0</v>
      </c>
      <c r="BP23" s="449">
        <v>0</v>
      </c>
      <c r="BQ23" s="467">
        <f t="shared" si="6"/>
        <v>0</v>
      </c>
      <c r="BR23" s="468">
        <f>S$75-$BQ23</f>
        <v>0</v>
      </c>
      <c r="BS23" s="469">
        <f t="shared" si="7"/>
        <v>0</v>
      </c>
    </row>
    <row r="24" spans="1:72" ht="18" customHeight="1">
      <c r="A24" s="456" t="s">
        <v>45</v>
      </c>
      <c r="B24" s="207" t="s">
        <v>55</v>
      </c>
      <c r="C24" s="206" t="s">
        <v>56</v>
      </c>
      <c r="D24" s="405">
        <f>SUM(D25:D27)</f>
        <v>69867.284180000002</v>
      </c>
      <c r="E24" s="457">
        <f>F24+J24+K24+L24+X24+Y24+Z24+P24</f>
        <v>559.54430599999569</v>
      </c>
      <c r="F24" s="458">
        <f t="shared" si="9"/>
        <v>3.9</v>
      </c>
      <c r="G24" s="458">
        <f t="shared" ref="G24:Z24" si="16">SUM(G25:G27)</f>
        <v>3.9</v>
      </c>
      <c r="H24" s="458">
        <f t="shared" si="16"/>
        <v>0</v>
      </c>
      <c r="I24" s="458">
        <f t="shared" si="16"/>
        <v>0</v>
      </c>
      <c r="J24" s="458">
        <f t="shared" si="16"/>
        <v>12.8</v>
      </c>
      <c r="K24" s="458">
        <f t="shared" si="16"/>
        <v>266.65246200000934</v>
      </c>
      <c r="L24" s="458">
        <f>SUM(L25:L27)</f>
        <v>0</v>
      </c>
      <c r="M24" s="458">
        <f t="shared" si="16"/>
        <v>0</v>
      </c>
      <c r="N24" s="458">
        <f t="shared" si="16"/>
        <v>0</v>
      </c>
      <c r="O24" s="458">
        <f t="shared" si="16"/>
        <v>0</v>
      </c>
      <c r="P24" s="458">
        <f t="shared" si="16"/>
        <v>0</v>
      </c>
      <c r="Q24" s="458">
        <f t="shared" si="16"/>
        <v>0</v>
      </c>
      <c r="R24" s="458">
        <f t="shared" si="16"/>
        <v>0</v>
      </c>
      <c r="S24" s="458">
        <f>SUM(S25:S27)</f>
        <v>0</v>
      </c>
      <c r="T24" s="459">
        <f>$D24-$BQ24</f>
        <v>68882.05666100001</v>
      </c>
      <c r="U24" s="458">
        <f>SUM(U26:U27)</f>
        <v>0</v>
      </c>
      <c r="V24" s="458">
        <f>V25+V27</f>
        <v>0</v>
      </c>
      <c r="W24" s="458">
        <f>SUM(W25:W26)</f>
        <v>0</v>
      </c>
      <c r="X24" s="458">
        <f>SUM(X25:X27)</f>
        <v>0</v>
      </c>
      <c r="Y24" s="458">
        <f t="shared" si="16"/>
        <v>0</v>
      </c>
      <c r="Z24" s="458">
        <f t="shared" si="16"/>
        <v>276.1918439999863</v>
      </c>
      <c r="AA24" s="192">
        <f>SUM(AB24:AK24)+SUM(BB24:BO24)</f>
        <v>425.68321299999388</v>
      </c>
      <c r="AB24" s="458">
        <f>SUM(AB25:AB27)</f>
        <v>73.193342000000001</v>
      </c>
      <c r="AC24" s="458">
        <f t="shared" ref="AC24:AJ24" si="17">SUM(AC25:AC27)</f>
        <v>1.2490000000000001</v>
      </c>
      <c r="AD24" s="458">
        <f t="shared" si="17"/>
        <v>0</v>
      </c>
      <c r="AE24" s="458">
        <f t="shared" si="17"/>
        <v>0</v>
      </c>
      <c r="AF24" s="458">
        <f t="shared" si="17"/>
        <v>37.021099999999997</v>
      </c>
      <c r="AG24" s="458">
        <f t="shared" si="17"/>
        <v>13.0147650000001</v>
      </c>
      <c r="AH24" s="458">
        <f t="shared" si="17"/>
        <v>10.8238</v>
      </c>
      <c r="AI24" s="458">
        <f t="shared" si="17"/>
        <v>0</v>
      </c>
      <c r="AJ24" s="458">
        <f t="shared" si="17"/>
        <v>39.529361000000605</v>
      </c>
      <c r="AK24" s="458">
        <f t="shared" si="4"/>
        <v>237.93255499999336</v>
      </c>
      <c r="AL24" s="458">
        <f t="shared" ref="AL24:BP24" si="18">SUM(AL25:AL27)</f>
        <v>185.44766499999341</v>
      </c>
      <c r="AM24" s="458">
        <f t="shared" si="18"/>
        <v>3.9609999999999963</v>
      </c>
      <c r="AN24" s="458">
        <f t="shared" si="18"/>
        <v>1.543164</v>
      </c>
      <c r="AO24" s="458">
        <f t="shared" si="18"/>
        <v>0.87097500000000105</v>
      </c>
      <c r="AP24" s="458">
        <f t="shared" si="18"/>
        <v>2.5799000000000003</v>
      </c>
      <c r="AQ24" s="458">
        <f t="shared" si="18"/>
        <v>5.067400000000001</v>
      </c>
      <c r="AR24" s="458">
        <f t="shared" si="18"/>
        <v>23.222000000000005</v>
      </c>
      <c r="AS24" s="458">
        <f t="shared" si="18"/>
        <v>0.97599999999999987</v>
      </c>
      <c r="AT24" s="458">
        <f t="shared" si="18"/>
        <v>0</v>
      </c>
      <c r="AU24" s="458">
        <f t="shared" si="18"/>
        <v>1.8725260000000001</v>
      </c>
      <c r="AV24" s="458">
        <f t="shared" si="18"/>
        <v>9.1099999999999817</v>
      </c>
      <c r="AW24" s="458">
        <f t="shared" si="18"/>
        <v>0</v>
      </c>
      <c r="AX24" s="458">
        <f t="shared" si="18"/>
        <v>3.1172249999999995</v>
      </c>
      <c r="AY24" s="458">
        <f t="shared" si="18"/>
        <v>0</v>
      </c>
      <c r="AZ24" s="458">
        <f t="shared" si="18"/>
        <v>0</v>
      </c>
      <c r="BA24" s="458">
        <f t="shared" si="18"/>
        <v>0.16469999999999985</v>
      </c>
      <c r="BB24" s="458">
        <f t="shared" si="18"/>
        <v>0</v>
      </c>
      <c r="BC24" s="458">
        <f t="shared" si="18"/>
        <v>1.2929900000000001</v>
      </c>
      <c r="BD24" s="458">
        <f t="shared" si="18"/>
        <v>0</v>
      </c>
      <c r="BE24" s="458">
        <f t="shared" si="18"/>
        <v>4.5822000000000003</v>
      </c>
      <c r="BF24" s="458">
        <f t="shared" si="18"/>
        <v>2.929999999999843</v>
      </c>
      <c r="BG24" s="458">
        <f t="shared" si="18"/>
        <v>1.9741</v>
      </c>
      <c r="BH24" s="458">
        <f t="shared" si="18"/>
        <v>0</v>
      </c>
      <c r="BI24" s="458">
        <f t="shared" si="18"/>
        <v>0</v>
      </c>
      <c r="BJ24" s="458">
        <f t="shared" si="18"/>
        <v>0.2</v>
      </c>
      <c r="BK24" s="458">
        <f t="shared" si="18"/>
        <v>0</v>
      </c>
      <c r="BL24" s="458">
        <f t="shared" si="18"/>
        <v>0</v>
      </c>
      <c r="BM24" s="458">
        <f t="shared" si="18"/>
        <v>0</v>
      </c>
      <c r="BN24" s="458">
        <f t="shared" si="18"/>
        <v>0.04</v>
      </c>
      <c r="BO24" s="458">
        <f t="shared" si="18"/>
        <v>1.9</v>
      </c>
      <c r="BP24" s="443">
        <f t="shared" si="18"/>
        <v>0</v>
      </c>
      <c r="BQ24" s="460">
        <f t="shared" si="6"/>
        <v>985.22751899998957</v>
      </c>
      <c r="BR24" s="461">
        <f>T$75-$BQ24</f>
        <v>-985.22751899998957</v>
      </c>
      <c r="BS24" s="462">
        <f t="shared" si="7"/>
        <v>68882.05666100001</v>
      </c>
    </row>
    <row r="25" spans="1:72" s="470" customFormat="1" ht="18" customHeight="1">
      <c r="A25" s="463"/>
      <c r="B25" s="214" t="s">
        <v>199</v>
      </c>
      <c r="C25" s="214" t="s">
        <v>58</v>
      </c>
      <c r="D25" s="406">
        <v>42409.922000000006</v>
      </c>
      <c r="E25" s="464">
        <f>F25+J25+K25+L25+P25+T25+X25+Y25+Z25</f>
        <v>89.129500000010012</v>
      </c>
      <c r="F25" s="465">
        <f t="shared" si="9"/>
        <v>0</v>
      </c>
      <c r="G25" s="465">
        <v>0</v>
      </c>
      <c r="H25" s="465">
        <v>0</v>
      </c>
      <c r="I25" s="465">
        <v>0</v>
      </c>
      <c r="J25" s="465">
        <v>0</v>
      </c>
      <c r="K25" s="465">
        <v>0</v>
      </c>
      <c r="L25" s="465">
        <f t="shared" ref="L25:L30" si="19">SUM(M25:O25)</f>
        <v>0</v>
      </c>
      <c r="M25" s="465">
        <v>0</v>
      </c>
      <c r="N25" s="465">
        <v>0</v>
      </c>
      <c r="O25" s="465">
        <v>0</v>
      </c>
      <c r="P25" s="465">
        <f t="shared" ref="P25:P30" si="20">SUM(Q25:S25)</f>
        <v>0</v>
      </c>
      <c r="Q25" s="465">
        <v>0</v>
      </c>
      <c r="R25" s="465">
        <v>0</v>
      </c>
      <c r="S25" s="465">
        <v>0</v>
      </c>
      <c r="T25" s="465">
        <f>V25+W25</f>
        <v>0</v>
      </c>
      <c r="U25" s="466">
        <f>$D25-$BQ25</f>
        <v>42258.330077999999</v>
      </c>
      <c r="V25" s="465">
        <v>0</v>
      </c>
      <c r="W25" s="465">
        <v>0</v>
      </c>
      <c r="X25" s="465">
        <v>0</v>
      </c>
      <c r="Y25" s="465">
        <v>0</v>
      </c>
      <c r="Z25" s="465">
        <v>89.129500000010012</v>
      </c>
      <c r="AA25" s="449">
        <f t="shared" si="8"/>
        <v>62.462422000000011</v>
      </c>
      <c r="AB25" s="465">
        <v>1.8</v>
      </c>
      <c r="AC25" s="465">
        <v>0.4</v>
      </c>
      <c r="AD25" s="465">
        <v>0</v>
      </c>
      <c r="AE25" s="465">
        <v>0</v>
      </c>
      <c r="AF25" s="465">
        <v>0</v>
      </c>
      <c r="AG25" s="465">
        <v>0</v>
      </c>
      <c r="AH25" s="465">
        <v>0</v>
      </c>
      <c r="AI25" s="465">
        <v>0</v>
      </c>
      <c r="AJ25" s="465">
        <v>2.0900000000000003</v>
      </c>
      <c r="AK25" s="465">
        <f t="shared" si="4"/>
        <v>56.352422000000011</v>
      </c>
      <c r="AL25" s="465">
        <v>47.95</v>
      </c>
      <c r="AM25" s="465">
        <v>0</v>
      </c>
      <c r="AN25" s="465">
        <v>0</v>
      </c>
      <c r="AO25" s="465">
        <v>7.0000000000000007E-2</v>
      </c>
      <c r="AP25" s="465">
        <v>0.1</v>
      </c>
      <c r="AQ25" s="465">
        <v>1.88</v>
      </c>
      <c r="AR25" s="465">
        <v>5.0049999999999999</v>
      </c>
      <c r="AS25" s="465">
        <v>0.84742200000000001</v>
      </c>
      <c r="AT25" s="465">
        <v>0</v>
      </c>
      <c r="AU25" s="465">
        <v>0</v>
      </c>
      <c r="AV25" s="465">
        <v>0.5</v>
      </c>
      <c r="AW25" s="465">
        <v>0</v>
      </c>
      <c r="AX25" s="465">
        <v>0</v>
      </c>
      <c r="AY25" s="465">
        <v>0</v>
      </c>
      <c r="AZ25" s="465">
        <v>0</v>
      </c>
      <c r="BA25" s="465">
        <v>0</v>
      </c>
      <c r="BB25" s="465">
        <v>0</v>
      </c>
      <c r="BC25" s="465">
        <v>0.42000000000000004</v>
      </c>
      <c r="BD25" s="465">
        <v>0</v>
      </c>
      <c r="BE25" s="465">
        <v>1.3</v>
      </c>
      <c r="BF25" s="465">
        <v>0</v>
      </c>
      <c r="BG25" s="465">
        <v>0.1</v>
      </c>
      <c r="BH25" s="465">
        <v>0</v>
      </c>
      <c r="BI25" s="465">
        <v>0</v>
      </c>
      <c r="BJ25" s="465">
        <v>0</v>
      </c>
      <c r="BK25" s="465">
        <v>0</v>
      </c>
      <c r="BL25" s="465">
        <v>0</v>
      </c>
      <c r="BM25" s="465">
        <v>0</v>
      </c>
      <c r="BN25" s="465">
        <v>0</v>
      </c>
      <c r="BO25" s="465">
        <v>0</v>
      </c>
      <c r="BP25" s="449">
        <v>0</v>
      </c>
      <c r="BQ25" s="467">
        <f t="shared" si="6"/>
        <v>151.59192200001002</v>
      </c>
      <c r="BR25" s="468">
        <f>U$75-$BQ25</f>
        <v>-151.59192200001002</v>
      </c>
      <c r="BS25" s="469">
        <f t="shared" si="7"/>
        <v>42258.330077999999</v>
      </c>
    </row>
    <row r="26" spans="1:72" s="470" customFormat="1" ht="18" customHeight="1">
      <c r="A26" s="463"/>
      <c r="B26" s="214" t="s">
        <v>59</v>
      </c>
      <c r="C26" s="214" t="s">
        <v>60</v>
      </c>
      <c r="D26" s="406">
        <v>3553.8195799999994</v>
      </c>
      <c r="E26" s="464">
        <f>F26+J26+K26+L26+P26+T26+X26+Y26+Z26</f>
        <v>296.79585399997961</v>
      </c>
      <c r="F26" s="465">
        <f t="shared" si="9"/>
        <v>3.9</v>
      </c>
      <c r="G26" s="465">
        <v>3.9</v>
      </c>
      <c r="H26" s="465">
        <v>0</v>
      </c>
      <c r="I26" s="465">
        <v>0</v>
      </c>
      <c r="J26" s="465">
        <v>12.8</v>
      </c>
      <c r="K26" s="465">
        <v>203.93286999998634</v>
      </c>
      <c r="L26" s="465">
        <f t="shared" si="19"/>
        <v>0</v>
      </c>
      <c r="M26" s="465">
        <v>0</v>
      </c>
      <c r="N26" s="465">
        <v>0</v>
      </c>
      <c r="O26" s="465">
        <v>0</v>
      </c>
      <c r="P26" s="465">
        <f t="shared" si="20"/>
        <v>0</v>
      </c>
      <c r="Q26" s="465">
        <v>0</v>
      </c>
      <c r="R26" s="465">
        <v>0</v>
      </c>
      <c r="S26" s="465">
        <v>0</v>
      </c>
      <c r="T26" s="465">
        <f>U26+W26</f>
        <v>0</v>
      </c>
      <c r="U26" s="465">
        <v>0</v>
      </c>
      <c r="V26" s="466">
        <f>$D26-$BQ26</f>
        <v>3063.8220010000209</v>
      </c>
      <c r="W26" s="465">
        <v>0</v>
      </c>
      <c r="X26" s="465">
        <v>0</v>
      </c>
      <c r="Y26" s="465">
        <v>0</v>
      </c>
      <c r="Z26" s="465">
        <v>76.162983999993301</v>
      </c>
      <c r="AA26" s="449">
        <f t="shared" si="8"/>
        <v>193.20172499999873</v>
      </c>
      <c r="AB26" s="465">
        <v>45.693342000000001</v>
      </c>
      <c r="AC26" s="465">
        <v>0.58000000000000007</v>
      </c>
      <c r="AD26" s="465">
        <v>0</v>
      </c>
      <c r="AE26" s="465">
        <v>0</v>
      </c>
      <c r="AF26" s="465">
        <v>11.346</v>
      </c>
      <c r="AG26" s="465">
        <v>6.2147650000001002</v>
      </c>
      <c r="AH26" s="465">
        <v>6.8238000000000003</v>
      </c>
      <c r="AI26" s="465">
        <v>0</v>
      </c>
      <c r="AJ26" s="465">
        <v>0</v>
      </c>
      <c r="AK26" s="465">
        <f t="shared" si="4"/>
        <v>114.18161799999864</v>
      </c>
      <c r="AL26" s="465">
        <v>80.741992999998615</v>
      </c>
      <c r="AM26" s="465">
        <v>1.6809999999999961</v>
      </c>
      <c r="AN26" s="465">
        <v>0.45000000000000007</v>
      </c>
      <c r="AO26" s="465">
        <v>0.05</v>
      </c>
      <c r="AP26" s="465">
        <v>1.2530000000000001</v>
      </c>
      <c r="AQ26" s="465">
        <v>3.1874000000000011</v>
      </c>
      <c r="AR26" s="465">
        <v>18.217000000000006</v>
      </c>
      <c r="AS26" s="465">
        <v>2.4E-2</v>
      </c>
      <c r="AT26" s="465">
        <v>0</v>
      </c>
      <c r="AU26" s="465">
        <v>0.62</v>
      </c>
      <c r="AV26" s="465">
        <v>5.34</v>
      </c>
      <c r="AW26" s="465">
        <v>0</v>
      </c>
      <c r="AX26" s="465">
        <v>2.6172249999999995</v>
      </c>
      <c r="AY26" s="465">
        <v>0</v>
      </c>
      <c r="AZ26" s="465">
        <v>0</v>
      </c>
      <c r="BA26" s="465">
        <v>0</v>
      </c>
      <c r="BB26" s="465">
        <v>0</v>
      </c>
      <c r="BC26" s="465">
        <v>0.4</v>
      </c>
      <c r="BD26" s="465">
        <v>0</v>
      </c>
      <c r="BE26" s="465">
        <v>2.9622000000000002</v>
      </c>
      <c r="BF26" s="465">
        <v>2.75</v>
      </c>
      <c r="BG26" s="465">
        <v>1.05</v>
      </c>
      <c r="BH26" s="465">
        <v>0</v>
      </c>
      <c r="BI26" s="465">
        <v>0</v>
      </c>
      <c r="BJ26" s="465">
        <v>0.2</v>
      </c>
      <c r="BK26" s="465">
        <v>0</v>
      </c>
      <c r="BL26" s="465">
        <v>0</v>
      </c>
      <c r="BM26" s="465">
        <v>0</v>
      </c>
      <c r="BN26" s="465">
        <v>0</v>
      </c>
      <c r="BO26" s="465">
        <v>1</v>
      </c>
      <c r="BP26" s="449">
        <v>0</v>
      </c>
      <c r="BQ26" s="467">
        <f t="shared" si="6"/>
        <v>489.99757899997837</v>
      </c>
      <c r="BR26" s="468">
        <f>V$75-$BQ26</f>
        <v>-489.99757899997837</v>
      </c>
      <c r="BS26" s="469">
        <f t="shared" si="7"/>
        <v>3063.8220010000209</v>
      </c>
    </row>
    <row r="27" spans="1:72" s="470" customFormat="1" ht="18" customHeight="1">
      <c r="A27" s="463"/>
      <c r="B27" s="214" t="s">
        <v>61</v>
      </c>
      <c r="C27" s="214" t="s">
        <v>62</v>
      </c>
      <c r="D27" s="406">
        <v>23903.542600000001</v>
      </c>
      <c r="E27" s="464">
        <f>F27+J27+K27+L27+P27+T27+X27+Y27+Z27</f>
        <v>173.61895200000598</v>
      </c>
      <c r="F27" s="465">
        <f t="shared" si="9"/>
        <v>0</v>
      </c>
      <c r="G27" s="465">
        <v>0</v>
      </c>
      <c r="H27" s="465">
        <v>0</v>
      </c>
      <c r="I27" s="465">
        <v>0</v>
      </c>
      <c r="J27" s="465">
        <v>0</v>
      </c>
      <c r="K27" s="465">
        <v>62.719592000022978</v>
      </c>
      <c r="L27" s="465">
        <f t="shared" si="19"/>
        <v>0</v>
      </c>
      <c r="M27" s="465">
        <v>0</v>
      </c>
      <c r="N27" s="465">
        <v>0</v>
      </c>
      <c r="O27" s="465">
        <v>0</v>
      </c>
      <c r="P27" s="465">
        <f t="shared" si="20"/>
        <v>0</v>
      </c>
      <c r="Q27" s="465">
        <v>0</v>
      </c>
      <c r="R27" s="465">
        <v>0</v>
      </c>
      <c r="S27" s="465">
        <v>0</v>
      </c>
      <c r="T27" s="465">
        <f>U27+V27</f>
        <v>0</v>
      </c>
      <c r="U27" s="465">
        <v>0</v>
      </c>
      <c r="V27" s="465">
        <v>0</v>
      </c>
      <c r="W27" s="466">
        <f>$D27-$BQ27</f>
        <v>23559.904581999999</v>
      </c>
      <c r="X27" s="465">
        <v>0</v>
      </c>
      <c r="Y27" s="465">
        <v>0</v>
      </c>
      <c r="Z27" s="465">
        <v>110.89935999998299</v>
      </c>
      <c r="AA27" s="449">
        <f t="shared" si="8"/>
        <v>170.01906599999523</v>
      </c>
      <c r="AB27" s="465">
        <v>25.7</v>
      </c>
      <c r="AC27" s="465">
        <v>0.26900000000000002</v>
      </c>
      <c r="AD27" s="465">
        <v>0</v>
      </c>
      <c r="AE27" s="465">
        <v>0</v>
      </c>
      <c r="AF27" s="465">
        <v>25.675099999999997</v>
      </c>
      <c r="AG27" s="465">
        <v>6.8</v>
      </c>
      <c r="AH27" s="465">
        <v>4</v>
      </c>
      <c r="AI27" s="465">
        <v>0</v>
      </c>
      <c r="AJ27" s="465">
        <v>37.439361000000602</v>
      </c>
      <c r="AK27" s="465">
        <f t="shared" si="4"/>
        <v>67.398514999994788</v>
      </c>
      <c r="AL27" s="465">
        <v>56.755671999994803</v>
      </c>
      <c r="AM27" s="465">
        <v>2.2800000000000002</v>
      </c>
      <c r="AN27" s="465">
        <v>1.093164</v>
      </c>
      <c r="AO27" s="465">
        <v>0.75097500000000106</v>
      </c>
      <c r="AP27" s="465">
        <v>1.2269000000000001</v>
      </c>
      <c r="AQ27" s="465">
        <v>0</v>
      </c>
      <c r="AR27" s="465">
        <v>0</v>
      </c>
      <c r="AS27" s="465">
        <v>0.10457799999999981</v>
      </c>
      <c r="AT27" s="465">
        <v>0</v>
      </c>
      <c r="AU27" s="465">
        <v>1.252526</v>
      </c>
      <c r="AV27" s="465">
        <v>3.2699999999999823</v>
      </c>
      <c r="AW27" s="465">
        <v>0</v>
      </c>
      <c r="AX27" s="465">
        <v>0.5</v>
      </c>
      <c r="AY27" s="465">
        <v>0</v>
      </c>
      <c r="AZ27" s="465">
        <v>0</v>
      </c>
      <c r="BA27" s="465">
        <v>0.16469999999999985</v>
      </c>
      <c r="BB27" s="465">
        <v>0</v>
      </c>
      <c r="BC27" s="465">
        <v>0.47299000000000002</v>
      </c>
      <c r="BD27" s="465">
        <v>0</v>
      </c>
      <c r="BE27" s="465">
        <v>0.32</v>
      </c>
      <c r="BF27" s="465">
        <v>0.17999999999984301</v>
      </c>
      <c r="BG27" s="465">
        <v>0.82409999999999994</v>
      </c>
      <c r="BH27" s="465">
        <v>0</v>
      </c>
      <c r="BI27" s="465">
        <v>0</v>
      </c>
      <c r="BJ27" s="465">
        <v>0</v>
      </c>
      <c r="BK27" s="465">
        <v>0</v>
      </c>
      <c r="BL27" s="465">
        <v>0</v>
      </c>
      <c r="BM27" s="465">
        <v>0</v>
      </c>
      <c r="BN27" s="465">
        <v>0.04</v>
      </c>
      <c r="BO27" s="465">
        <v>0.9</v>
      </c>
      <c r="BP27" s="449">
        <v>0</v>
      </c>
      <c r="BQ27" s="467">
        <f t="shared" si="6"/>
        <v>343.63801800000124</v>
      </c>
      <c r="BR27" s="468">
        <f>W$75-$BQ27</f>
        <v>-343.63801800000124</v>
      </c>
      <c r="BS27" s="469">
        <f t="shared" si="7"/>
        <v>23559.904581999999</v>
      </c>
    </row>
    <row r="28" spans="1:72" ht="18" customHeight="1">
      <c r="A28" s="456"/>
      <c r="B28" s="207" t="s">
        <v>64</v>
      </c>
      <c r="C28" s="206" t="s">
        <v>65</v>
      </c>
      <c r="D28" s="405">
        <v>219.26299999999995</v>
      </c>
      <c r="E28" s="457">
        <f>F28+J28+K28+L28+P28+T28+Y28+Z28</f>
        <v>0</v>
      </c>
      <c r="F28" s="458">
        <f t="shared" si="9"/>
        <v>0</v>
      </c>
      <c r="G28" s="465">
        <v>0</v>
      </c>
      <c r="H28" s="465">
        <v>0</v>
      </c>
      <c r="I28" s="465">
        <v>0</v>
      </c>
      <c r="J28" s="465">
        <v>0</v>
      </c>
      <c r="K28" s="465">
        <v>0</v>
      </c>
      <c r="L28" s="458">
        <f t="shared" si="19"/>
        <v>0</v>
      </c>
      <c r="M28" s="465">
        <v>0</v>
      </c>
      <c r="N28" s="465">
        <v>0</v>
      </c>
      <c r="O28" s="465">
        <v>0</v>
      </c>
      <c r="P28" s="458">
        <f t="shared" si="20"/>
        <v>0</v>
      </c>
      <c r="Q28" s="465">
        <v>0</v>
      </c>
      <c r="R28" s="465">
        <v>0</v>
      </c>
      <c r="S28" s="465">
        <v>0</v>
      </c>
      <c r="T28" s="458">
        <f>U28+V28+W28</f>
        <v>0</v>
      </c>
      <c r="U28" s="465">
        <v>0</v>
      </c>
      <c r="V28" s="465">
        <v>0</v>
      </c>
      <c r="W28" s="465">
        <v>0</v>
      </c>
      <c r="X28" s="459">
        <f>$D28-$BQ28</f>
        <v>214.45426199999994</v>
      </c>
      <c r="Y28" s="465">
        <v>0</v>
      </c>
      <c r="Z28" s="465">
        <v>0</v>
      </c>
      <c r="AA28" s="192">
        <f t="shared" si="8"/>
        <v>4.8087380000000088</v>
      </c>
      <c r="AB28" s="465">
        <v>0</v>
      </c>
      <c r="AC28" s="465">
        <v>4.5199999999999997E-2</v>
      </c>
      <c r="AD28" s="465">
        <v>0</v>
      </c>
      <c r="AE28" s="465">
        <v>0</v>
      </c>
      <c r="AF28" s="465">
        <v>0.68219999999999992</v>
      </c>
      <c r="AG28" s="465">
        <v>0.92615499999999995</v>
      </c>
      <c r="AH28" s="465">
        <v>0.41810000000000003</v>
      </c>
      <c r="AI28" s="465">
        <v>0</v>
      </c>
      <c r="AJ28" s="465">
        <v>0</v>
      </c>
      <c r="AK28" s="458">
        <f t="shared" si="4"/>
        <v>1.9314330000000091</v>
      </c>
      <c r="AL28" s="465">
        <v>0.83622000000000907</v>
      </c>
      <c r="AM28" s="465">
        <v>0.87</v>
      </c>
      <c r="AN28" s="465">
        <v>5.0839999999999996E-2</v>
      </c>
      <c r="AO28" s="465">
        <v>0</v>
      </c>
      <c r="AP28" s="465">
        <v>0.15676000000000001</v>
      </c>
      <c r="AQ28" s="465">
        <v>0</v>
      </c>
      <c r="AR28" s="465">
        <v>0</v>
      </c>
      <c r="AS28" s="465">
        <v>0</v>
      </c>
      <c r="AT28" s="465">
        <v>0</v>
      </c>
      <c r="AU28" s="465">
        <v>0</v>
      </c>
      <c r="AV28" s="465">
        <v>0</v>
      </c>
      <c r="AW28" s="465">
        <v>0</v>
      </c>
      <c r="AX28" s="465">
        <v>1.7613E-2</v>
      </c>
      <c r="AY28" s="465">
        <v>0</v>
      </c>
      <c r="AZ28" s="465">
        <v>0</v>
      </c>
      <c r="BA28" s="465">
        <v>0</v>
      </c>
      <c r="BB28" s="465">
        <v>0</v>
      </c>
      <c r="BC28" s="465">
        <v>2.69E-2</v>
      </c>
      <c r="BD28" s="465">
        <v>0</v>
      </c>
      <c r="BE28" s="465">
        <v>0.70774999999999988</v>
      </c>
      <c r="BF28" s="465">
        <v>0</v>
      </c>
      <c r="BG28" s="465">
        <v>7.0999999999999994E-2</v>
      </c>
      <c r="BH28" s="465">
        <v>0</v>
      </c>
      <c r="BI28" s="465">
        <v>0</v>
      </c>
      <c r="BJ28" s="465">
        <v>0</v>
      </c>
      <c r="BK28" s="465">
        <v>0</v>
      </c>
      <c r="BL28" s="465">
        <v>0</v>
      </c>
      <c r="BM28" s="465">
        <v>0</v>
      </c>
      <c r="BN28" s="465">
        <v>0</v>
      </c>
      <c r="BO28" s="465">
        <v>0</v>
      </c>
      <c r="BP28" s="449">
        <v>0</v>
      </c>
      <c r="BQ28" s="460">
        <f t="shared" si="6"/>
        <v>4.8087380000000088</v>
      </c>
      <c r="BR28" s="461">
        <f>X$75-$BQ28</f>
        <v>-4.8087380000000088</v>
      </c>
      <c r="BS28" s="462">
        <f t="shared" si="7"/>
        <v>214.45426199999994</v>
      </c>
    </row>
    <row r="29" spans="1:72" ht="18" customHeight="1">
      <c r="A29" s="456"/>
      <c r="B29" s="207" t="s">
        <v>67</v>
      </c>
      <c r="C29" s="206" t="s">
        <v>68</v>
      </c>
      <c r="D29" s="405">
        <v>0</v>
      </c>
      <c r="E29" s="457">
        <f>F29+J29+K29+L29+P29+T29+X29+Z29</f>
        <v>0</v>
      </c>
      <c r="F29" s="458">
        <f t="shared" si="9"/>
        <v>0</v>
      </c>
      <c r="G29" s="465">
        <v>0</v>
      </c>
      <c r="H29" s="465">
        <v>0</v>
      </c>
      <c r="I29" s="465">
        <v>0</v>
      </c>
      <c r="J29" s="465">
        <v>0</v>
      </c>
      <c r="K29" s="465">
        <v>0</v>
      </c>
      <c r="L29" s="458">
        <f t="shared" si="19"/>
        <v>0</v>
      </c>
      <c r="M29" s="465">
        <v>0</v>
      </c>
      <c r="N29" s="465">
        <v>0</v>
      </c>
      <c r="O29" s="465">
        <v>0</v>
      </c>
      <c r="P29" s="458">
        <f t="shared" si="20"/>
        <v>0</v>
      </c>
      <c r="Q29" s="465">
        <v>0</v>
      </c>
      <c r="R29" s="465">
        <v>0</v>
      </c>
      <c r="S29" s="465">
        <v>0</v>
      </c>
      <c r="T29" s="458">
        <f>U29+V29+W29</f>
        <v>0</v>
      </c>
      <c r="U29" s="465">
        <v>0</v>
      </c>
      <c r="V29" s="465">
        <v>0</v>
      </c>
      <c r="W29" s="465">
        <v>0</v>
      </c>
      <c r="X29" s="465">
        <v>0</v>
      </c>
      <c r="Y29" s="459">
        <f>$D29-$BQ29</f>
        <v>0</v>
      </c>
      <c r="Z29" s="465">
        <v>0</v>
      </c>
      <c r="AA29" s="192">
        <f t="shared" si="8"/>
        <v>0</v>
      </c>
      <c r="AB29" s="465">
        <v>0</v>
      </c>
      <c r="AC29" s="465">
        <v>0</v>
      </c>
      <c r="AD29" s="465">
        <v>0</v>
      </c>
      <c r="AE29" s="465">
        <v>0</v>
      </c>
      <c r="AF29" s="465">
        <v>0</v>
      </c>
      <c r="AG29" s="465">
        <v>0</v>
      </c>
      <c r="AH29" s="465">
        <v>0</v>
      </c>
      <c r="AI29" s="465">
        <v>0</v>
      </c>
      <c r="AJ29" s="465">
        <v>0</v>
      </c>
      <c r="AK29" s="458">
        <f t="shared" si="4"/>
        <v>0</v>
      </c>
      <c r="AL29" s="465">
        <v>0</v>
      </c>
      <c r="AM29" s="465">
        <v>0</v>
      </c>
      <c r="AN29" s="465">
        <v>0</v>
      </c>
      <c r="AO29" s="465">
        <v>0</v>
      </c>
      <c r="AP29" s="465">
        <v>0</v>
      </c>
      <c r="AQ29" s="465">
        <v>0</v>
      </c>
      <c r="AR29" s="465">
        <v>0</v>
      </c>
      <c r="AS29" s="465">
        <v>0</v>
      </c>
      <c r="AT29" s="465">
        <v>0</v>
      </c>
      <c r="AU29" s="465">
        <v>0</v>
      </c>
      <c r="AV29" s="465">
        <v>0</v>
      </c>
      <c r="AW29" s="465">
        <v>0</v>
      </c>
      <c r="AX29" s="465">
        <v>0</v>
      </c>
      <c r="AY29" s="465">
        <v>0</v>
      </c>
      <c r="AZ29" s="465">
        <v>0</v>
      </c>
      <c r="BA29" s="465">
        <v>0</v>
      </c>
      <c r="BB29" s="465">
        <v>0</v>
      </c>
      <c r="BC29" s="465">
        <v>0</v>
      </c>
      <c r="BD29" s="465">
        <v>0</v>
      </c>
      <c r="BE29" s="465">
        <v>0</v>
      </c>
      <c r="BF29" s="465">
        <v>0</v>
      </c>
      <c r="BG29" s="465">
        <v>0</v>
      </c>
      <c r="BH29" s="465">
        <v>0</v>
      </c>
      <c r="BI29" s="465">
        <v>0</v>
      </c>
      <c r="BJ29" s="465">
        <v>0</v>
      </c>
      <c r="BK29" s="465">
        <v>0</v>
      </c>
      <c r="BL29" s="465">
        <v>0</v>
      </c>
      <c r="BM29" s="465">
        <v>0</v>
      </c>
      <c r="BN29" s="465">
        <v>0</v>
      </c>
      <c r="BO29" s="465">
        <v>0</v>
      </c>
      <c r="BP29" s="449">
        <v>0</v>
      </c>
      <c r="BQ29" s="460">
        <f t="shared" si="6"/>
        <v>0</v>
      </c>
      <c r="BR29" s="461">
        <f>Y$75-$BQ29</f>
        <v>0</v>
      </c>
      <c r="BS29" s="462">
        <f t="shared" si="7"/>
        <v>0</v>
      </c>
    </row>
    <row r="30" spans="1:72" ht="18" customHeight="1">
      <c r="A30" s="456"/>
      <c r="B30" s="207" t="s">
        <v>70</v>
      </c>
      <c r="C30" s="206" t="s">
        <v>71</v>
      </c>
      <c r="D30" s="405">
        <v>11.458</v>
      </c>
      <c r="E30" s="457">
        <f>F30+J30+K30+L30+P30+T30+X30+Y30</f>
        <v>0</v>
      </c>
      <c r="F30" s="458">
        <f t="shared" si="9"/>
        <v>0</v>
      </c>
      <c r="G30" s="465">
        <v>0</v>
      </c>
      <c r="H30" s="465">
        <v>0</v>
      </c>
      <c r="I30" s="465">
        <v>0</v>
      </c>
      <c r="J30" s="465">
        <v>0</v>
      </c>
      <c r="K30" s="465">
        <v>0</v>
      </c>
      <c r="L30" s="458">
        <f t="shared" si="19"/>
        <v>0</v>
      </c>
      <c r="M30" s="465">
        <v>0</v>
      </c>
      <c r="N30" s="465">
        <v>0</v>
      </c>
      <c r="O30" s="465">
        <v>0</v>
      </c>
      <c r="P30" s="458">
        <f t="shared" si="20"/>
        <v>0</v>
      </c>
      <c r="Q30" s="465">
        <v>0</v>
      </c>
      <c r="R30" s="465">
        <v>0</v>
      </c>
      <c r="S30" s="465">
        <v>0</v>
      </c>
      <c r="T30" s="458">
        <f>U30+V30+W30</f>
        <v>0</v>
      </c>
      <c r="U30" s="465">
        <v>0</v>
      </c>
      <c r="V30" s="465">
        <v>0</v>
      </c>
      <c r="W30" s="465">
        <v>0</v>
      </c>
      <c r="X30" s="465">
        <v>0</v>
      </c>
      <c r="Y30" s="465">
        <v>0</v>
      </c>
      <c r="Z30" s="459">
        <f>$D30-$BQ30</f>
        <v>11.458</v>
      </c>
      <c r="AA30" s="192">
        <f t="shared" si="8"/>
        <v>0</v>
      </c>
      <c r="AB30" s="465">
        <v>0</v>
      </c>
      <c r="AC30" s="465">
        <v>0</v>
      </c>
      <c r="AD30" s="465">
        <v>0</v>
      </c>
      <c r="AE30" s="465">
        <v>0</v>
      </c>
      <c r="AF30" s="465">
        <v>0</v>
      </c>
      <c r="AG30" s="465">
        <v>0</v>
      </c>
      <c r="AH30" s="465">
        <v>0</v>
      </c>
      <c r="AI30" s="465">
        <v>0</v>
      </c>
      <c r="AJ30" s="465">
        <v>0</v>
      </c>
      <c r="AK30" s="458">
        <f t="shared" si="4"/>
        <v>0</v>
      </c>
      <c r="AL30" s="465">
        <v>0</v>
      </c>
      <c r="AM30" s="465">
        <v>0</v>
      </c>
      <c r="AN30" s="465">
        <v>0</v>
      </c>
      <c r="AO30" s="465">
        <v>0</v>
      </c>
      <c r="AP30" s="465">
        <v>0</v>
      </c>
      <c r="AQ30" s="465">
        <v>0</v>
      </c>
      <c r="AR30" s="465">
        <v>0</v>
      </c>
      <c r="AS30" s="465">
        <v>0</v>
      </c>
      <c r="AT30" s="465">
        <v>0</v>
      </c>
      <c r="AU30" s="465">
        <v>0</v>
      </c>
      <c r="AV30" s="465">
        <v>0</v>
      </c>
      <c r="AW30" s="465">
        <v>0</v>
      </c>
      <c r="AX30" s="465">
        <v>0</v>
      </c>
      <c r="AY30" s="465">
        <v>0</v>
      </c>
      <c r="AZ30" s="465">
        <v>0</v>
      </c>
      <c r="BA30" s="465">
        <v>0</v>
      </c>
      <c r="BB30" s="465">
        <v>0</v>
      </c>
      <c r="BC30" s="465">
        <v>0</v>
      </c>
      <c r="BD30" s="465">
        <v>0</v>
      </c>
      <c r="BE30" s="465">
        <v>0</v>
      </c>
      <c r="BF30" s="465">
        <v>0</v>
      </c>
      <c r="BG30" s="465">
        <v>0</v>
      </c>
      <c r="BH30" s="465">
        <v>0</v>
      </c>
      <c r="BI30" s="465">
        <v>0</v>
      </c>
      <c r="BJ30" s="465">
        <v>0</v>
      </c>
      <c r="BK30" s="465">
        <v>0</v>
      </c>
      <c r="BL30" s="465">
        <v>0</v>
      </c>
      <c r="BM30" s="465">
        <v>0</v>
      </c>
      <c r="BN30" s="465">
        <v>0</v>
      </c>
      <c r="BO30" s="465">
        <v>0</v>
      </c>
      <c r="BP30" s="449">
        <v>0</v>
      </c>
      <c r="BQ30" s="460">
        <f t="shared" si="6"/>
        <v>0</v>
      </c>
      <c r="BR30" s="461">
        <f>Z$75-$BQ30</f>
        <v>306.31982799998281</v>
      </c>
      <c r="BS30" s="462">
        <f t="shared" si="7"/>
        <v>317.77782799998283</v>
      </c>
    </row>
    <row r="31" spans="1:72" s="455" customFormat="1" ht="18" customHeight="1">
      <c r="A31" s="447" t="s">
        <v>72</v>
      </c>
      <c r="B31" s="209" t="s">
        <v>73</v>
      </c>
      <c r="C31" s="210" t="s">
        <v>74</v>
      </c>
      <c r="D31" s="404">
        <f>SUM(D33:D42)+SUM(D60:D73)</f>
        <v>4153.2168000000001</v>
      </c>
      <c r="E31" s="464">
        <f>F31+J31+K31+L31+P31+T31+X31+Y31+Z31</f>
        <v>0</v>
      </c>
      <c r="F31" s="449">
        <f t="shared" si="9"/>
        <v>0</v>
      </c>
      <c r="G31" s="449">
        <f t="shared" ref="G31:Z31" si="21">SUM(G33:G42)+SUM(G60:G73)</f>
        <v>0</v>
      </c>
      <c r="H31" s="449">
        <f t="shared" si="21"/>
        <v>0</v>
      </c>
      <c r="I31" s="449">
        <f t="shared" si="21"/>
        <v>0</v>
      </c>
      <c r="J31" s="449">
        <f t="shared" si="21"/>
        <v>0</v>
      </c>
      <c r="K31" s="449">
        <f t="shared" si="21"/>
        <v>0</v>
      </c>
      <c r="L31" s="449">
        <f t="shared" si="21"/>
        <v>0</v>
      </c>
      <c r="M31" s="449">
        <f t="shared" si="21"/>
        <v>0</v>
      </c>
      <c r="N31" s="449">
        <f t="shared" si="21"/>
        <v>0</v>
      </c>
      <c r="O31" s="449">
        <f t="shared" si="21"/>
        <v>0</v>
      </c>
      <c r="P31" s="449">
        <f t="shared" si="21"/>
        <v>0</v>
      </c>
      <c r="Q31" s="449">
        <f t="shared" si="21"/>
        <v>0</v>
      </c>
      <c r="R31" s="449">
        <f t="shared" si="21"/>
        <v>0</v>
      </c>
      <c r="S31" s="449">
        <f t="shared" si="21"/>
        <v>0</v>
      </c>
      <c r="T31" s="449">
        <f t="shared" si="21"/>
        <v>0</v>
      </c>
      <c r="U31" s="449">
        <f t="shared" si="21"/>
        <v>0</v>
      </c>
      <c r="V31" s="449">
        <f t="shared" si="21"/>
        <v>0</v>
      </c>
      <c r="W31" s="449">
        <f t="shared" si="21"/>
        <v>0</v>
      </c>
      <c r="X31" s="449">
        <f t="shared" si="21"/>
        <v>0</v>
      </c>
      <c r="Y31" s="449">
        <f t="shared" si="21"/>
        <v>0</v>
      </c>
      <c r="Z31" s="449">
        <f t="shared" si="21"/>
        <v>0</v>
      </c>
      <c r="AA31" s="450">
        <f>$D31-$BQ31</f>
        <v>4153.2168000000001</v>
      </c>
      <c r="AB31" s="449">
        <f>SUM(AB34:AB42)+SUM(AB60:AB73)</f>
        <v>0</v>
      </c>
      <c r="AC31" s="449">
        <f>AC33+SUM(AC35:AC42)+SUM(AC60:AC73)</f>
        <v>0.71089999999999998</v>
      </c>
      <c r="AD31" s="449">
        <f>SUM(AD33:AD34)+SUM(AD36:AD42)+SUM(AD60:AD73)</f>
        <v>0</v>
      </c>
      <c r="AE31" s="449">
        <f>SUM(AE33:AE35)+SUM(AE37:AE42)+SUM(AE60:AE73)</f>
        <v>0</v>
      </c>
      <c r="AF31" s="449">
        <f>SUM(AF33:AF36)+SUM(AF38:AF42)+SUM(AF60:AF73)</f>
        <v>0.78569999999999995</v>
      </c>
      <c r="AG31" s="449">
        <f>SUM(AG33:AG37)+SUM(AG39:AG42)+SUM(AG60:AG73)</f>
        <v>3.198</v>
      </c>
      <c r="AH31" s="449">
        <f>SUM(AH33:AH38)+SUM(AH40:AH42)+SUM(AH60:AH73)</f>
        <v>1.7218</v>
      </c>
      <c r="AI31" s="449">
        <f>SUM(AI33:AI39)+AI42+SUM(AI60:AI73)+AI41</f>
        <v>0</v>
      </c>
      <c r="AJ31" s="449">
        <f>SUM(AJ33:AJ40)+AJ42+AJ60+AJ61+AJ62+AJ63+AJ64+AJ65+AJ66+AJ67+AJ68+AJ69+AJ70+AJ71+AJ72+AJ73</f>
        <v>0</v>
      </c>
      <c r="AK31" s="449">
        <f>SUM(AK33:AK41)+SUM(AK60:AK73)</f>
        <v>14.397636</v>
      </c>
      <c r="AL31" s="449">
        <f>SUM(AL33:AL42)+SUM(AL60:AL73)</f>
        <v>12.740455000000001</v>
      </c>
      <c r="AM31" s="449">
        <f>SUM(AM33:AM42)+SUM(AM60:AM73)</f>
        <v>2.2982800000002248</v>
      </c>
      <c r="AN31" s="449">
        <f>SUM(AN33:AN42)+SUM(AN60:AN73)</f>
        <v>0.64309999999999989</v>
      </c>
      <c r="AO31" s="449">
        <f t="shared" ref="AO31:AZ31" si="22">SUM(AO33:AO42)+SUM(AO60:AO73)</f>
        <v>0</v>
      </c>
      <c r="AP31" s="449">
        <f t="shared" si="22"/>
        <v>1.096217</v>
      </c>
      <c r="AQ31" s="449">
        <f t="shared" si="22"/>
        <v>1.04053</v>
      </c>
      <c r="AR31" s="449">
        <f t="shared" si="22"/>
        <v>0.191</v>
      </c>
      <c r="AS31" s="449">
        <f t="shared" si="22"/>
        <v>0.02</v>
      </c>
      <c r="AT31" s="449">
        <f t="shared" si="22"/>
        <v>0</v>
      </c>
      <c r="AU31" s="449">
        <f t="shared" si="22"/>
        <v>0</v>
      </c>
      <c r="AV31" s="449">
        <f t="shared" si="22"/>
        <v>0</v>
      </c>
      <c r="AW31" s="449">
        <f t="shared" si="22"/>
        <v>0</v>
      </c>
      <c r="AX31" s="449">
        <f t="shared" si="22"/>
        <v>0.115981</v>
      </c>
      <c r="AY31" s="449">
        <f t="shared" si="22"/>
        <v>0</v>
      </c>
      <c r="AZ31" s="449">
        <f t="shared" si="22"/>
        <v>0</v>
      </c>
      <c r="BA31" s="449">
        <f>SUM(BA33:BA42)+SUM(BA60:BA73)</f>
        <v>0</v>
      </c>
      <c r="BB31" s="449">
        <f>SUM(BB33:BB42)+SUM(BB61:BB73)</f>
        <v>0</v>
      </c>
      <c r="BC31" s="449">
        <f>SUM(BC33:BC42)+BC60+SUM(BC62:BC73)</f>
        <v>0.79270000000000018</v>
      </c>
      <c r="BD31" s="449">
        <f>SUM(BD33:BD42)+SUM(BD60:BD61)+SUM(BD63:BD73)</f>
        <v>0.80269999999999997</v>
      </c>
      <c r="BE31" s="449">
        <f>SUM(BE33:BE42)+SUM(BE60:BE62)+SUM(BE64:BE73)</f>
        <v>3.3653300000000042</v>
      </c>
      <c r="BF31" s="449">
        <f>SUM(BF33:BF42)+SUM(BF60:BF63)+SUM(BF65:BF73)</f>
        <v>2.6585799999997013</v>
      </c>
      <c r="BG31" s="449">
        <f>SUM(BG33:BG42)+SUM(BG60:BG64)+SUM(BG66:BG73)</f>
        <v>0.71039999999999992</v>
      </c>
      <c r="BH31" s="449">
        <f>SUM(BH33:BH42)+SUM(BH60:BH65)+SUM(BH67:BH73)</f>
        <v>0</v>
      </c>
      <c r="BI31" s="449">
        <f>SUM(BI33:BI42)+SUM(BI60:BI66)+SUM(BI68:BI73:BI73)</f>
        <v>0</v>
      </c>
      <c r="BJ31" s="449">
        <f>SUM(BJ33:BJ42)+SUM(BJ60:BJ67)+SUM(BJ69:BJ73)</f>
        <v>0.01</v>
      </c>
      <c r="BK31" s="449">
        <f>SUM(BK33:BK42)+SUM(BK60:BK68)+SUM(BK70:BK73)</f>
        <v>0</v>
      </c>
      <c r="BL31" s="449">
        <f>SUM(BL33:BL42)+SUM(BL60:BL69)+SUM(BL71:BL73)</f>
        <v>0</v>
      </c>
      <c r="BM31" s="449">
        <f>SUM(BM33:BM42)+SUM(BM60:BM70)+SUM(BM72:BM73)</f>
        <v>0.1</v>
      </c>
      <c r="BN31" s="449">
        <f>SUM(BN33:BN42)+SUM(BN60:BN71)+BN73</f>
        <v>0</v>
      </c>
      <c r="BO31" s="449">
        <f>SUM(BO33:BO42)+SUM(BO60:BO72)</f>
        <v>0</v>
      </c>
      <c r="BP31" s="451">
        <f>SUM(BP33:BP42)+SUM(BP60:BP73)</f>
        <v>0</v>
      </c>
      <c r="BQ31" s="452">
        <f>BP31+E31</f>
        <v>0</v>
      </c>
      <c r="BR31" s="453">
        <f>AA$75-$BQ31</f>
        <v>790.27844199999993</v>
      </c>
      <c r="BS31" s="454">
        <f t="shared" si="7"/>
        <v>4943.495242</v>
      </c>
      <c r="BT31" s="455">
        <f>SUM(BS33:BS42)+SUM(BS60:BS73)</f>
        <v>4943.4952420000009</v>
      </c>
    </row>
    <row r="32" spans="1:72" ht="18" customHeight="1">
      <c r="A32" s="456"/>
      <c r="B32" s="207" t="s">
        <v>75</v>
      </c>
      <c r="C32" s="206"/>
      <c r="D32" s="405"/>
      <c r="E32" s="457"/>
      <c r="F32" s="458"/>
      <c r="G32" s="458"/>
      <c r="H32" s="458"/>
      <c r="I32" s="458"/>
      <c r="J32" s="458"/>
      <c r="K32" s="458"/>
      <c r="L32" s="458"/>
      <c r="M32" s="458"/>
      <c r="N32" s="458"/>
      <c r="O32" s="458"/>
      <c r="P32" s="458"/>
      <c r="Q32" s="458"/>
      <c r="R32" s="458"/>
      <c r="S32" s="458"/>
      <c r="T32" s="458"/>
      <c r="U32" s="458"/>
      <c r="V32" s="458"/>
      <c r="W32" s="458"/>
      <c r="X32" s="458"/>
      <c r="Y32" s="458"/>
      <c r="Z32" s="458"/>
      <c r="AA32" s="192"/>
      <c r="AB32" s="458"/>
      <c r="AC32" s="458"/>
      <c r="AD32" s="458"/>
      <c r="AE32" s="458"/>
      <c r="AF32" s="458"/>
      <c r="AG32" s="458"/>
      <c r="AH32" s="458"/>
      <c r="AI32" s="458"/>
      <c r="AJ32" s="458"/>
      <c r="AK32" s="458"/>
      <c r="AL32" s="458"/>
      <c r="AM32" s="458"/>
      <c r="AN32" s="458"/>
      <c r="AO32" s="458"/>
      <c r="AP32" s="458"/>
      <c r="AQ32" s="458"/>
      <c r="AR32" s="458"/>
      <c r="AS32" s="458"/>
      <c r="AT32" s="458"/>
      <c r="AU32" s="458"/>
      <c r="AV32" s="458"/>
      <c r="AW32" s="458"/>
      <c r="AX32" s="458"/>
      <c r="AY32" s="458"/>
      <c r="AZ32" s="458"/>
      <c r="BA32" s="458"/>
      <c r="BB32" s="458"/>
      <c r="BC32" s="458"/>
      <c r="BD32" s="458"/>
      <c r="BE32" s="458"/>
      <c r="BF32" s="458"/>
      <c r="BG32" s="458"/>
      <c r="BH32" s="458"/>
      <c r="BI32" s="458"/>
      <c r="BJ32" s="458"/>
      <c r="BK32" s="458"/>
      <c r="BL32" s="458"/>
      <c r="BM32" s="458"/>
      <c r="BN32" s="458"/>
      <c r="BO32" s="458"/>
      <c r="BP32" s="443"/>
      <c r="BQ32" s="467">
        <f t="shared" ref="BQ32:BQ73" si="23">BP32+AA32+E32</f>
        <v>0</v>
      </c>
      <c r="BR32" s="461"/>
      <c r="BS32" s="462"/>
    </row>
    <row r="33" spans="1:72" ht="18" customHeight="1">
      <c r="A33" s="456" t="s">
        <v>76</v>
      </c>
      <c r="B33" s="207" t="s">
        <v>77</v>
      </c>
      <c r="C33" s="206" t="s">
        <v>78</v>
      </c>
      <c r="D33" s="405">
        <v>123.97880000000005</v>
      </c>
      <c r="E33" s="457">
        <f>F33+J33+K33+L33+P33+T33+X33+Y33+Z33</f>
        <v>0</v>
      </c>
      <c r="F33" s="458">
        <f t="shared" si="9"/>
        <v>0</v>
      </c>
      <c r="G33" s="465">
        <v>0</v>
      </c>
      <c r="H33" s="465">
        <v>0</v>
      </c>
      <c r="I33" s="465">
        <v>0</v>
      </c>
      <c r="J33" s="465">
        <v>0</v>
      </c>
      <c r="K33" s="465">
        <v>0</v>
      </c>
      <c r="L33" s="458">
        <f>SUM(M33:O33)</f>
        <v>0</v>
      </c>
      <c r="M33" s="465">
        <v>0</v>
      </c>
      <c r="N33" s="465">
        <v>0</v>
      </c>
      <c r="O33" s="465">
        <v>0</v>
      </c>
      <c r="P33" s="458">
        <f>SUM(Q33:S33)</f>
        <v>0</v>
      </c>
      <c r="Q33" s="465">
        <v>0</v>
      </c>
      <c r="R33" s="465">
        <v>0</v>
      </c>
      <c r="S33" s="465">
        <v>0</v>
      </c>
      <c r="T33" s="458">
        <f>SUM(U33:W33)</f>
        <v>0</v>
      </c>
      <c r="U33" s="465">
        <v>0</v>
      </c>
      <c r="V33" s="465">
        <v>0</v>
      </c>
      <c r="W33" s="465">
        <v>0</v>
      </c>
      <c r="X33" s="465">
        <v>0</v>
      </c>
      <c r="Y33" s="465">
        <v>0</v>
      </c>
      <c r="Z33" s="465">
        <v>0</v>
      </c>
      <c r="AA33" s="192">
        <f>SUM(AC33:AK33)+SUM(BB33:BO33)</f>
        <v>0</v>
      </c>
      <c r="AB33" s="459">
        <f>$D33-$BQ33</f>
        <v>123.97880000000005</v>
      </c>
      <c r="AC33" s="465">
        <v>0</v>
      </c>
      <c r="AD33" s="465">
        <v>0</v>
      </c>
      <c r="AE33" s="465">
        <v>0</v>
      </c>
      <c r="AF33" s="465">
        <v>0</v>
      </c>
      <c r="AG33" s="465">
        <v>0</v>
      </c>
      <c r="AH33" s="465">
        <v>0</v>
      </c>
      <c r="AI33" s="465">
        <v>0</v>
      </c>
      <c r="AJ33" s="465">
        <v>0</v>
      </c>
      <c r="AK33" s="458">
        <f>SUM(AL33:BA33)</f>
        <v>0</v>
      </c>
      <c r="AL33" s="465">
        <v>0</v>
      </c>
      <c r="AM33" s="465">
        <v>0</v>
      </c>
      <c r="AN33" s="465">
        <v>0</v>
      </c>
      <c r="AO33" s="465">
        <v>0</v>
      </c>
      <c r="AP33" s="465">
        <v>0</v>
      </c>
      <c r="AQ33" s="465">
        <v>0</v>
      </c>
      <c r="AR33" s="465">
        <v>0</v>
      </c>
      <c r="AS33" s="465">
        <v>0</v>
      </c>
      <c r="AT33" s="465">
        <v>0</v>
      </c>
      <c r="AU33" s="465">
        <v>0</v>
      </c>
      <c r="AV33" s="465">
        <v>0</v>
      </c>
      <c r="AW33" s="465">
        <v>0</v>
      </c>
      <c r="AX33" s="465">
        <v>0</v>
      </c>
      <c r="AY33" s="465">
        <v>0</v>
      </c>
      <c r="AZ33" s="465">
        <v>0</v>
      </c>
      <c r="BA33" s="465">
        <v>0</v>
      </c>
      <c r="BB33" s="465">
        <v>0</v>
      </c>
      <c r="BC33" s="465">
        <v>0</v>
      </c>
      <c r="BD33" s="465">
        <v>0</v>
      </c>
      <c r="BE33" s="465">
        <v>0</v>
      </c>
      <c r="BF33" s="465">
        <v>0</v>
      </c>
      <c r="BG33" s="465">
        <v>0</v>
      </c>
      <c r="BH33" s="465">
        <v>0</v>
      </c>
      <c r="BI33" s="465">
        <v>0</v>
      </c>
      <c r="BJ33" s="465">
        <v>0</v>
      </c>
      <c r="BK33" s="465">
        <v>0</v>
      </c>
      <c r="BL33" s="465">
        <v>0</v>
      </c>
      <c r="BM33" s="465">
        <v>0</v>
      </c>
      <c r="BN33" s="465">
        <v>0</v>
      </c>
      <c r="BO33" s="465">
        <v>0</v>
      </c>
      <c r="BP33" s="449">
        <v>0</v>
      </c>
      <c r="BQ33" s="460">
        <f t="shared" si="23"/>
        <v>0</v>
      </c>
      <c r="BR33" s="461">
        <f>AB$75-$BQ33</f>
        <v>97.711199999999963</v>
      </c>
      <c r="BS33" s="462">
        <f t="shared" ref="BS33:BS42" si="24">D33+BR33</f>
        <v>221.69</v>
      </c>
    </row>
    <row r="34" spans="1:72" ht="18" customHeight="1">
      <c r="A34" s="456" t="s">
        <v>79</v>
      </c>
      <c r="B34" s="207" t="s">
        <v>80</v>
      </c>
      <c r="C34" s="206" t="s">
        <v>81</v>
      </c>
      <c r="D34" s="405">
        <v>0.85000000000000009</v>
      </c>
      <c r="E34" s="457">
        <f t="shared" ref="E34:E72" si="25">F34+J34+K34+L34+P34+T34+X34+Y34+Z34</f>
        <v>0</v>
      </c>
      <c r="F34" s="458">
        <f t="shared" si="9"/>
        <v>0</v>
      </c>
      <c r="G34" s="465">
        <v>0</v>
      </c>
      <c r="H34" s="465">
        <v>0</v>
      </c>
      <c r="I34" s="465">
        <v>0</v>
      </c>
      <c r="J34" s="465">
        <v>0</v>
      </c>
      <c r="K34" s="465">
        <v>0</v>
      </c>
      <c r="L34" s="458">
        <f t="shared" ref="L34:L41" si="26">SUM(M34:O34)</f>
        <v>0</v>
      </c>
      <c r="M34" s="465">
        <v>0</v>
      </c>
      <c r="N34" s="465">
        <v>0</v>
      </c>
      <c r="O34" s="465">
        <v>0</v>
      </c>
      <c r="P34" s="458">
        <f t="shared" ref="P34:P41" si="27">SUM(Q34:S34)</f>
        <v>0</v>
      </c>
      <c r="Q34" s="465">
        <v>0</v>
      </c>
      <c r="R34" s="465">
        <v>0</v>
      </c>
      <c r="S34" s="465">
        <v>0</v>
      </c>
      <c r="T34" s="458">
        <f t="shared" ref="T34:T41" si="28">SUM(U34:W34)</f>
        <v>0</v>
      </c>
      <c r="U34" s="465">
        <v>0</v>
      </c>
      <c r="V34" s="465">
        <v>0</v>
      </c>
      <c r="W34" s="465">
        <v>0</v>
      </c>
      <c r="X34" s="465">
        <v>0</v>
      </c>
      <c r="Y34" s="465">
        <v>0</v>
      </c>
      <c r="Z34" s="465">
        <v>0</v>
      </c>
      <c r="AA34" s="192">
        <f>AB34+SUM(AD34:AK34)+SUM(BB34:BO34)</f>
        <v>0</v>
      </c>
      <c r="AB34" s="465">
        <v>0</v>
      </c>
      <c r="AC34" s="459">
        <f>$D34-$BQ34</f>
        <v>0.85000000000000009</v>
      </c>
      <c r="AD34" s="465">
        <v>0</v>
      </c>
      <c r="AE34" s="465">
        <v>0</v>
      </c>
      <c r="AF34" s="465">
        <v>0</v>
      </c>
      <c r="AG34" s="465">
        <v>0</v>
      </c>
      <c r="AH34" s="465">
        <v>0</v>
      </c>
      <c r="AI34" s="465">
        <v>0</v>
      </c>
      <c r="AJ34" s="465">
        <v>0</v>
      </c>
      <c r="AK34" s="458">
        <f t="shared" ref="AK34:AK41" si="29">SUM(AL34:BA34)</f>
        <v>0</v>
      </c>
      <c r="AL34" s="465">
        <v>0</v>
      </c>
      <c r="AM34" s="465">
        <v>0</v>
      </c>
      <c r="AN34" s="465">
        <v>0</v>
      </c>
      <c r="AO34" s="465">
        <v>0</v>
      </c>
      <c r="AP34" s="465">
        <v>0</v>
      </c>
      <c r="AQ34" s="465">
        <v>0</v>
      </c>
      <c r="AR34" s="465">
        <v>0</v>
      </c>
      <c r="AS34" s="465">
        <v>0</v>
      </c>
      <c r="AT34" s="465">
        <v>0</v>
      </c>
      <c r="AU34" s="465">
        <v>0</v>
      </c>
      <c r="AV34" s="465">
        <v>0</v>
      </c>
      <c r="AW34" s="465">
        <v>0</v>
      </c>
      <c r="AX34" s="465">
        <v>0</v>
      </c>
      <c r="AY34" s="465">
        <v>0</v>
      </c>
      <c r="AZ34" s="465">
        <v>0</v>
      </c>
      <c r="BA34" s="465">
        <v>0</v>
      </c>
      <c r="BB34" s="465">
        <v>0</v>
      </c>
      <c r="BC34" s="465">
        <v>0</v>
      </c>
      <c r="BD34" s="465">
        <v>0</v>
      </c>
      <c r="BE34" s="465">
        <v>0</v>
      </c>
      <c r="BF34" s="465">
        <v>0</v>
      </c>
      <c r="BG34" s="465">
        <v>0</v>
      </c>
      <c r="BH34" s="465">
        <v>0</v>
      </c>
      <c r="BI34" s="465">
        <v>0</v>
      </c>
      <c r="BJ34" s="465">
        <v>0</v>
      </c>
      <c r="BK34" s="465">
        <v>0</v>
      </c>
      <c r="BL34" s="465">
        <v>0</v>
      </c>
      <c r="BM34" s="465">
        <v>0</v>
      </c>
      <c r="BN34" s="465">
        <v>0</v>
      </c>
      <c r="BO34" s="465">
        <v>0</v>
      </c>
      <c r="BP34" s="449">
        <v>0</v>
      </c>
      <c r="BQ34" s="460">
        <f t="shared" si="23"/>
        <v>0</v>
      </c>
      <c r="BR34" s="461">
        <f>AC$75-$BQ34</f>
        <v>6.3509980000000006</v>
      </c>
      <c r="BS34" s="462">
        <f t="shared" si="24"/>
        <v>7.2009980000000002</v>
      </c>
    </row>
    <row r="35" spans="1:72" ht="18" customHeight="1">
      <c r="A35" s="456" t="s">
        <v>82</v>
      </c>
      <c r="B35" s="207" t="s">
        <v>83</v>
      </c>
      <c r="C35" s="206" t="s">
        <v>84</v>
      </c>
      <c r="D35" s="405">
        <v>0</v>
      </c>
      <c r="E35" s="457">
        <f t="shared" si="25"/>
        <v>0</v>
      </c>
      <c r="F35" s="458">
        <f t="shared" si="9"/>
        <v>0</v>
      </c>
      <c r="G35" s="465">
        <v>0</v>
      </c>
      <c r="H35" s="465">
        <v>0</v>
      </c>
      <c r="I35" s="465">
        <v>0</v>
      </c>
      <c r="J35" s="465">
        <v>0</v>
      </c>
      <c r="K35" s="465">
        <v>0</v>
      </c>
      <c r="L35" s="458">
        <f t="shared" si="26"/>
        <v>0</v>
      </c>
      <c r="M35" s="465">
        <v>0</v>
      </c>
      <c r="N35" s="465">
        <v>0</v>
      </c>
      <c r="O35" s="465">
        <v>0</v>
      </c>
      <c r="P35" s="458">
        <f t="shared" si="27"/>
        <v>0</v>
      </c>
      <c r="Q35" s="465">
        <v>0</v>
      </c>
      <c r="R35" s="465">
        <v>0</v>
      </c>
      <c r="S35" s="465">
        <v>0</v>
      </c>
      <c r="T35" s="458">
        <f t="shared" si="28"/>
        <v>0</v>
      </c>
      <c r="U35" s="465">
        <v>0</v>
      </c>
      <c r="V35" s="465">
        <v>0</v>
      </c>
      <c r="W35" s="465">
        <v>0</v>
      </c>
      <c r="X35" s="465">
        <v>0</v>
      </c>
      <c r="Y35" s="465">
        <v>0</v>
      </c>
      <c r="Z35" s="465">
        <v>0</v>
      </c>
      <c r="AA35" s="192">
        <f>SUM(AB35:AC35)+SUM(AE35:AK35)+SUM(BB35:BO35)</f>
        <v>0</v>
      </c>
      <c r="AB35" s="465">
        <v>0</v>
      </c>
      <c r="AC35" s="465">
        <v>0</v>
      </c>
      <c r="AD35" s="459">
        <f>$D35-$BQ35</f>
        <v>0</v>
      </c>
      <c r="AE35" s="465">
        <v>0</v>
      </c>
      <c r="AF35" s="465">
        <v>0</v>
      </c>
      <c r="AG35" s="465">
        <v>0</v>
      </c>
      <c r="AH35" s="465">
        <v>0</v>
      </c>
      <c r="AI35" s="465">
        <v>0</v>
      </c>
      <c r="AJ35" s="465">
        <v>0</v>
      </c>
      <c r="AK35" s="458">
        <f t="shared" si="29"/>
        <v>0</v>
      </c>
      <c r="AL35" s="465">
        <v>0</v>
      </c>
      <c r="AM35" s="465">
        <v>0</v>
      </c>
      <c r="AN35" s="465">
        <v>0</v>
      </c>
      <c r="AO35" s="465">
        <v>0</v>
      </c>
      <c r="AP35" s="465">
        <v>0</v>
      </c>
      <c r="AQ35" s="465">
        <v>0</v>
      </c>
      <c r="AR35" s="465">
        <v>0</v>
      </c>
      <c r="AS35" s="465">
        <v>0</v>
      </c>
      <c r="AT35" s="465">
        <v>0</v>
      </c>
      <c r="AU35" s="465">
        <v>0</v>
      </c>
      <c r="AV35" s="465">
        <v>0</v>
      </c>
      <c r="AW35" s="465">
        <v>0</v>
      </c>
      <c r="AX35" s="465">
        <v>0</v>
      </c>
      <c r="AY35" s="465">
        <v>0</v>
      </c>
      <c r="AZ35" s="465">
        <v>0</v>
      </c>
      <c r="BA35" s="465">
        <v>0</v>
      </c>
      <c r="BB35" s="465">
        <v>0</v>
      </c>
      <c r="BC35" s="465">
        <v>0</v>
      </c>
      <c r="BD35" s="465">
        <v>0</v>
      </c>
      <c r="BE35" s="465">
        <v>0</v>
      </c>
      <c r="BF35" s="465">
        <v>0</v>
      </c>
      <c r="BG35" s="465">
        <v>0</v>
      </c>
      <c r="BH35" s="465">
        <v>0</v>
      </c>
      <c r="BI35" s="465">
        <v>0</v>
      </c>
      <c r="BJ35" s="465">
        <v>0</v>
      </c>
      <c r="BK35" s="465">
        <v>0</v>
      </c>
      <c r="BL35" s="465">
        <v>0</v>
      </c>
      <c r="BM35" s="465">
        <v>0</v>
      </c>
      <c r="BN35" s="465">
        <v>0</v>
      </c>
      <c r="BO35" s="465">
        <v>0</v>
      </c>
      <c r="BP35" s="449">
        <v>0</v>
      </c>
      <c r="BQ35" s="460">
        <f t="shared" si="23"/>
        <v>0</v>
      </c>
      <c r="BR35" s="461">
        <f>AD$75-$BQ35</f>
        <v>0</v>
      </c>
      <c r="BS35" s="462">
        <f t="shared" si="24"/>
        <v>0</v>
      </c>
    </row>
    <row r="36" spans="1:72" ht="18" customHeight="1">
      <c r="A36" s="456"/>
      <c r="B36" s="207" t="s">
        <v>86</v>
      </c>
      <c r="C36" s="206" t="s">
        <v>87</v>
      </c>
      <c r="D36" s="405">
        <v>0</v>
      </c>
      <c r="E36" s="457">
        <f t="shared" si="25"/>
        <v>0</v>
      </c>
      <c r="F36" s="458">
        <f t="shared" si="9"/>
        <v>0</v>
      </c>
      <c r="G36" s="465">
        <v>0</v>
      </c>
      <c r="H36" s="465">
        <v>0</v>
      </c>
      <c r="I36" s="465">
        <v>0</v>
      </c>
      <c r="J36" s="465">
        <v>0</v>
      </c>
      <c r="K36" s="465">
        <v>0</v>
      </c>
      <c r="L36" s="458">
        <f t="shared" si="26"/>
        <v>0</v>
      </c>
      <c r="M36" s="465">
        <v>0</v>
      </c>
      <c r="N36" s="465">
        <v>0</v>
      </c>
      <c r="O36" s="465">
        <v>0</v>
      </c>
      <c r="P36" s="458">
        <f t="shared" si="27"/>
        <v>0</v>
      </c>
      <c r="Q36" s="465">
        <v>0</v>
      </c>
      <c r="R36" s="465">
        <v>0</v>
      </c>
      <c r="S36" s="465">
        <v>0</v>
      </c>
      <c r="T36" s="458">
        <f t="shared" si="28"/>
        <v>0</v>
      </c>
      <c r="U36" s="465">
        <v>0</v>
      </c>
      <c r="V36" s="465">
        <v>0</v>
      </c>
      <c r="W36" s="465">
        <v>0</v>
      </c>
      <c r="X36" s="465">
        <v>0</v>
      </c>
      <c r="Y36" s="465">
        <v>0</v>
      </c>
      <c r="Z36" s="465">
        <v>0</v>
      </c>
      <c r="AA36" s="192">
        <f>SUM(AB36:AD36)+SUM(AF36:AK36)+SUM(BB36:BO36)</f>
        <v>0</v>
      </c>
      <c r="AB36" s="465">
        <v>0</v>
      </c>
      <c r="AC36" s="465">
        <v>0</v>
      </c>
      <c r="AD36" s="465">
        <v>0</v>
      </c>
      <c r="AE36" s="459">
        <f>$D36-$BQ36</f>
        <v>0</v>
      </c>
      <c r="AF36" s="465">
        <v>0</v>
      </c>
      <c r="AG36" s="465">
        <v>0</v>
      </c>
      <c r="AH36" s="465">
        <v>0</v>
      </c>
      <c r="AI36" s="465">
        <v>0</v>
      </c>
      <c r="AJ36" s="465">
        <v>0</v>
      </c>
      <c r="AK36" s="458">
        <f t="shared" si="29"/>
        <v>0</v>
      </c>
      <c r="AL36" s="465">
        <v>0</v>
      </c>
      <c r="AM36" s="465">
        <v>0</v>
      </c>
      <c r="AN36" s="465">
        <v>0</v>
      </c>
      <c r="AO36" s="465">
        <v>0</v>
      </c>
      <c r="AP36" s="465">
        <v>0</v>
      </c>
      <c r="AQ36" s="465">
        <v>0</v>
      </c>
      <c r="AR36" s="465">
        <v>0</v>
      </c>
      <c r="AS36" s="465">
        <v>0</v>
      </c>
      <c r="AT36" s="465">
        <v>0</v>
      </c>
      <c r="AU36" s="465">
        <v>0</v>
      </c>
      <c r="AV36" s="465">
        <v>0</v>
      </c>
      <c r="AW36" s="465">
        <v>0</v>
      </c>
      <c r="AX36" s="465">
        <v>0</v>
      </c>
      <c r="AY36" s="465">
        <v>0</v>
      </c>
      <c r="AZ36" s="465">
        <v>0</v>
      </c>
      <c r="BA36" s="465">
        <v>0</v>
      </c>
      <c r="BB36" s="465">
        <v>0</v>
      </c>
      <c r="BC36" s="465">
        <v>0</v>
      </c>
      <c r="BD36" s="465">
        <v>0</v>
      </c>
      <c r="BE36" s="465">
        <v>0</v>
      </c>
      <c r="BF36" s="465">
        <v>0</v>
      </c>
      <c r="BG36" s="465">
        <v>0</v>
      </c>
      <c r="BH36" s="465">
        <v>0</v>
      </c>
      <c r="BI36" s="465">
        <v>0</v>
      </c>
      <c r="BJ36" s="465">
        <v>0</v>
      </c>
      <c r="BK36" s="465">
        <v>0</v>
      </c>
      <c r="BL36" s="465">
        <v>0</v>
      </c>
      <c r="BM36" s="465">
        <v>0</v>
      </c>
      <c r="BN36" s="465">
        <v>0</v>
      </c>
      <c r="BO36" s="465">
        <v>0</v>
      </c>
      <c r="BP36" s="449">
        <v>0</v>
      </c>
      <c r="BQ36" s="460">
        <f t="shared" si="23"/>
        <v>0</v>
      </c>
      <c r="BR36" s="461">
        <f>AE$75-$BQ36</f>
        <v>0</v>
      </c>
      <c r="BS36" s="462">
        <f t="shared" si="24"/>
        <v>0</v>
      </c>
    </row>
    <row r="37" spans="1:72" ht="18" customHeight="1">
      <c r="A37" s="456" t="s">
        <v>85</v>
      </c>
      <c r="B37" s="207" t="s">
        <v>88</v>
      </c>
      <c r="C37" s="206" t="s">
        <v>89</v>
      </c>
      <c r="D37" s="405">
        <v>0</v>
      </c>
      <c r="E37" s="457">
        <f t="shared" si="25"/>
        <v>0</v>
      </c>
      <c r="F37" s="458">
        <f t="shared" si="9"/>
        <v>0</v>
      </c>
      <c r="G37" s="465">
        <v>0</v>
      </c>
      <c r="H37" s="465">
        <v>0</v>
      </c>
      <c r="I37" s="465">
        <v>0</v>
      </c>
      <c r="J37" s="465">
        <v>0</v>
      </c>
      <c r="K37" s="465">
        <v>0</v>
      </c>
      <c r="L37" s="458">
        <f t="shared" si="26"/>
        <v>0</v>
      </c>
      <c r="M37" s="465">
        <v>0</v>
      </c>
      <c r="N37" s="465">
        <v>0</v>
      </c>
      <c r="O37" s="465">
        <v>0</v>
      </c>
      <c r="P37" s="458">
        <f t="shared" si="27"/>
        <v>0</v>
      </c>
      <c r="Q37" s="465">
        <v>0</v>
      </c>
      <c r="R37" s="465">
        <v>0</v>
      </c>
      <c r="S37" s="465">
        <v>0</v>
      </c>
      <c r="T37" s="458">
        <f t="shared" si="28"/>
        <v>0</v>
      </c>
      <c r="U37" s="465">
        <v>0</v>
      </c>
      <c r="V37" s="465">
        <v>0</v>
      </c>
      <c r="W37" s="465">
        <v>0</v>
      </c>
      <c r="X37" s="465">
        <v>0</v>
      </c>
      <c r="Y37" s="465">
        <v>0</v>
      </c>
      <c r="Z37" s="465">
        <v>0</v>
      </c>
      <c r="AA37" s="192">
        <f>SUM(AB37:AE37)+SUM(AG37:AK37)+SUM(BB37:BO37)</f>
        <v>0</v>
      </c>
      <c r="AB37" s="465">
        <v>0</v>
      </c>
      <c r="AC37" s="465">
        <v>0</v>
      </c>
      <c r="AD37" s="465">
        <v>0</v>
      </c>
      <c r="AE37" s="465">
        <v>0</v>
      </c>
      <c r="AF37" s="459">
        <f>$D37-$BQ37</f>
        <v>0</v>
      </c>
      <c r="AG37" s="465">
        <v>0</v>
      </c>
      <c r="AH37" s="465">
        <v>0</v>
      </c>
      <c r="AI37" s="465">
        <v>0</v>
      </c>
      <c r="AJ37" s="465">
        <v>0</v>
      </c>
      <c r="AK37" s="458">
        <f t="shared" si="29"/>
        <v>0</v>
      </c>
      <c r="AL37" s="465">
        <v>0</v>
      </c>
      <c r="AM37" s="465">
        <v>0</v>
      </c>
      <c r="AN37" s="465">
        <v>0</v>
      </c>
      <c r="AO37" s="465">
        <v>0</v>
      </c>
      <c r="AP37" s="465">
        <v>0</v>
      </c>
      <c r="AQ37" s="465">
        <v>0</v>
      </c>
      <c r="AR37" s="465">
        <v>0</v>
      </c>
      <c r="AS37" s="465">
        <v>0</v>
      </c>
      <c r="AT37" s="465">
        <v>0</v>
      </c>
      <c r="AU37" s="465">
        <v>0</v>
      </c>
      <c r="AV37" s="465">
        <v>0</v>
      </c>
      <c r="AW37" s="465">
        <v>0</v>
      </c>
      <c r="AX37" s="465">
        <v>0</v>
      </c>
      <c r="AY37" s="465">
        <v>0</v>
      </c>
      <c r="AZ37" s="465">
        <v>0</v>
      </c>
      <c r="BA37" s="465">
        <v>0</v>
      </c>
      <c r="BB37" s="465">
        <v>0</v>
      </c>
      <c r="BC37" s="465">
        <v>0</v>
      </c>
      <c r="BD37" s="465">
        <v>0</v>
      </c>
      <c r="BE37" s="465">
        <v>0</v>
      </c>
      <c r="BF37" s="465">
        <v>0</v>
      </c>
      <c r="BG37" s="465">
        <v>0</v>
      </c>
      <c r="BH37" s="465">
        <v>0</v>
      </c>
      <c r="BI37" s="465">
        <v>0</v>
      </c>
      <c r="BJ37" s="465">
        <v>0</v>
      </c>
      <c r="BK37" s="465">
        <v>0</v>
      </c>
      <c r="BL37" s="465">
        <v>0</v>
      </c>
      <c r="BM37" s="465">
        <v>0</v>
      </c>
      <c r="BN37" s="465">
        <v>0</v>
      </c>
      <c r="BO37" s="465">
        <v>0</v>
      </c>
      <c r="BP37" s="449">
        <v>0</v>
      </c>
      <c r="BQ37" s="460">
        <f t="shared" si="23"/>
        <v>0</v>
      </c>
      <c r="BR37" s="461">
        <f>AF$75-$BQ37</f>
        <v>50</v>
      </c>
      <c r="BS37" s="462">
        <f t="shared" si="24"/>
        <v>50</v>
      </c>
    </row>
    <row r="38" spans="1:72" ht="18" customHeight="1">
      <c r="A38" s="456" t="s">
        <v>90</v>
      </c>
      <c r="B38" s="207" t="s">
        <v>91</v>
      </c>
      <c r="C38" s="206" t="s">
        <v>92</v>
      </c>
      <c r="D38" s="405">
        <v>19.175999999999995</v>
      </c>
      <c r="E38" s="457">
        <f t="shared" si="25"/>
        <v>0</v>
      </c>
      <c r="F38" s="458">
        <f t="shared" si="9"/>
        <v>0</v>
      </c>
      <c r="G38" s="465">
        <v>0</v>
      </c>
      <c r="H38" s="465">
        <v>0</v>
      </c>
      <c r="I38" s="465">
        <v>0</v>
      </c>
      <c r="J38" s="465">
        <v>0</v>
      </c>
      <c r="K38" s="465">
        <v>0</v>
      </c>
      <c r="L38" s="458">
        <f t="shared" si="26"/>
        <v>0</v>
      </c>
      <c r="M38" s="465">
        <v>0</v>
      </c>
      <c r="N38" s="465">
        <v>0</v>
      </c>
      <c r="O38" s="465">
        <v>0</v>
      </c>
      <c r="P38" s="458">
        <f t="shared" si="27"/>
        <v>0</v>
      </c>
      <c r="Q38" s="465">
        <v>0</v>
      </c>
      <c r="R38" s="465">
        <v>0</v>
      </c>
      <c r="S38" s="465">
        <v>0</v>
      </c>
      <c r="T38" s="458">
        <f t="shared" si="28"/>
        <v>0</v>
      </c>
      <c r="U38" s="465">
        <v>0</v>
      </c>
      <c r="V38" s="465">
        <v>0</v>
      </c>
      <c r="W38" s="465">
        <v>0</v>
      </c>
      <c r="X38" s="465">
        <v>0</v>
      </c>
      <c r="Y38" s="465">
        <v>0</v>
      </c>
      <c r="Z38" s="465">
        <v>0</v>
      </c>
      <c r="AA38" s="192">
        <f>SUM(AB38:AF38)+SUM(AH38:AK38)+SUM(BB38:BO38)</f>
        <v>0.27379999999999999</v>
      </c>
      <c r="AB38" s="465">
        <v>0</v>
      </c>
      <c r="AC38" s="465">
        <v>0</v>
      </c>
      <c r="AD38" s="465">
        <v>0</v>
      </c>
      <c r="AE38" s="465">
        <v>0</v>
      </c>
      <c r="AF38" s="465">
        <v>0</v>
      </c>
      <c r="AG38" s="459">
        <f>$D38-$BQ38</f>
        <v>18.902199999999993</v>
      </c>
      <c r="AH38" s="465">
        <v>0</v>
      </c>
      <c r="AI38" s="465">
        <v>0</v>
      </c>
      <c r="AJ38" s="465">
        <v>0</v>
      </c>
      <c r="AK38" s="458">
        <f t="shared" si="29"/>
        <v>4.3799999999999999E-2</v>
      </c>
      <c r="AL38" s="465">
        <v>4.3799999999999999E-2</v>
      </c>
      <c r="AM38" s="465">
        <v>0</v>
      </c>
      <c r="AN38" s="465">
        <v>0</v>
      </c>
      <c r="AO38" s="465">
        <v>0</v>
      </c>
      <c r="AP38" s="465">
        <v>0</v>
      </c>
      <c r="AQ38" s="465">
        <v>0</v>
      </c>
      <c r="AR38" s="465">
        <v>0</v>
      </c>
      <c r="AS38" s="465">
        <v>0</v>
      </c>
      <c r="AT38" s="465">
        <v>0</v>
      </c>
      <c r="AU38" s="465">
        <v>0</v>
      </c>
      <c r="AV38" s="465">
        <v>0</v>
      </c>
      <c r="AW38" s="465">
        <v>0</v>
      </c>
      <c r="AX38" s="465">
        <v>0</v>
      </c>
      <c r="AY38" s="465">
        <v>0</v>
      </c>
      <c r="AZ38" s="465">
        <v>0</v>
      </c>
      <c r="BA38" s="465">
        <v>0</v>
      </c>
      <c r="BB38" s="465">
        <v>0</v>
      </c>
      <c r="BC38" s="465">
        <v>0.05</v>
      </c>
      <c r="BD38" s="465">
        <v>0</v>
      </c>
      <c r="BE38" s="465">
        <v>0.12</v>
      </c>
      <c r="BF38" s="465">
        <v>0.06</v>
      </c>
      <c r="BG38" s="465">
        <v>0</v>
      </c>
      <c r="BH38" s="465">
        <v>0</v>
      </c>
      <c r="BI38" s="465">
        <v>0</v>
      </c>
      <c r="BJ38" s="465">
        <v>0</v>
      </c>
      <c r="BK38" s="465">
        <v>0</v>
      </c>
      <c r="BL38" s="465">
        <v>0</v>
      </c>
      <c r="BM38" s="465">
        <v>0</v>
      </c>
      <c r="BN38" s="465">
        <v>0</v>
      </c>
      <c r="BO38" s="465">
        <v>0</v>
      </c>
      <c r="BP38" s="449">
        <v>0</v>
      </c>
      <c r="BQ38" s="460">
        <f t="shared" si="23"/>
        <v>0.27379999999999999</v>
      </c>
      <c r="BR38" s="461">
        <f>AG$75-$BQ38</f>
        <v>24.133600000000001</v>
      </c>
      <c r="BS38" s="462">
        <f t="shared" si="24"/>
        <v>43.309599999999996</v>
      </c>
    </row>
    <row r="39" spans="1:72" ht="18" customHeight="1">
      <c r="A39" s="456" t="s">
        <v>93</v>
      </c>
      <c r="B39" s="207" t="s">
        <v>94</v>
      </c>
      <c r="C39" s="206" t="s">
        <v>95</v>
      </c>
      <c r="D39" s="405">
        <v>16.620699999999999</v>
      </c>
      <c r="E39" s="457">
        <f t="shared" si="25"/>
        <v>0</v>
      </c>
      <c r="F39" s="458">
        <f t="shared" si="9"/>
        <v>0</v>
      </c>
      <c r="G39" s="465">
        <v>0</v>
      </c>
      <c r="H39" s="465">
        <v>0</v>
      </c>
      <c r="I39" s="465">
        <v>0</v>
      </c>
      <c r="J39" s="465">
        <v>0</v>
      </c>
      <c r="K39" s="465">
        <v>0</v>
      </c>
      <c r="L39" s="458">
        <f t="shared" si="26"/>
        <v>0</v>
      </c>
      <c r="M39" s="465">
        <v>0</v>
      </c>
      <c r="N39" s="465">
        <v>0</v>
      </c>
      <c r="O39" s="465">
        <v>0</v>
      </c>
      <c r="P39" s="458">
        <f t="shared" si="27"/>
        <v>0</v>
      </c>
      <c r="Q39" s="465">
        <v>0</v>
      </c>
      <c r="R39" s="465">
        <v>0</v>
      </c>
      <c r="S39" s="465">
        <v>0</v>
      </c>
      <c r="T39" s="458">
        <f t="shared" si="28"/>
        <v>0</v>
      </c>
      <c r="U39" s="465">
        <v>0</v>
      </c>
      <c r="V39" s="465">
        <v>0</v>
      </c>
      <c r="W39" s="465">
        <v>0</v>
      </c>
      <c r="X39" s="465">
        <v>0</v>
      </c>
      <c r="Y39" s="465">
        <v>0</v>
      </c>
      <c r="Z39" s="465">
        <v>0</v>
      </c>
      <c r="AA39" s="192">
        <f>SUM(AB39:AG39)+SUM(AI39:AK39)+SUM(BB39:BO39)</f>
        <v>0.64</v>
      </c>
      <c r="AB39" s="465">
        <v>0</v>
      </c>
      <c r="AC39" s="465">
        <v>0.04</v>
      </c>
      <c r="AD39" s="465">
        <v>0</v>
      </c>
      <c r="AE39" s="465">
        <v>0</v>
      </c>
      <c r="AF39" s="465">
        <v>0</v>
      </c>
      <c r="AG39" s="465">
        <v>0</v>
      </c>
      <c r="AH39" s="459">
        <f>$D39-$BQ39</f>
        <v>15.980699999999999</v>
      </c>
      <c r="AI39" s="465">
        <v>0</v>
      </c>
      <c r="AJ39" s="465">
        <v>0</v>
      </c>
      <c r="AK39" s="458">
        <f t="shared" si="29"/>
        <v>0.6</v>
      </c>
      <c r="AL39" s="465">
        <v>0</v>
      </c>
      <c r="AM39" s="465">
        <v>0</v>
      </c>
      <c r="AN39" s="465">
        <v>0</v>
      </c>
      <c r="AO39" s="465">
        <v>0</v>
      </c>
      <c r="AP39" s="465">
        <v>0.6</v>
      </c>
      <c r="AQ39" s="465">
        <v>0</v>
      </c>
      <c r="AR39" s="465">
        <v>0</v>
      </c>
      <c r="AS39" s="465">
        <v>0</v>
      </c>
      <c r="AT39" s="465">
        <v>0</v>
      </c>
      <c r="AU39" s="465">
        <v>0</v>
      </c>
      <c r="AV39" s="465">
        <v>0</v>
      </c>
      <c r="AW39" s="465">
        <v>0</v>
      </c>
      <c r="AX39" s="465">
        <v>0</v>
      </c>
      <c r="AY39" s="465">
        <v>0</v>
      </c>
      <c r="AZ39" s="465">
        <v>0</v>
      </c>
      <c r="BA39" s="465">
        <v>0</v>
      </c>
      <c r="BB39" s="465">
        <v>0</v>
      </c>
      <c r="BC39" s="465">
        <v>0</v>
      </c>
      <c r="BD39" s="465">
        <v>0</v>
      </c>
      <c r="BE39" s="465">
        <v>0</v>
      </c>
      <c r="BF39" s="465">
        <v>0</v>
      </c>
      <c r="BG39" s="465">
        <v>0</v>
      </c>
      <c r="BH39" s="465">
        <v>0</v>
      </c>
      <c r="BI39" s="465">
        <v>0</v>
      </c>
      <c r="BJ39" s="465">
        <v>0</v>
      </c>
      <c r="BK39" s="465">
        <v>0</v>
      </c>
      <c r="BL39" s="465">
        <v>0</v>
      </c>
      <c r="BM39" s="465">
        <v>0</v>
      </c>
      <c r="BN39" s="465">
        <v>0</v>
      </c>
      <c r="BO39" s="465">
        <v>0</v>
      </c>
      <c r="BP39" s="449">
        <v>0</v>
      </c>
      <c r="BQ39" s="460">
        <f t="shared" si="23"/>
        <v>0.64</v>
      </c>
      <c r="BR39" s="461">
        <f>AH$75-$BQ39</f>
        <v>16.251200000000001</v>
      </c>
      <c r="BS39" s="462">
        <f t="shared" si="24"/>
        <v>32.871899999999997</v>
      </c>
    </row>
    <row r="40" spans="1:72" ht="18" customHeight="1">
      <c r="A40" s="456" t="s">
        <v>96</v>
      </c>
      <c r="B40" s="207" t="s">
        <v>97</v>
      </c>
      <c r="C40" s="206" t="s">
        <v>98</v>
      </c>
      <c r="D40" s="405">
        <v>0.03</v>
      </c>
      <c r="E40" s="457">
        <f t="shared" si="25"/>
        <v>0</v>
      </c>
      <c r="F40" s="458">
        <f t="shared" si="9"/>
        <v>0</v>
      </c>
      <c r="G40" s="465">
        <v>0</v>
      </c>
      <c r="H40" s="465">
        <v>0</v>
      </c>
      <c r="I40" s="465">
        <v>0</v>
      </c>
      <c r="J40" s="465">
        <v>0</v>
      </c>
      <c r="K40" s="465">
        <v>0</v>
      </c>
      <c r="L40" s="458">
        <f t="shared" si="26"/>
        <v>0</v>
      </c>
      <c r="M40" s="465">
        <v>0</v>
      </c>
      <c r="N40" s="465">
        <v>0</v>
      </c>
      <c r="O40" s="465">
        <v>0</v>
      </c>
      <c r="P40" s="458">
        <f t="shared" si="27"/>
        <v>0</v>
      </c>
      <c r="Q40" s="465">
        <v>0</v>
      </c>
      <c r="R40" s="465">
        <v>0</v>
      </c>
      <c r="S40" s="465">
        <v>0</v>
      </c>
      <c r="T40" s="458">
        <f t="shared" si="28"/>
        <v>0</v>
      </c>
      <c r="U40" s="465">
        <v>0</v>
      </c>
      <c r="V40" s="465">
        <v>0</v>
      </c>
      <c r="W40" s="465">
        <v>0</v>
      </c>
      <c r="X40" s="465">
        <v>0</v>
      </c>
      <c r="Y40" s="465">
        <v>0</v>
      </c>
      <c r="Z40" s="465">
        <v>0</v>
      </c>
      <c r="AA40" s="192">
        <f>SUM(AB40:AH40)+SUM(AJ40:AK40)+SUM(BB40:BO40)</f>
        <v>0</v>
      </c>
      <c r="AB40" s="465">
        <v>0</v>
      </c>
      <c r="AC40" s="465">
        <v>0</v>
      </c>
      <c r="AD40" s="465">
        <v>0</v>
      </c>
      <c r="AE40" s="465">
        <v>0</v>
      </c>
      <c r="AF40" s="465">
        <v>0</v>
      </c>
      <c r="AG40" s="465">
        <v>0</v>
      </c>
      <c r="AH40" s="465">
        <v>0</v>
      </c>
      <c r="AI40" s="459">
        <f>$D40-$BQ40</f>
        <v>0.03</v>
      </c>
      <c r="AJ40" s="465">
        <v>0</v>
      </c>
      <c r="AK40" s="458">
        <f t="shared" si="29"/>
        <v>0</v>
      </c>
      <c r="AL40" s="465">
        <v>0</v>
      </c>
      <c r="AM40" s="465">
        <v>0</v>
      </c>
      <c r="AN40" s="465">
        <v>0</v>
      </c>
      <c r="AO40" s="465">
        <v>0</v>
      </c>
      <c r="AP40" s="465">
        <v>0</v>
      </c>
      <c r="AQ40" s="465">
        <v>0</v>
      </c>
      <c r="AR40" s="465">
        <v>0</v>
      </c>
      <c r="AS40" s="465">
        <v>0</v>
      </c>
      <c r="AT40" s="465">
        <v>0</v>
      </c>
      <c r="AU40" s="465">
        <v>0</v>
      </c>
      <c r="AV40" s="465">
        <v>0</v>
      </c>
      <c r="AW40" s="465">
        <v>0</v>
      </c>
      <c r="AX40" s="465">
        <v>0</v>
      </c>
      <c r="AY40" s="465">
        <v>0</v>
      </c>
      <c r="AZ40" s="465">
        <v>0</v>
      </c>
      <c r="BA40" s="465">
        <v>0</v>
      </c>
      <c r="BB40" s="465">
        <v>0</v>
      </c>
      <c r="BC40" s="465">
        <v>0</v>
      </c>
      <c r="BD40" s="465">
        <v>0</v>
      </c>
      <c r="BE40" s="465">
        <v>0</v>
      </c>
      <c r="BF40" s="465">
        <v>0</v>
      </c>
      <c r="BG40" s="465">
        <v>0</v>
      </c>
      <c r="BH40" s="465">
        <v>0</v>
      </c>
      <c r="BI40" s="465">
        <v>0</v>
      </c>
      <c r="BJ40" s="465">
        <v>0</v>
      </c>
      <c r="BK40" s="465">
        <v>0</v>
      </c>
      <c r="BL40" s="465">
        <v>0</v>
      </c>
      <c r="BM40" s="465">
        <v>0</v>
      </c>
      <c r="BN40" s="465">
        <v>0</v>
      </c>
      <c r="BO40" s="465">
        <v>0</v>
      </c>
      <c r="BP40" s="449">
        <v>0</v>
      </c>
      <c r="BQ40" s="460">
        <f t="shared" si="23"/>
        <v>0</v>
      </c>
      <c r="BR40" s="461">
        <f>AI$75-$BQ40</f>
        <v>0</v>
      </c>
      <c r="BS40" s="462">
        <f t="shared" si="24"/>
        <v>0.03</v>
      </c>
    </row>
    <row r="41" spans="1:72" ht="18" customHeight="1">
      <c r="A41" s="456"/>
      <c r="B41" s="207" t="s">
        <v>100</v>
      </c>
      <c r="C41" s="206" t="s">
        <v>101</v>
      </c>
      <c r="D41" s="405">
        <v>11.955999999999573</v>
      </c>
      <c r="E41" s="457">
        <f t="shared" si="25"/>
        <v>0</v>
      </c>
      <c r="F41" s="458">
        <f t="shared" si="9"/>
        <v>0</v>
      </c>
      <c r="G41" s="465">
        <v>0</v>
      </c>
      <c r="H41" s="465">
        <v>0</v>
      </c>
      <c r="I41" s="465">
        <v>0</v>
      </c>
      <c r="J41" s="465">
        <v>0</v>
      </c>
      <c r="K41" s="465">
        <v>0</v>
      </c>
      <c r="L41" s="458">
        <f t="shared" si="26"/>
        <v>0</v>
      </c>
      <c r="M41" s="465">
        <v>0</v>
      </c>
      <c r="N41" s="465">
        <v>0</v>
      </c>
      <c r="O41" s="465">
        <v>0</v>
      </c>
      <c r="P41" s="458">
        <f t="shared" si="27"/>
        <v>0</v>
      </c>
      <c r="Q41" s="465">
        <v>0</v>
      </c>
      <c r="R41" s="465">
        <v>0</v>
      </c>
      <c r="S41" s="465">
        <v>0</v>
      </c>
      <c r="T41" s="458">
        <f t="shared" si="28"/>
        <v>0</v>
      </c>
      <c r="U41" s="465">
        <v>0</v>
      </c>
      <c r="V41" s="465">
        <v>0</v>
      </c>
      <c r="W41" s="465">
        <v>0</v>
      </c>
      <c r="X41" s="465">
        <v>0</v>
      </c>
      <c r="Y41" s="465">
        <v>0</v>
      </c>
      <c r="Z41" s="465">
        <v>0</v>
      </c>
      <c r="AA41" s="192">
        <f>SUM(AB41:AI41)+AK41+SUM(BB41:BO41)</f>
        <v>0</v>
      </c>
      <c r="AB41" s="465">
        <v>0</v>
      </c>
      <c r="AC41" s="465">
        <v>0</v>
      </c>
      <c r="AD41" s="465">
        <v>0</v>
      </c>
      <c r="AE41" s="465">
        <v>0</v>
      </c>
      <c r="AF41" s="465">
        <v>0</v>
      </c>
      <c r="AG41" s="465">
        <v>0</v>
      </c>
      <c r="AH41" s="465">
        <v>0</v>
      </c>
      <c r="AI41" s="465">
        <v>0</v>
      </c>
      <c r="AJ41" s="459">
        <f>$D41-$BQ41</f>
        <v>11.955999999999573</v>
      </c>
      <c r="AK41" s="458">
        <f t="shared" si="29"/>
        <v>0</v>
      </c>
      <c r="AL41" s="465">
        <v>0</v>
      </c>
      <c r="AM41" s="465">
        <v>0</v>
      </c>
      <c r="AN41" s="465">
        <v>0</v>
      </c>
      <c r="AO41" s="465">
        <v>0</v>
      </c>
      <c r="AP41" s="465">
        <v>0</v>
      </c>
      <c r="AQ41" s="465">
        <v>0</v>
      </c>
      <c r="AR41" s="465">
        <v>0</v>
      </c>
      <c r="AS41" s="465">
        <v>0</v>
      </c>
      <c r="AT41" s="465">
        <v>0</v>
      </c>
      <c r="AU41" s="465">
        <v>0</v>
      </c>
      <c r="AV41" s="465">
        <v>0</v>
      </c>
      <c r="AW41" s="465">
        <v>0</v>
      </c>
      <c r="AX41" s="465">
        <v>0</v>
      </c>
      <c r="AY41" s="465">
        <v>0</v>
      </c>
      <c r="AZ41" s="465">
        <v>0</v>
      </c>
      <c r="BA41" s="465">
        <v>0</v>
      </c>
      <c r="BB41" s="465">
        <v>0</v>
      </c>
      <c r="BC41" s="465">
        <v>0</v>
      </c>
      <c r="BD41" s="465">
        <v>0</v>
      </c>
      <c r="BE41" s="465">
        <v>0</v>
      </c>
      <c r="BF41" s="465">
        <v>0</v>
      </c>
      <c r="BG41" s="465">
        <v>0</v>
      </c>
      <c r="BH41" s="465">
        <v>0</v>
      </c>
      <c r="BI41" s="465">
        <v>0</v>
      </c>
      <c r="BJ41" s="465">
        <v>0</v>
      </c>
      <c r="BK41" s="465">
        <v>0</v>
      </c>
      <c r="BL41" s="465">
        <v>0</v>
      </c>
      <c r="BM41" s="465">
        <v>0</v>
      </c>
      <c r="BN41" s="465">
        <v>0</v>
      </c>
      <c r="BO41" s="465">
        <v>0</v>
      </c>
      <c r="BP41" s="449">
        <v>0</v>
      </c>
      <c r="BQ41" s="460">
        <f t="shared" si="23"/>
        <v>0</v>
      </c>
      <c r="BR41" s="461">
        <f>AJ$75-$BQ41</f>
        <v>41.009558000000624</v>
      </c>
      <c r="BS41" s="462">
        <f t="shared" si="24"/>
        <v>52.9655580000002</v>
      </c>
    </row>
    <row r="42" spans="1:72" ht="18" customHeight="1">
      <c r="A42" s="456" t="s">
        <v>99</v>
      </c>
      <c r="B42" s="207" t="s">
        <v>303</v>
      </c>
      <c r="C42" s="206" t="s">
        <v>104</v>
      </c>
      <c r="D42" s="405">
        <f>SUM(D44:D59)</f>
        <v>1747.5630000000003</v>
      </c>
      <c r="E42" s="457">
        <f t="shared" si="25"/>
        <v>0</v>
      </c>
      <c r="F42" s="458">
        <f t="shared" si="9"/>
        <v>0</v>
      </c>
      <c r="G42" s="458">
        <f t="shared" ref="G42:Z42" si="30">SUM(G44:G59)</f>
        <v>0</v>
      </c>
      <c r="H42" s="458">
        <f>SUM(H44:H59)</f>
        <v>0</v>
      </c>
      <c r="I42" s="458">
        <f t="shared" si="30"/>
        <v>0</v>
      </c>
      <c r="J42" s="458">
        <f t="shared" si="30"/>
        <v>0</v>
      </c>
      <c r="K42" s="458">
        <f t="shared" si="30"/>
        <v>0</v>
      </c>
      <c r="L42" s="458">
        <f t="shared" si="30"/>
        <v>0</v>
      </c>
      <c r="M42" s="458">
        <f t="shared" si="30"/>
        <v>0</v>
      </c>
      <c r="N42" s="458">
        <f t="shared" si="30"/>
        <v>0</v>
      </c>
      <c r="O42" s="458">
        <f t="shared" si="30"/>
        <v>0</v>
      </c>
      <c r="P42" s="458">
        <f t="shared" si="30"/>
        <v>0</v>
      </c>
      <c r="Q42" s="458">
        <f t="shared" si="30"/>
        <v>0</v>
      </c>
      <c r="R42" s="458">
        <f t="shared" si="30"/>
        <v>0</v>
      </c>
      <c r="S42" s="458">
        <f t="shared" si="30"/>
        <v>0</v>
      </c>
      <c r="T42" s="458">
        <f t="shared" si="30"/>
        <v>0</v>
      </c>
      <c r="U42" s="458">
        <f t="shared" si="30"/>
        <v>0</v>
      </c>
      <c r="V42" s="458">
        <f t="shared" si="30"/>
        <v>0</v>
      </c>
      <c r="W42" s="458">
        <f t="shared" si="30"/>
        <v>0</v>
      </c>
      <c r="X42" s="458">
        <f t="shared" si="30"/>
        <v>0</v>
      </c>
      <c r="Y42" s="458">
        <f t="shared" si="30"/>
        <v>0</v>
      </c>
      <c r="Z42" s="458">
        <f t="shared" si="30"/>
        <v>0</v>
      </c>
      <c r="AA42" s="192">
        <f>SUM(AB42:AJ42)+SUM(BB42:BO42)</f>
        <v>8.4770109999997025</v>
      </c>
      <c r="AB42" s="458">
        <f>SUM(AB44:AB59)</f>
        <v>0</v>
      </c>
      <c r="AC42" s="458">
        <f t="shared" ref="AC42:AI42" si="31">SUM(AC44:AC59)</f>
        <v>0.21299999999999999</v>
      </c>
      <c r="AD42" s="458">
        <f t="shared" si="31"/>
        <v>0</v>
      </c>
      <c r="AE42" s="458">
        <f t="shared" si="31"/>
        <v>0</v>
      </c>
      <c r="AF42" s="458">
        <f t="shared" si="31"/>
        <v>0.67409999999999992</v>
      </c>
      <c r="AG42" s="458">
        <f t="shared" si="31"/>
        <v>0.14800000000000002</v>
      </c>
      <c r="AH42" s="458">
        <f t="shared" si="31"/>
        <v>1.0269999999999999</v>
      </c>
      <c r="AI42" s="458">
        <f t="shared" si="31"/>
        <v>0</v>
      </c>
      <c r="AJ42" s="458">
        <f>SUM(AJ44:AJ59)</f>
        <v>0</v>
      </c>
      <c r="AK42" s="459">
        <f>$D42-$BQ42</f>
        <v>1739.0859890000006</v>
      </c>
      <c r="AL42" s="458">
        <f>SUM(AL45:AL59)</f>
        <v>1.70289</v>
      </c>
      <c r="AM42" s="458">
        <f>AM44+SUM(AM46:AM59)</f>
        <v>1.1182800000002251</v>
      </c>
      <c r="AN42" s="458">
        <f>SUM(AN44:AN45)+SUM(AN47:AN59)</f>
        <v>0.01</v>
      </c>
      <c r="AO42" s="458">
        <f>SUM(AO44:AO46)+SUM(AO48:AO59)</f>
        <v>0</v>
      </c>
      <c r="AP42" s="458">
        <f>SUM(AP44:AP47)+SUM(AP49:AP59)</f>
        <v>0.187227</v>
      </c>
      <c r="AQ42" s="458">
        <f>SUM(AQ44:AQ48)+SUM(AQ50:AQ59)</f>
        <v>0.72953000000000001</v>
      </c>
      <c r="AR42" s="458">
        <f>SUM(AR44:AR49)+SUM(AR51:AR59)</f>
        <v>0</v>
      </c>
      <c r="AS42" s="458">
        <f>SUM(AS44:AS50)+SUM(AS52:AS59)</f>
        <v>0</v>
      </c>
      <c r="AT42" s="458">
        <f>SUM(AT44:AT51)+SUM(AT53:AT59)</f>
        <v>0</v>
      </c>
      <c r="AU42" s="458">
        <f>SUM(AU44:AU52)+SUM(AU54:AU59)</f>
        <v>0</v>
      </c>
      <c r="AV42" s="458">
        <f>SUM(AV44:AV53)+SUM(AV55:AV59)</f>
        <v>0</v>
      </c>
      <c r="AW42" s="458">
        <f>SUM(AW44:AW54)+SUM(AW56:AW59)</f>
        <v>0</v>
      </c>
      <c r="AX42" s="458">
        <f>SUM(AX44:AX55)+SUM(AX57:AX59)</f>
        <v>0</v>
      </c>
      <c r="AY42" s="458">
        <f>SUM(AY44:AY56)+AY58+AY59</f>
        <v>0</v>
      </c>
      <c r="AZ42" s="458">
        <f>SUM(AZ44:AZ49)+SUM(AZ50:AZ57)+AZ59</f>
        <v>0</v>
      </c>
      <c r="BA42" s="458">
        <f>SUM(BA44:BA58)</f>
        <v>0</v>
      </c>
      <c r="BB42" s="458">
        <f>SUM(BB44:BB59)</f>
        <v>0</v>
      </c>
      <c r="BC42" s="458">
        <f t="shared" ref="BC42:BN42" si="32">SUM(BC44:BC59)</f>
        <v>0.73570000000000013</v>
      </c>
      <c r="BD42" s="458">
        <f>SUM(BD44:BD59)</f>
        <v>0.5</v>
      </c>
      <c r="BE42" s="458">
        <f t="shared" si="32"/>
        <v>2.9610000000000039</v>
      </c>
      <c r="BF42" s="458">
        <f t="shared" si="32"/>
        <v>1.6645109999997012</v>
      </c>
      <c r="BG42" s="458">
        <f t="shared" si="32"/>
        <v>0.44369999999999998</v>
      </c>
      <c r="BH42" s="458">
        <f t="shared" si="32"/>
        <v>0</v>
      </c>
      <c r="BI42" s="458">
        <f t="shared" si="32"/>
        <v>0</v>
      </c>
      <c r="BJ42" s="458">
        <f t="shared" si="32"/>
        <v>0.01</v>
      </c>
      <c r="BK42" s="458">
        <f t="shared" si="32"/>
        <v>0</v>
      </c>
      <c r="BL42" s="458">
        <f t="shared" si="32"/>
        <v>0</v>
      </c>
      <c r="BM42" s="458">
        <f t="shared" si="32"/>
        <v>0.1</v>
      </c>
      <c r="BN42" s="458">
        <f t="shared" si="32"/>
        <v>0</v>
      </c>
      <c r="BO42" s="458">
        <f>SUM(BO44:BO59)</f>
        <v>0</v>
      </c>
      <c r="BP42" s="443">
        <f>SUM(BP44:BP59)</f>
        <v>0</v>
      </c>
      <c r="BQ42" s="460">
        <f t="shared" si="23"/>
        <v>8.4770109999997025</v>
      </c>
      <c r="BR42" s="461">
        <f>AK$75-$BQ42</f>
        <v>488.48899199999926</v>
      </c>
      <c r="BS42" s="462">
        <f t="shared" si="24"/>
        <v>2236.0519919999997</v>
      </c>
      <c r="BT42" s="194">
        <f>SUM(BS44:BS59)</f>
        <v>2236.0519919999997</v>
      </c>
    </row>
    <row r="43" spans="1:72" ht="18" customHeight="1">
      <c r="A43" s="456"/>
      <c r="B43" s="207" t="s">
        <v>75</v>
      </c>
      <c r="C43" s="206"/>
      <c r="D43" s="405">
        <v>0</v>
      </c>
      <c r="E43" s="457"/>
      <c r="F43" s="458"/>
      <c r="G43" s="458"/>
      <c r="H43" s="458"/>
      <c r="I43" s="458"/>
      <c r="J43" s="458"/>
      <c r="K43" s="458"/>
      <c r="L43" s="458"/>
      <c r="M43" s="458"/>
      <c r="N43" s="458"/>
      <c r="O43" s="458"/>
      <c r="P43" s="458"/>
      <c r="Q43" s="458"/>
      <c r="R43" s="458"/>
      <c r="S43" s="458"/>
      <c r="T43" s="458"/>
      <c r="U43" s="458"/>
      <c r="V43" s="458"/>
      <c r="W43" s="458"/>
      <c r="X43" s="458"/>
      <c r="Y43" s="458"/>
      <c r="Z43" s="458"/>
      <c r="AA43" s="192"/>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8"/>
      <c r="BD43" s="458"/>
      <c r="BE43" s="458"/>
      <c r="BF43" s="458"/>
      <c r="BG43" s="458"/>
      <c r="BH43" s="458"/>
      <c r="BI43" s="458"/>
      <c r="BJ43" s="458"/>
      <c r="BK43" s="458"/>
      <c r="BL43" s="458"/>
      <c r="BM43" s="458"/>
      <c r="BN43" s="458"/>
      <c r="BO43" s="458"/>
      <c r="BP43" s="443"/>
      <c r="BQ43" s="467">
        <f t="shared" si="23"/>
        <v>0</v>
      </c>
      <c r="BR43" s="461"/>
      <c r="BS43" s="462"/>
    </row>
    <row r="44" spans="1:72" ht="18" customHeight="1">
      <c r="A44" s="456" t="s">
        <v>105</v>
      </c>
      <c r="B44" s="207" t="s">
        <v>106</v>
      </c>
      <c r="C44" s="206" t="s">
        <v>107</v>
      </c>
      <c r="D44" s="405">
        <v>1376.9730000000002</v>
      </c>
      <c r="E44" s="457">
        <f>F44+J44+K44+L44+P44+T44+X44+Y44+Z44</f>
        <v>0</v>
      </c>
      <c r="F44" s="458">
        <f t="shared" si="9"/>
        <v>0</v>
      </c>
      <c r="G44" s="465">
        <v>0</v>
      </c>
      <c r="H44" s="465">
        <v>0</v>
      </c>
      <c r="I44" s="465">
        <v>0</v>
      </c>
      <c r="J44" s="465">
        <v>0</v>
      </c>
      <c r="K44" s="465">
        <v>0</v>
      </c>
      <c r="L44" s="458">
        <f>SUM(M44:O44)</f>
        <v>0</v>
      </c>
      <c r="M44" s="465">
        <v>0</v>
      </c>
      <c r="N44" s="465">
        <v>0</v>
      </c>
      <c r="O44" s="465">
        <v>0</v>
      </c>
      <c r="P44" s="458">
        <f>SUM(Q44:S44)</f>
        <v>0</v>
      </c>
      <c r="Q44" s="465">
        <v>0</v>
      </c>
      <c r="R44" s="465">
        <v>0</v>
      </c>
      <c r="S44" s="465">
        <v>0</v>
      </c>
      <c r="T44" s="458">
        <f>SUM(U44:W44)</f>
        <v>0</v>
      </c>
      <c r="U44" s="465">
        <v>0</v>
      </c>
      <c r="V44" s="465">
        <v>0</v>
      </c>
      <c r="W44" s="465">
        <v>0</v>
      </c>
      <c r="X44" s="465">
        <v>0</v>
      </c>
      <c r="Y44" s="465">
        <v>0</v>
      </c>
      <c r="Z44" s="465">
        <v>0</v>
      </c>
      <c r="AA44" s="192">
        <f t="shared" ref="AA44:AA59" si="33">SUM(AB44:AK44)+SUM(BB44:BO44)</f>
        <v>6.4173049999999296</v>
      </c>
      <c r="AB44" s="465">
        <v>0</v>
      </c>
      <c r="AC44" s="465">
        <v>6.3E-2</v>
      </c>
      <c r="AD44" s="465">
        <v>0</v>
      </c>
      <c r="AE44" s="465">
        <v>0</v>
      </c>
      <c r="AF44" s="465">
        <v>0.24640000000000001</v>
      </c>
      <c r="AG44" s="465">
        <v>0.1</v>
      </c>
      <c r="AH44" s="465">
        <v>0.67430000000000001</v>
      </c>
      <c r="AI44" s="465">
        <v>0</v>
      </c>
      <c r="AJ44" s="465">
        <v>0</v>
      </c>
      <c r="AK44" s="458">
        <f>SUM(AM44:BA44)</f>
        <v>1.2595800000002251</v>
      </c>
      <c r="AL44" s="459">
        <f>$D44-$BQ44</f>
        <v>1370.5556950000002</v>
      </c>
      <c r="AM44" s="465">
        <v>1.1182800000002251</v>
      </c>
      <c r="AN44" s="465">
        <v>0.01</v>
      </c>
      <c r="AO44" s="465">
        <v>0</v>
      </c>
      <c r="AP44" s="465">
        <v>0.1313</v>
      </c>
      <c r="AQ44" s="465">
        <v>0</v>
      </c>
      <c r="AR44" s="465">
        <v>0</v>
      </c>
      <c r="AS44" s="465">
        <v>0</v>
      </c>
      <c r="AT44" s="465">
        <v>0</v>
      </c>
      <c r="AU44" s="465">
        <v>0</v>
      </c>
      <c r="AV44" s="465">
        <v>0</v>
      </c>
      <c r="AW44" s="465">
        <v>0</v>
      </c>
      <c r="AX44" s="465">
        <v>0</v>
      </c>
      <c r="AY44" s="465">
        <v>0</v>
      </c>
      <c r="AZ44" s="465">
        <v>0</v>
      </c>
      <c r="BA44" s="465">
        <v>0</v>
      </c>
      <c r="BB44" s="465">
        <v>0</v>
      </c>
      <c r="BC44" s="465">
        <v>0.04</v>
      </c>
      <c r="BD44" s="465">
        <v>0.5</v>
      </c>
      <c r="BE44" s="465">
        <v>1.7866800000000038</v>
      </c>
      <c r="BF44" s="465">
        <v>1.5473449999997011</v>
      </c>
      <c r="BG44" s="465">
        <v>0.1</v>
      </c>
      <c r="BH44" s="465">
        <v>0</v>
      </c>
      <c r="BI44" s="465">
        <v>0</v>
      </c>
      <c r="BJ44" s="465">
        <v>0</v>
      </c>
      <c r="BK44" s="465">
        <v>0</v>
      </c>
      <c r="BL44" s="465">
        <v>0</v>
      </c>
      <c r="BM44" s="465">
        <v>0.1</v>
      </c>
      <c r="BN44" s="465">
        <v>0</v>
      </c>
      <c r="BO44" s="465">
        <v>0</v>
      </c>
      <c r="BP44" s="449">
        <v>0</v>
      </c>
      <c r="BQ44" s="460">
        <f t="shared" si="23"/>
        <v>6.4173049999999296</v>
      </c>
      <c r="BR44" s="461">
        <f>AL$75-$BQ44</f>
        <v>361.16094799999922</v>
      </c>
      <c r="BS44" s="462">
        <f t="shared" ref="BS44:BS74" si="34">D44+BR44</f>
        <v>1738.1339479999995</v>
      </c>
    </row>
    <row r="45" spans="1:72" ht="18" customHeight="1">
      <c r="A45" s="456" t="s">
        <v>105</v>
      </c>
      <c r="B45" s="207" t="s">
        <v>108</v>
      </c>
      <c r="C45" s="206" t="s">
        <v>109</v>
      </c>
      <c r="D45" s="405">
        <v>79.580000000000013</v>
      </c>
      <c r="E45" s="457">
        <f t="shared" si="25"/>
        <v>0</v>
      </c>
      <c r="F45" s="458">
        <f>G45+H45+I45</f>
        <v>0</v>
      </c>
      <c r="G45" s="465">
        <v>0</v>
      </c>
      <c r="H45" s="465">
        <v>0</v>
      </c>
      <c r="I45" s="465">
        <v>0</v>
      </c>
      <c r="J45" s="465">
        <v>0</v>
      </c>
      <c r="K45" s="465">
        <v>0</v>
      </c>
      <c r="L45" s="458">
        <f t="shared" ref="L45:L73" si="35">SUM(M45:O45)</f>
        <v>0</v>
      </c>
      <c r="M45" s="465">
        <v>0</v>
      </c>
      <c r="N45" s="465">
        <v>0</v>
      </c>
      <c r="O45" s="465">
        <v>0</v>
      </c>
      <c r="P45" s="458">
        <f t="shared" ref="P45:P73" si="36">SUM(Q45:S45)</f>
        <v>0</v>
      </c>
      <c r="Q45" s="465">
        <v>0</v>
      </c>
      <c r="R45" s="465">
        <v>0</v>
      </c>
      <c r="S45" s="465">
        <v>0</v>
      </c>
      <c r="T45" s="458">
        <f t="shared" ref="T45:T74" si="37">SUM(U45:W45)</f>
        <v>0</v>
      </c>
      <c r="U45" s="465">
        <v>0</v>
      </c>
      <c r="V45" s="465">
        <v>0</v>
      </c>
      <c r="W45" s="465">
        <v>0</v>
      </c>
      <c r="X45" s="465">
        <v>0</v>
      </c>
      <c r="Y45" s="465">
        <v>0</v>
      </c>
      <c r="Z45" s="465">
        <v>0</v>
      </c>
      <c r="AA45" s="192">
        <f t="shared" si="33"/>
        <v>1.8868860000000001</v>
      </c>
      <c r="AB45" s="465">
        <v>0</v>
      </c>
      <c r="AC45" s="465">
        <v>0</v>
      </c>
      <c r="AD45" s="465">
        <v>0</v>
      </c>
      <c r="AE45" s="465">
        <v>0</v>
      </c>
      <c r="AF45" s="465">
        <v>0.42769999999999997</v>
      </c>
      <c r="AG45" s="465">
        <v>0</v>
      </c>
      <c r="AH45" s="465">
        <v>0.33260000000000001</v>
      </c>
      <c r="AI45" s="465">
        <v>0</v>
      </c>
      <c r="AJ45" s="465">
        <v>0</v>
      </c>
      <c r="AK45" s="458">
        <f>AL45+SUM(AN45:BA45)</f>
        <v>0.83509999999999995</v>
      </c>
      <c r="AL45" s="465">
        <v>0.83509999999999995</v>
      </c>
      <c r="AM45" s="459">
        <f>$D45-$BQ45</f>
        <v>77.693114000000008</v>
      </c>
      <c r="AN45" s="465">
        <v>0</v>
      </c>
      <c r="AO45" s="465">
        <v>0</v>
      </c>
      <c r="AP45" s="465">
        <v>0</v>
      </c>
      <c r="AQ45" s="465">
        <v>0</v>
      </c>
      <c r="AR45" s="465">
        <v>0</v>
      </c>
      <c r="AS45" s="465">
        <v>0</v>
      </c>
      <c r="AT45" s="465">
        <v>0</v>
      </c>
      <c r="AU45" s="465">
        <v>0</v>
      </c>
      <c r="AV45" s="465">
        <v>0</v>
      </c>
      <c r="AW45" s="465">
        <v>0</v>
      </c>
      <c r="AX45" s="465">
        <v>0</v>
      </c>
      <c r="AY45" s="465">
        <v>0</v>
      </c>
      <c r="AZ45" s="465">
        <v>0</v>
      </c>
      <c r="BA45" s="465">
        <v>0</v>
      </c>
      <c r="BB45" s="465">
        <v>0</v>
      </c>
      <c r="BC45" s="465">
        <v>0</v>
      </c>
      <c r="BD45" s="465">
        <v>0</v>
      </c>
      <c r="BE45" s="465">
        <v>0.17432</v>
      </c>
      <c r="BF45" s="465">
        <v>0.11716600000000001</v>
      </c>
      <c r="BG45" s="465">
        <v>0</v>
      </c>
      <c r="BH45" s="465">
        <v>0</v>
      </c>
      <c r="BI45" s="465">
        <v>0</v>
      </c>
      <c r="BJ45" s="465">
        <v>0</v>
      </c>
      <c r="BK45" s="465">
        <v>0</v>
      </c>
      <c r="BL45" s="465">
        <v>0</v>
      </c>
      <c r="BM45" s="465">
        <v>0</v>
      </c>
      <c r="BN45" s="465">
        <v>0</v>
      </c>
      <c r="BO45" s="465">
        <v>0</v>
      </c>
      <c r="BP45" s="449">
        <v>0</v>
      </c>
      <c r="BQ45" s="460">
        <f t="shared" si="23"/>
        <v>1.8868860000000001</v>
      </c>
      <c r="BR45" s="461">
        <f>AM$75-$BQ45</f>
        <v>10.471429000000029</v>
      </c>
      <c r="BS45" s="462">
        <f t="shared" si="34"/>
        <v>90.051429000000041</v>
      </c>
    </row>
    <row r="46" spans="1:72" ht="18" customHeight="1">
      <c r="A46" s="456" t="s">
        <v>105</v>
      </c>
      <c r="B46" s="207" t="s">
        <v>110</v>
      </c>
      <c r="C46" s="206" t="s">
        <v>111</v>
      </c>
      <c r="D46" s="405">
        <v>0.9710000000000002</v>
      </c>
      <c r="E46" s="457">
        <f t="shared" si="25"/>
        <v>0</v>
      </c>
      <c r="F46" s="458">
        <f t="shared" si="9"/>
        <v>0</v>
      </c>
      <c r="G46" s="465">
        <v>0</v>
      </c>
      <c r="H46" s="465">
        <v>0</v>
      </c>
      <c r="I46" s="465">
        <v>0</v>
      </c>
      <c r="J46" s="465">
        <v>0</v>
      </c>
      <c r="K46" s="465">
        <v>0</v>
      </c>
      <c r="L46" s="458">
        <f t="shared" si="35"/>
        <v>0</v>
      </c>
      <c r="M46" s="465">
        <v>0</v>
      </c>
      <c r="N46" s="465">
        <v>0</v>
      </c>
      <c r="O46" s="465">
        <v>0</v>
      </c>
      <c r="P46" s="458">
        <f t="shared" si="36"/>
        <v>0</v>
      </c>
      <c r="Q46" s="465">
        <v>0</v>
      </c>
      <c r="R46" s="465">
        <v>0</v>
      </c>
      <c r="S46" s="465">
        <v>0</v>
      </c>
      <c r="T46" s="458">
        <f t="shared" si="37"/>
        <v>0</v>
      </c>
      <c r="U46" s="465">
        <v>0</v>
      </c>
      <c r="V46" s="465">
        <v>0</v>
      </c>
      <c r="W46" s="465">
        <v>0</v>
      </c>
      <c r="X46" s="465">
        <v>0</v>
      </c>
      <c r="Y46" s="465">
        <v>0</v>
      </c>
      <c r="Z46" s="465">
        <v>0</v>
      </c>
      <c r="AA46" s="192">
        <f t="shared" si="33"/>
        <v>5.8000000000000003E-2</v>
      </c>
      <c r="AB46" s="465">
        <v>0</v>
      </c>
      <c r="AC46" s="465">
        <v>0</v>
      </c>
      <c r="AD46" s="465">
        <v>0</v>
      </c>
      <c r="AE46" s="465">
        <v>0</v>
      </c>
      <c r="AF46" s="465">
        <v>0</v>
      </c>
      <c r="AG46" s="465">
        <v>4.8000000000000001E-2</v>
      </c>
      <c r="AH46" s="465">
        <v>0</v>
      </c>
      <c r="AI46" s="465">
        <v>0</v>
      </c>
      <c r="AJ46" s="465">
        <v>0</v>
      </c>
      <c r="AK46" s="458">
        <f>AL46+AM46+SUM(AO46:BA46)</f>
        <v>0</v>
      </c>
      <c r="AL46" s="465">
        <v>0</v>
      </c>
      <c r="AM46" s="465">
        <v>0</v>
      </c>
      <c r="AN46" s="459">
        <f>$D46-$BQ46</f>
        <v>0.91300000000000014</v>
      </c>
      <c r="AO46" s="465">
        <v>0</v>
      </c>
      <c r="AP46" s="465">
        <v>0</v>
      </c>
      <c r="AQ46" s="465">
        <v>0</v>
      </c>
      <c r="AR46" s="465">
        <v>0</v>
      </c>
      <c r="AS46" s="465">
        <v>0</v>
      </c>
      <c r="AT46" s="465">
        <v>0</v>
      </c>
      <c r="AU46" s="465">
        <v>0</v>
      </c>
      <c r="AV46" s="465">
        <v>0</v>
      </c>
      <c r="AW46" s="465">
        <v>0</v>
      </c>
      <c r="AX46" s="465">
        <v>0</v>
      </c>
      <c r="AY46" s="465">
        <v>0</v>
      </c>
      <c r="AZ46" s="465">
        <v>0</v>
      </c>
      <c r="BA46" s="465">
        <v>0</v>
      </c>
      <c r="BB46" s="465">
        <v>0</v>
      </c>
      <c r="BC46" s="465">
        <v>0</v>
      </c>
      <c r="BD46" s="465">
        <v>0</v>
      </c>
      <c r="BE46" s="465">
        <v>0</v>
      </c>
      <c r="BF46" s="465">
        <v>0</v>
      </c>
      <c r="BG46" s="465">
        <v>0</v>
      </c>
      <c r="BH46" s="465">
        <v>0</v>
      </c>
      <c r="BI46" s="465">
        <v>0</v>
      </c>
      <c r="BJ46" s="465">
        <v>0.01</v>
      </c>
      <c r="BK46" s="465">
        <v>0</v>
      </c>
      <c r="BL46" s="465">
        <v>0</v>
      </c>
      <c r="BM46" s="465">
        <v>0</v>
      </c>
      <c r="BN46" s="465">
        <v>0</v>
      </c>
      <c r="BO46" s="465">
        <v>0</v>
      </c>
      <c r="BP46" s="449">
        <v>0</v>
      </c>
      <c r="BQ46" s="460">
        <f t="shared" si="23"/>
        <v>5.8000000000000003E-2</v>
      </c>
      <c r="BR46" s="461">
        <f>AN$75-$BQ46</f>
        <v>3.3639000000000001</v>
      </c>
      <c r="BS46" s="462">
        <f t="shared" si="34"/>
        <v>4.3349000000000002</v>
      </c>
    </row>
    <row r="47" spans="1:72" ht="18" customHeight="1">
      <c r="A47" s="456" t="s">
        <v>105</v>
      </c>
      <c r="B47" s="207" t="s">
        <v>112</v>
      </c>
      <c r="C47" s="206" t="s">
        <v>113</v>
      </c>
      <c r="D47" s="405">
        <v>3.5000000000000009</v>
      </c>
      <c r="E47" s="457">
        <f t="shared" si="25"/>
        <v>0</v>
      </c>
      <c r="F47" s="458">
        <f t="shared" si="9"/>
        <v>0</v>
      </c>
      <c r="G47" s="465">
        <v>0</v>
      </c>
      <c r="H47" s="465">
        <v>0</v>
      </c>
      <c r="I47" s="465">
        <v>0</v>
      </c>
      <c r="J47" s="465">
        <v>0</v>
      </c>
      <c r="K47" s="465">
        <v>0</v>
      </c>
      <c r="L47" s="458">
        <f t="shared" si="35"/>
        <v>0</v>
      </c>
      <c r="M47" s="465">
        <v>0</v>
      </c>
      <c r="N47" s="465">
        <v>0</v>
      </c>
      <c r="O47" s="465">
        <v>0</v>
      </c>
      <c r="P47" s="458">
        <f t="shared" si="36"/>
        <v>0</v>
      </c>
      <c r="Q47" s="465">
        <v>0</v>
      </c>
      <c r="R47" s="465">
        <v>0</v>
      </c>
      <c r="S47" s="465">
        <v>0</v>
      </c>
      <c r="T47" s="458">
        <f t="shared" si="37"/>
        <v>0</v>
      </c>
      <c r="U47" s="465">
        <v>0</v>
      </c>
      <c r="V47" s="465">
        <v>0</v>
      </c>
      <c r="W47" s="465">
        <v>0</v>
      </c>
      <c r="X47" s="465">
        <v>0</v>
      </c>
      <c r="Y47" s="465">
        <v>0</v>
      </c>
      <c r="Z47" s="465">
        <v>0</v>
      </c>
      <c r="AA47" s="192">
        <f t="shared" si="33"/>
        <v>0.19892700000000002</v>
      </c>
      <c r="AB47" s="465">
        <v>0</v>
      </c>
      <c r="AC47" s="465">
        <v>0</v>
      </c>
      <c r="AD47" s="465">
        <v>0</v>
      </c>
      <c r="AE47" s="465">
        <v>0</v>
      </c>
      <c r="AF47" s="465">
        <v>0</v>
      </c>
      <c r="AG47" s="465">
        <v>0</v>
      </c>
      <c r="AH47" s="465">
        <v>0</v>
      </c>
      <c r="AI47" s="465">
        <v>0</v>
      </c>
      <c r="AJ47" s="465">
        <v>0</v>
      </c>
      <c r="AK47" s="458">
        <f>SUM(AL47:AN47)+SUM(AP47:BA47)</f>
        <v>7.3026999999999995E-2</v>
      </c>
      <c r="AL47" s="465">
        <v>1.7100000000000001E-2</v>
      </c>
      <c r="AM47" s="465">
        <v>0</v>
      </c>
      <c r="AN47" s="465">
        <v>0</v>
      </c>
      <c r="AO47" s="459">
        <f>$D47-$BQ47</f>
        <v>3.301073000000001</v>
      </c>
      <c r="AP47" s="465">
        <v>5.5926999999999998E-2</v>
      </c>
      <c r="AQ47" s="465">
        <v>0</v>
      </c>
      <c r="AR47" s="465">
        <v>0</v>
      </c>
      <c r="AS47" s="465">
        <v>0</v>
      </c>
      <c r="AT47" s="465">
        <v>0</v>
      </c>
      <c r="AU47" s="465">
        <v>0</v>
      </c>
      <c r="AV47" s="465">
        <v>0</v>
      </c>
      <c r="AW47" s="465">
        <v>0</v>
      </c>
      <c r="AX47" s="465">
        <v>0</v>
      </c>
      <c r="AY47" s="465">
        <v>0</v>
      </c>
      <c r="AZ47" s="465">
        <v>0</v>
      </c>
      <c r="BA47" s="465">
        <v>0</v>
      </c>
      <c r="BB47" s="465">
        <v>0</v>
      </c>
      <c r="BC47" s="465">
        <v>0.12590000000000001</v>
      </c>
      <c r="BD47" s="465">
        <v>0</v>
      </c>
      <c r="BE47" s="465">
        <v>0</v>
      </c>
      <c r="BF47" s="465">
        <v>0</v>
      </c>
      <c r="BG47" s="465">
        <v>0</v>
      </c>
      <c r="BH47" s="465">
        <v>0</v>
      </c>
      <c r="BI47" s="465">
        <v>0</v>
      </c>
      <c r="BJ47" s="465">
        <v>0</v>
      </c>
      <c r="BK47" s="465">
        <v>0</v>
      </c>
      <c r="BL47" s="465">
        <v>0</v>
      </c>
      <c r="BM47" s="465">
        <v>0</v>
      </c>
      <c r="BN47" s="465">
        <v>0</v>
      </c>
      <c r="BO47" s="465">
        <v>0</v>
      </c>
      <c r="BP47" s="449">
        <v>0</v>
      </c>
      <c r="BQ47" s="460">
        <f t="shared" si="23"/>
        <v>0.19892700000000002</v>
      </c>
      <c r="BR47" s="461">
        <f>AO$75-$BQ47</f>
        <v>4.2220480000000009</v>
      </c>
      <c r="BS47" s="462">
        <f t="shared" si="34"/>
        <v>7.7220480000000018</v>
      </c>
    </row>
    <row r="48" spans="1:72" ht="18" customHeight="1">
      <c r="A48" s="456" t="s">
        <v>105</v>
      </c>
      <c r="B48" s="207" t="s">
        <v>114</v>
      </c>
      <c r="C48" s="206" t="s">
        <v>115</v>
      </c>
      <c r="D48" s="405">
        <v>34.896000000000001</v>
      </c>
      <c r="E48" s="457">
        <f t="shared" si="25"/>
        <v>0</v>
      </c>
      <c r="F48" s="458">
        <f t="shared" si="9"/>
        <v>0</v>
      </c>
      <c r="G48" s="465">
        <v>0</v>
      </c>
      <c r="H48" s="465">
        <v>0</v>
      </c>
      <c r="I48" s="465">
        <v>0</v>
      </c>
      <c r="J48" s="465">
        <v>0</v>
      </c>
      <c r="K48" s="465">
        <v>0</v>
      </c>
      <c r="L48" s="458">
        <f t="shared" si="35"/>
        <v>0</v>
      </c>
      <c r="M48" s="465">
        <v>0</v>
      </c>
      <c r="N48" s="465">
        <v>0</v>
      </c>
      <c r="O48" s="465">
        <v>0</v>
      </c>
      <c r="P48" s="458">
        <f t="shared" si="36"/>
        <v>0</v>
      </c>
      <c r="Q48" s="465">
        <v>0</v>
      </c>
      <c r="R48" s="465">
        <v>0</v>
      </c>
      <c r="S48" s="465">
        <v>0</v>
      </c>
      <c r="T48" s="458">
        <f t="shared" si="37"/>
        <v>0</v>
      </c>
      <c r="U48" s="465">
        <v>0</v>
      </c>
      <c r="V48" s="465">
        <v>0</v>
      </c>
      <c r="W48" s="465">
        <v>0</v>
      </c>
      <c r="X48" s="465">
        <v>0</v>
      </c>
      <c r="Y48" s="465">
        <v>0</v>
      </c>
      <c r="Z48" s="465">
        <v>0</v>
      </c>
      <c r="AA48" s="192">
        <f t="shared" si="33"/>
        <v>1.76572</v>
      </c>
      <c r="AB48" s="465">
        <v>0</v>
      </c>
      <c r="AC48" s="465">
        <v>0.15</v>
      </c>
      <c r="AD48" s="465">
        <v>0</v>
      </c>
      <c r="AE48" s="465">
        <v>0</v>
      </c>
      <c r="AF48" s="465">
        <v>0</v>
      </c>
      <c r="AG48" s="465">
        <v>0</v>
      </c>
      <c r="AH48" s="465">
        <v>0</v>
      </c>
      <c r="AI48" s="465">
        <v>0</v>
      </c>
      <c r="AJ48" s="465">
        <v>0</v>
      </c>
      <c r="AK48" s="458">
        <f>SUM(AL48:AO48)+SUM(AQ48:BA48)</f>
        <v>0.73741999999999996</v>
      </c>
      <c r="AL48" s="465">
        <v>7.8900000000000012E-3</v>
      </c>
      <c r="AM48" s="465">
        <v>0</v>
      </c>
      <c r="AN48" s="465">
        <v>0</v>
      </c>
      <c r="AO48" s="465">
        <v>0</v>
      </c>
      <c r="AP48" s="459">
        <f>$D48-$BQ48</f>
        <v>33.130279999999999</v>
      </c>
      <c r="AQ48" s="465">
        <v>0.72953000000000001</v>
      </c>
      <c r="AR48" s="465">
        <v>0</v>
      </c>
      <c r="AS48" s="465">
        <v>0</v>
      </c>
      <c r="AT48" s="465">
        <v>0</v>
      </c>
      <c r="AU48" s="465">
        <v>0</v>
      </c>
      <c r="AV48" s="465">
        <v>0</v>
      </c>
      <c r="AW48" s="465">
        <v>0</v>
      </c>
      <c r="AX48" s="465">
        <v>0</v>
      </c>
      <c r="AY48" s="465">
        <v>0</v>
      </c>
      <c r="AZ48" s="465">
        <v>0</v>
      </c>
      <c r="BA48" s="465">
        <v>0</v>
      </c>
      <c r="BB48" s="465">
        <v>0</v>
      </c>
      <c r="BC48" s="465">
        <v>0.53460000000000008</v>
      </c>
      <c r="BD48" s="465">
        <v>0</v>
      </c>
      <c r="BE48" s="465">
        <v>0</v>
      </c>
      <c r="BF48" s="465">
        <v>0</v>
      </c>
      <c r="BG48" s="465">
        <v>0.34370000000000001</v>
      </c>
      <c r="BH48" s="465">
        <v>0</v>
      </c>
      <c r="BI48" s="465">
        <v>0</v>
      </c>
      <c r="BJ48" s="465">
        <v>0</v>
      </c>
      <c r="BK48" s="465">
        <v>0</v>
      </c>
      <c r="BL48" s="465">
        <v>0</v>
      </c>
      <c r="BM48" s="465">
        <v>0</v>
      </c>
      <c r="BN48" s="465">
        <v>0</v>
      </c>
      <c r="BO48" s="465">
        <v>0</v>
      </c>
      <c r="BP48" s="449">
        <v>0</v>
      </c>
      <c r="BQ48" s="460">
        <f t="shared" si="23"/>
        <v>1.76572</v>
      </c>
      <c r="BR48" s="461">
        <f>AP$75-$BQ48</f>
        <v>12.170567000000007</v>
      </c>
      <c r="BS48" s="462">
        <f t="shared" si="34"/>
        <v>47.066567000000006</v>
      </c>
    </row>
    <row r="49" spans="1:71" ht="18" customHeight="1">
      <c r="A49" s="456" t="s">
        <v>105</v>
      </c>
      <c r="B49" s="207" t="s">
        <v>116</v>
      </c>
      <c r="C49" s="206" t="s">
        <v>117</v>
      </c>
      <c r="D49" s="405">
        <v>7.1870000000000003</v>
      </c>
      <c r="E49" s="457">
        <f t="shared" si="25"/>
        <v>0</v>
      </c>
      <c r="F49" s="458">
        <f t="shared" si="9"/>
        <v>0</v>
      </c>
      <c r="G49" s="465">
        <v>0</v>
      </c>
      <c r="H49" s="465">
        <v>0</v>
      </c>
      <c r="I49" s="465">
        <v>0</v>
      </c>
      <c r="J49" s="465">
        <v>0</v>
      </c>
      <c r="K49" s="465">
        <v>0</v>
      </c>
      <c r="L49" s="458">
        <f t="shared" si="35"/>
        <v>0</v>
      </c>
      <c r="M49" s="465">
        <v>0</v>
      </c>
      <c r="N49" s="465">
        <v>0</v>
      </c>
      <c r="O49" s="465">
        <v>0</v>
      </c>
      <c r="P49" s="458">
        <f t="shared" si="36"/>
        <v>0</v>
      </c>
      <c r="Q49" s="465">
        <v>0</v>
      </c>
      <c r="R49" s="465">
        <v>0</v>
      </c>
      <c r="S49" s="465">
        <v>0</v>
      </c>
      <c r="T49" s="458">
        <f t="shared" si="37"/>
        <v>0</v>
      </c>
      <c r="U49" s="465">
        <v>0</v>
      </c>
      <c r="V49" s="465">
        <v>0</v>
      </c>
      <c r="W49" s="465">
        <v>0</v>
      </c>
      <c r="X49" s="465">
        <v>0</v>
      </c>
      <c r="Y49" s="465">
        <v>0</v>
      </c>
      <c r="Z49" s="465">
        <v>0</v>
      </c>
      <c r="AA49" s="192">
        <f t="shared" si="33"/>
        <v>1</v>
      </c>
      <c r="AB49" s="465">
        <v>0</v>
      </c>
      <c r="AC49" s="465">
        <v>0</v>
      </c>
      <c r="AD49" s="465">
        <v>0</v>
      </c>
      <c r="AE49" s="465">
        <v>0</v>
      </c>
      <c r="AF49" s="465">
        <v>0</v>
      </c>
      <c r="AG49" s="465">
        <v>0</v>
      </c>
      <c r="AH49" s="465">
        <v>0</v>
      </c>
      <c r="AI49" s="465">
        <v>0</v>
      </c>
      <c r="AJ49" s="465">
        <v>0</v>
      </c>
      <c r="AK49" s="458">
        <f>SUM(AL49:AP49)+SUM(AR49:BA49)</f>
        <v>0</v>
      </c>
      <c r="AL49" s="465">
        <v>0</v>
      </c>
      <c r="AM49" s="465">
        <v>0</v>
      </c>
      <c r="AN49" s="465">
        <v>0</v>
      </c>
      <c r="AO49" s="465">
        <v>0</v>
      </c>
      <c r="AP49" s="465">
        <v>0</v>
      </c>
      <c r="AQ49" s="459">
        <f>$D49-$BQ49</f>
        <v>6.1870000000000003</v>
      </c>
      <c r="AR49" s="465">
        <v>0</v>
      </c>
      <c r="AS49" s="465">
        <v>0</v>
      </c>
      <c r="AT49" s="465">
        <v>0</v>
      </c>
      <c r="AU49" s="465">
        <v>0</v>
      </c>
      <c r="AV49" s="465">
        <v>0</v>
      </c>
      <c r="AW49" s="465">
        <v>0</v>
      </c>
      <c r="AX49" s="465">
        <v>0</v>
      </c>
      <c r="AY49" s="465">
        <v>0</v>
      </c>
      <c r="AZ49" s="465">
        <v>0</v>
      </c>
      <c r="BA49" s="465">
        <v>0</v>
      </c>
      <c r="BB49" s="465">
        <v>0</v>
      </c>
      <c r="BC49" s="465">
        <v>0</v>
      </c>
      <c r="BD49" s="465">
        <v>0</v>
      </c>
      <c r="BE49" s="465">
        <v>1</v>
      </c>
      <c r="BF49" s="465">
        <v>0</v>
      </c>
      <c r="BG49" s="465">
        <v>0</v>
      </c>
      <c r="BH49" s="465">
        <v>0</v>
      </c>
      <c r="BI49" s="465">
        <v>0</v>
      </c>
      <c r="BJ49" s="465">
        <v>0</v>
      </c>
      <c r="BK49" s="465">
        <v>0</v>
      </c>
      <c r="BL49" s="465">
        <v>0</v>
      </c>
      <c r="BM49" s="465">
        <v>0</v>
      </c>
      <c r="BN49" s="465">
        <v>0</v>
      </c>
      <c r="BO49" s="465">
        <v>0</v>
      </c>
      <c r="BP49" s="449">
        <v>0</v>
      </c>
      <c r="BQ49" s="460">
        <f t="shared" si="23"/>
        <v>1</v>
      </c>
      <c r="BR49" s="461">
        <f>AQ$75-$BQ49</f>
        <v>7.6631</v>
      </c>
      <c r="BS49" s="462">
        <f t="shared" si="34"/>
        <v>14.850100000000001</v>
      </c>
    </row>
    <row r="50" spans="1:71" ht="18" customHeight="1">
      <c r="A50" s="456" t="s">
        <v>105</v>
      </c>
      <c r="B50" s="207" t="s">
        <v>118</v>
      </c>
      <c r="C50" s="206" t="s">
        <v>119</v>
      </c>
      <c r="D50" s="405">
        <v>114.333</v>
      </c>
      <c r="E50" s="457">
        <f t="shared" si="25"/>
        <v>0</v>
      </c>
      <c r="F50" s="458">
        <f t="shared" si="9"/>
        <v>0</v>
      </c>
      <c r="G50" s="465">
        <v>0</v>
      </c>
      <c r="H50" s="465">
        <v>0</v>
      </c>
      <c r="I50" s="465">
        <v>0</v>
      </c>
      <c r="J50" s="465">
        <v>0</v>
      </c>
      <c r="K50" s="465">
        <v>0</v>
      </c>
      <c r="L50" s="458">
        <f t="shared" si="35"/>
        <v>0</v>
      </c>
      <c r="M50" s="465">
        <v>0</v>
      </c>
      <c r="N50" s="465">
        <v>0</v>
      </c>
      <c r="O50" s="465">
        <v>0</v>
      </c>
      <c r="P50" s="458">
        <f t="shared" si="36"/>
        <v>0</v>
      </c>
      <c r="Q50" s="465">
        <v>0</v>
      </c>
      <c r="R50" s="465">
        <v>0</v>
      </c>
      <c r="S50" s="465">
        <v>0</v>
      </c>
      <c r="T50" s="458">
        <f t="shared" si="37"/>
        <v>0</v>
      </c>
      <c r="U50" s="465">
        <v>0</v>
      </c>
      <c r="V50" s="465">
        <v>0</v>
      </c>
      <c r="W50" s="465">
        <v>0</v>
      </c>
      <c r="X50" s="465">
        <v>0</v>
      </c>
      <c r="Y50" s="465">
        <v>0</v>
      </c>
      <c r="Z50" s="465">
        <v>0</v>
      </c>
      <c r="AA50" s="192">
        <f t="shared" si="33"/>
        <v>0</v>
      </c>
      <c r="AB50" s="465">
        <v>0</v>
      </c>
      <c r="AC50" s="465">
        <v>0</v>
      </c>
      <c r="AD50" s="465">
        <v>0</v>
      </c>
      <c r="AE50" s="465">
        <v>0</v>
      </c>
      <c r="AF50" s="465">
        <v>0</v>
      </c>
      <c r="AG50" s="465">
        <v>0</v>
      </c>
      <c r="AH50" s="465">
        <v>0</v>
      </c>
      <c r="AI50" s="465">
        <v>0</v>
      </c>
      <c r="AJ50" s="465">
        <v>0</v>
      </c>
      <c r="AK50" s="458">
        <f>SUM(AL50:AQ50)+SUM(AS50:BA50)</f>
        <v>0</v>
      </c>
      <c r="AL50" s="465">
        <v>0</v>
      </c>
      <c r="AM50" s="465">
        <v>0</v>
      </c>
      <c r="AN50" s="465">
        <v>0</v>
      </c>
      <c r="AO50" s="465">
        <v>0</v>
      </c>
      <c r="AP50" s="465">
        <v>0</v>
      </c>
      <c r="AQ50" s="465">
        <v>0</v>
      </c>
      <c r="AR50" s="459">
        <f>$D50-$BQ50</f>
        <v>114.333</v>
      </c>
      <c r="AS50" s="465">
        <v>0</v>
      </c>
      <c r="AT50" s="465">
        <v>0</v>
      </c>
      <c r="AU50" s="465">
        <v>0</v>
      </c>
      <c r="AV50" s="465">
        <v>0</v>
      </c>
      <c r="AW50" s="465">
        <v>0</v>
      </c>
      <c r="AX50" s="465">
        <v>0</v>
      </c>
      <c r="AY50" s="465">
        <v>0</v>
      </c>
      <c r="AZ50" s="465">
        <v>0</v>
      </c>
      <c r="BA50" s="465">
        <v>0</v>
      </c>
      <c r="BB50" s="465">
        <v>0</v>
      </c>
      <c r="BC50" s="465">
        <v>0</v>
      </c>
      <c r="BD50" s="465">
        <v>0</v>
      </c>
      <c r="BE50" s="465">
        <v>0</v>
      </c>
      <c r="BF50" s="465">
        <v>0</v>
      </c>
      <c r="BG50" s="465">
        <v>0</v>
      </c>
      <c r="BH50" s="465">
        <v>0</v>
      </c>
      <c r="BI50" s="465">
        <v>0</v>
      </c>
      <c r="BJ50" s="465">
        <v>0</v>
      </c>
      <c r="BK50" s="465">
        <v>0</v>
      </c>
      <c r="BL50" s="465">
        <v>0</v>
      </c>
      <c r="BM50" s="465">
        <v>0</v>
      </c>
      <c r="BN50" s="465">
        <v>0</v>
      </c>
      <c r="BO50" s="465">
        <v>0</v>
      </c>
      <c r="BP50" s="449">
        <v>0</v>
      </c>
      <c r="BQ50" s="460">
        <f t="shared" si="23"/>
        <v>0</v>
      </c>
      <c r="BR50" s="461">
        <f>AR$75-$BQ50</f>
        <v>55.805000000000007</v>
      </c>
      <c r="BS50" s="462">
        <f t="shared" si="34"/>
        <v>170.13800000000001</v>
      </c>
    </row>
    <row r="51" spans="1:71" ht="18" customHeight="1">
      <c r="A51" s="456" t="s">
        <v>105</v>
      </c>
      <c r="B51" s="207" t="s">
        <v>120</v>
      </c>
      <c r="C51" s="206" t="s">
        <v>121</v>
      </c>
      <c r="D51" s="405">
        <v>0.35399999999999998</v>
      </c>
      <c r="E51" s="457">
        <f t="shared" si="25"/>
        <v>0</v>
      </c>
      <c r="F51" s="458">
        <f t="shared" si="9"/>
        <v>0</v>
      </c>
      <c r="G51" s="465">
        <v>0</v>
      </c>
      <c r="H51" s="465">
        <v>0</v>
      </c>
      <c r="I51" s="465">
        <v>0</v>
      </c>
      <c r="J51" s="465">
        <v>0</v>
      </c>
      <c r="K51" s="465">
        <v>0</v>
      </c>
      <c r="L51" s="458">
        <f t="shared" si="35"/>
        <v>0</v>
      </c>
      <c r="M51" s="465">
        <v>0</v>
      </c>
      <c r="N51" s="465">
        <v>0</v>
      </c>
      <c r="O51" s="465">
        <v>0</v>
      </c>
      <c r="P51" s="458">
        <f t="shared" si="36"/>
        <v>0</v>
      </c>
      <c r="Q51" s="465">
        <v>0</v>
      </c>
      <c r="R51" s="465">
        <v>0</v>
      </c>
      <c r="S51" s="465">
        <v>0</v>
      </c>
      <c r="T51" s="458">
        <f t="shared" si="37"/>
        <v>0</v>
      </c>
      <c r="U51" s="465">
        <v>0</v>
      </c>
      <c r="V51" s="465">
        <v>0</v>
      </c>
      <c r="W51" s="465">
        <v>0</v>
      </c>
      <c r="X51" s="465">
        <v>0</v>
      </c>
      <c r="Y51" s="465">
        <v>0</v>
      </c>
      <c r="Z51" s="465">
        <v>0</v>
      </c>
      <c r="AA51" s="192">
        <f t="shared" si="33"/>
        <v>0</v>
      </c>
      <c r="AB51" s="465">
        <v>0</v>
      </c>
      <c r="AC51" s="465">
        <v>0</v>
      </c>
      <c r="AD51" s="465">
        <v>0</v>
      </c>
      <c r="AE51" s="465">
        <v>0</v>
      </c>
      <c r="AF51" s="465">
        <v>0</v>
      </c>
      <c r="AG51" s="465">
        <v>0</v>
      </c>
      <c r="AH51" s="465">
        <v>0</v>
      </c>
      <c r="AI51" s="465">
        <v>0</v>
      </c>
      <c r="AJ51" s="465">
        <v>0</v>
      </c>
      <c r="AK51" s="458">
        <f>SUM(AL51:AR51)+SUM(AT51:BA51)</f>
        <v>0</v>
      </c>
      <c r="AL51" s="465">
        <v>0</v>
      </c>
      <c r="AM51" s="465">
        <v>0</v>
      </c>
      <c r="AN51" s="465">
        <v>0</v>
      </c>
      <c r="AO51" s="465">
        <v>0</v>
      </c>
      <c r="AP51" s="465">
        <v>0</v>
      </c>
      <c r="AQ51" s="465">
        <v>0</v>
      </c>
      <c r="AR51" s="465">
        <v>0</v>
      </c>
      <c r="AS51" s="459">
        <f>$D51-$BQ51</f>
        <v>0.35399999999999998</v>
      </c>
      <c r="AT51" s="465">
        <v>0</v>
      </c>
      <c r="AU51" s="465">
        <v>0</v>
      </c>
      <c r="AV51" s="465">
        <v>0</v>
      </c>
      <c r="AW51" s="465">
        <v>0</v>
      </c>
      <c r="AX51" s="465">
        <v>0</v>
      </c>
      <c r="AY51" s="465">
        <v>0</v>
      </c>
      <c r="AZ51" s="465">
        <v>0</v>
      </c>
      <c r="BA51" s="465">
        <v>0</v>
      </c>
      <c r="BB51" s="465">
        <v>0</v>
      </c>
      <c r="BC51" s="465">
        <v>0</v>
      </c>
      <c r="BD51" s="465">
        <v>0</v>
      </c>
      <c r="BE51" s="465">
        <v>0</v>
      </c>
      <c r="BF51" s="465">
        <v>0</v>
      </c>
      <c r="BG51" s="465">
        <v>0</v>
      </c>
      <c r="BH51" s="465">
        <v>0</v>
      </c>
      <c r="BI51" s="465">
        <v>0</v>
      </c>
      <c r="BJ51" s="465">
        <v>0</v>
      </c>
      <c r="BK51" s="465">
        <v>0</v>
      </c>
      <c r="BL51" s="465">
        <v>0</v>
      </c>
      <c r="BM51" s="465">
        <v>0</v>
      </c>
      <c r="BN51" s="465">
        <v>0</v>
      </c>
      <c r="BO51" s="465">
        <v>0</v>
      </c>
      <c r="BP51" s="449">
        <v>0</v>
      </c>
      <c r="BQ51" s="460">
        <f t="shared" si="23"/>
        <v>0</v>
      </c>
      <c r="BR51" s="461">
        <f>AS$75-$BQ51</f>
        <v>1.0959999999999999</v>
      </c>
      <c r="BS51" s="462">
        <f t="shared" si="34"/>
        <v>1.4499999999999997</v>
      </c>
    </row>
    <row r="52" spans="1:71" ht="18" customHeight="1">
      <c r="A52" s="456" t="s">
        <v>105</v>
      </c>
      <c r="B52" s="207" t="s">
        <v>122</v>
      </c>
      <c r="C52" s="206" t="s">
        <v>123</v>
      </c>
      <c r="D52" s="405">
        <v>0</v>
      </c>
      <c r="E52" s="457">
        <f t="shared" si="25"/>
        <v>0</v>
      </c>
      <c r="F52" s="458">
        <f>G52+H52+I52</f>
        <v>0</v>
      </c>
      <c r="G52" s="465">
        <v>0</v>
      </c>
      <c r="H52" s="465">
        <v>0</v>
      </c>
      <c r="I52" s="465">
        <v>0</v>
      </c>
      <c r="J52" s="465">
        <v>0</v>
      </c>
      <c r="K52" s="465">
        <v>0</v>
      </c>
      <c r="L52" s="458">
        <f t="shared" si="35"/>
        <v>0</v>
      </c>
      <c r="M52" s="465">
        <v>0</v>
      </c>
      <c r="N52" s="465">
        <v>0</v>
      </c>
      <c r="O52" s="465">
        <v>0</v>
      </c>
      <c r="P52" s="458">
        <f t="shared" si="36"/>
        <v>0</v>
      </c>
      <c r="Q52" s="465">
        <v>0</v>
      </c>
      <c r="R52" s="465">
        <v>0</v>
      </c>
      <c r="S52" s="465">
        <v>0</v>
      </c>
      <c r="T52" s="458">
        <f t="shared" si="37"/>
        <v>0</v>
      </c>
      <c r="U52" s="465">
        <v>0</v>
      </c>
      <c r="V52" s="465">
        <v>0</v>
      </c>
      <c r="W52" s="465">
        <v>0</v>
      </c>
      <c r="X52" s="465">
        <v>0</v>
      </c>
      <c r="Y52" s="465">
        <v>0</v>
      </c>
      <c r="Z52" s="465">
        <v>0</v>
      </c>
      <c r="AA52" s="192">
        <f t="shared" si="33"/>
        <v>0</v>
      </c>
      <c r="AB52" s="465">
        <v>0</v>
      </c>
      <c r="AC52" s="465">
        <v>0</v>
      </c>
      <c r="AD52" s="465">
        <v>0</v>
      </c>
      <c r="AE52" s="465">
        <v>0</v>
      </c>
      <c r="AF52" s="465">
        <v>0</v>
      </c>
      <c r="AG52" s="465">
        <v>0</v>
      </c>
      <c r="AH52" s="465">
        <v>0</v>
      </c>
      <c r="AI52" s="465">
        <v>0</v>
      </c>
      <c r="AJ52" s="465">
        <v>0</v>
      </c>
      <c r="AK52" s="458">
        <f>SUM(AL52:AS52)+SUM(AU52:BA52)</f>
        <v>0</v>
      </c>
      <c r="AL52" s="465">
        <v>0</v>
      </c>
      <c r="AM52" s="465">
        <v>0</v>
      </c>
      <c r="AN52" s="465">
        <v>0</v>
      </c>
      <c r="AO52" s="465">
        <v>0</v>
      </c>
      <c r="AP52" s="465">
        <v>0</v>
      </c>
      <c r="AQ52" s="465">
        <v>0</v>
      </c>
      <c r="AR52" s="465">
        <v>0</v>
      </c>
      <c r="AS52" s="465">
        <v>0</v>
      </c>
      <c r="AT52" s="459">
        <f>$D52-$BQ52</f>
        <v>0</v>
      </c>
      <c r="AU52" s="465">
        <v>0</v>
      </c>
      <c r="AV52" s="465">
        <v>0</v>
      </c>
      <c r="AW52" s="465">
        <v>0</v>
      </c>
      <c r="AX52" s="465">
        <v>0</v>
      </c>
      <c r="AY52" s="465">
        <v>0</v>
      </c>
      <c r="AZ52" s="465">
        <v>0</v>
      </c>
      <c r="BA52" s="465">
        <v>0</v>
      </c>
      <c r="BB52" s="465">
        <v>0</v>
      </c>
      <c r="BC52" s="465">
        <v>0</v>
      </c>
      <c r="BD52" s="465">
        <v>0</v>
      </c>
      <c r="BE52" s="465">
        <v>0</v>
      </c>
      <c r="BF52" s="465">
        <v>0</v>
      </c>
      <c r="BG52" s="465">
        <v>0</v>
      </c>
      <c r="BH52" s="465">
        <v>0</v>
      </c>
      <c r="BI52" s="465">
        <v>0</v>
      </c>
      <c r="BJ52" s="465">
        <v>0</v>
      </c>
      <c r="BK52" s="465">
        <v>0</v>
      </c>
      <c r="BL52" s="465">
        <v>0</v>
      </c>
      <c r="BM52" s="465">
        <v>0</v>
      </c>
      <c r="BN52" s="465">
        <v>0</v>
      </c>
      <c r="BO52" s="465">
        <v>0</v>
      </c>
      <c r="BP52" s="449">
        <v>0</v>
      </c>
      <c r="BQ52" s="460">
        <f t="shared" si="23"/>
        <v>0</v>
      </c>
      <c r="BR52" s="461">
        <f>AT$75-$BQ52</f>
        <v>0</v>
      </c>
      <c r="BS52" s="462">
        <f t="shared" si="34"/>
        <v>0</v>
      </c>
    </row>
    <row r="53" spans="1:71" ht="18" customHeight="1">
      <c r="A53" s="456" t="s">
        <v>105</v>
      </c>
      <c r="B53" s="207" t="s">
        <v>124</v>
      </c>
      <c r="C53" s="206" t="s">
        <v>125</v>
      </c>
      <c r="D53" s="405">
        <v>0.28600000000000003</v>
      </c>
      <c r="E53" s="457">
        <f t="shared" si="25"/>
        <v>0</v>
      </c>
      <c r="F53" s="458">
        <f t="shared" ref="F53:F58" si="38">G53+H53+I53</f>
        <v>0</v>
      </c>
      <c r="G53" s="465">
        <v>0</v>
      </c>
      <c r="H53" s="465">
        <v>0</v>
      </c>
      <c r="I53" s="465">
        <v>0</v>
      </c>
      <c r="J53" s="465">
        <v>0</v>
      </c>
      <c r="K53" s="465">
        <v>0</v>
      </c>
      <c r="L53" s="458">
        <f t="shared" si="35"/>
        <v>0</v>
      </c>
      <c r="M53" s="465">
        <v>0</v>
      </c>
      <c r="N53" s="465">
        <v>0</v>
      </c>
      <c r="O53" s="465">
        <v>0</v>
      </c>
      <c r="P53" s="458">
        <f t="shared" si="36"/>
        <v>0</v>
      </c>
      <c r="Q53" s="465">
        <v>0</v>
      </c>
      <c r="R53" s="465">
        <v>0</v>
      </c>
      <c r="S53" s="465">
        <v>0</v>
      </c>
      <c r="T53" s="458">
        <f t="shared" si="37"/>
        <v>0</v>
      </c>
      <c r="U53" s="465">
        <v>0</v>
      </c>
      <c r="V53" s="465">
        <v>0</v>
      </c>
      <c r="W53" s="465">
        <v>0</v>
      </c>
      <c r="X53" s="465">
        <v>0</v>
      </c>
      <c r="Y53" s="465">
        <v>0</v>
      </c>
      <c r="Z53" s="465">
        <v>0</v>
      </c>
      <c r="AA53" s="192">
        <f t="shared" si="33"/>
        <v>0</v>
      </c>
      <c r="AB53" s="465">
        <v>0</v>
      </c>
      <c r="AC53" s="465">
        <v>0</v>
      </c>
      <c r="AD53" s="465">
        <v>0</v>
      </c>
      <c r="AE53" s="465">
        <v>0</v>
      </c>
      <c r="AF53" s="465">
        <v>0</v>
      </c>
      <c r="AG53" s="465">
        <v>0</v>
      </c>
      <c r="AH53" s="465">
        <v>0</v>
      </c>
      <c r="AI53" s="465">
        <v>0</v>
      </c>
      <c r="AJ53" s="465">
        <v>0</v>
      </c>
      <c r="AK53" s="458">
        <f>SUM(AL53:AT53)+SUM(AV53:BA53)</f>
        <v>0</v>
      </c>
      <c r="AL53" s="465">
        <v>0</v>
      </c>
      <c r="AM53" s="465">
        <v>0</v>
      </c>
      <c r="AN53" s="465">
        <v>0</v>
      </c>
      <c r="AO53" s="465">
        <v>0</v>
      </c>
      <c r="AP53" s="465">
        <v>0</v>
      </c>
      <c r="AQ53" s="465">
        <v>0</v>
      </c>
      <c r="AR53" s="465">
        <v>0</v>
      </c>
      <c r="AS53" s="465">
        <v>0</v>
      </c>
      <c r="AT53" s="465">
        <v>0</v>
      </c>
      <c r="AU53" s="459">
        <f>$D53-$BQ53</f>
        <v>0.28600000000000003</v>
      </c>
      <c r="AV53" s="465">
        <v>0</v>
      </c>
      <c r="AW53" s="465">
        <v>0</v>
      </c>
      <c r="AX53" s="465">
        <v>0</v>
      </c>
      <c r="AY53" s="465">
        <v>0</v>
      </c>
      <c r="AZ53" s="465">
        <v>0</v>
      </c>
      <c r="BA53" s="465">
        <v>0</v>
      </c>
      <c r="BB53" s="465">
        <v>0</v>
      </c>
      <c r="BC53" s="465">
        <v>0</v>
      </c>
      <c r="BD53" s="465">
        <v>0</v>
      </c>
      <c r="BE53" s="465">
        <v>0</v>
      </c>
      <c r="BF53" s="465">
        <v>0</v>
      </c>
      <c r="BG53" s="465">
        <v>0</v>
      </c>
      <c r="BH53" s="465">
        <v>0</v>
      </c>
      <c r="BI53" s="465">
        <v>0</v>
      </c>
      <c r="BJ53" s="465">
        <v>0</v>
      </c>
      <c r="BK53" s="465">
        <v>0</v>
      </c>
      <c r="BL53" s="465">
        <v>0</v>
      </c>
      <c r="BM53" s="465">
        <v>0</v>
      </c>
      <c r="BN53" s="465">
        <v>0</v>
      </c>
      <c r="BO53" s="465">
        <v>0</v>
      </c>
      <c r="BP53" s="449">
        <v>0</v>
      </c>
      <c r="BQ53" s="460">
        <f t="shared" si="23"/>
        <v>0</v>
      </c>
      <c r="BR53" s="461">
        <f>AU$75-$BQ53</f>
        <v>1.9039999999999999</v>
      </c>
      <c r="BS53" s="462">
        <f t="shared" si="34"/>
        <v>2.19</v>
      </c>
    </row>
    <row r="54" spans="1:71" ht="18" customHeight="1">
      <c r="A54" s="456" t="s">
        <v>105</v>
      </c>
      <c r="B54" s="207" t="s">
        <v>126</v>
      </c>
      <c r="C54" s="206" t="s">
        <v>127</v>
      </c>
      <c r="D54" s="405">
        <v>50.579000000000001</v>
      </c>
      <c r="E54" s="457">
        <f t="shared" si="25"/>
        <v>0</v>
      </c>
      <c r="F54" s="458">
        <f t="shared" si="38"/>
        <v>0</v>
      </c>
      <c r="G54" s="465">
        <v>0</v>
      </c>
      <c r="H54" s="465">
        <v>0</v>
      </c>
      <c r="I54" s="465">
        <v>0</v>
      </c>
      <c r="J54" s="465">
        <v>0</v>
      </c>
      <c r="K54" s="465">
        <v>0</v>
      </c>
      <c r="L54" s="458">
        <f t="shared" si="35"/>
        <v>0</v>
      </c>
      <c r="M54" s="465">
        <v>0</v>
      </c>
      <c r="N54" s="465">
        <v>0</v>
      </c>
      <c r="O54" s="465">
        <v>0</v>
      </c>
      <c r="P54" s="458">
        <f t="shared" si="36"/>
        <v>0</v>
      </c>
      <c r="Q54" s="465">
        <v>0</v>
      </c>
      <c r="R54" s="465">
        <v>0</v>
      </c>
      <c r="S54" s="465">
        <v>0</v>
      </c>
      <c r="T54" s="458">
        <f t="shared" si="37"/>
        <v>0</v>
      </c>
      <c r="U54" s="465">
        <v>0</v>
      </c>
      <c r="V54" s="465">
        <v>0</v>
      </c>
      <c r="W54" s="465">
        <v>0</v>
      </c>
      <c r="X54" s="465">
        <v>0</v>
      </c>
      <c r="Y54" s="465">
        <v>0</v>
      </c>
      <c r="Z54" s="465">
        <v>0</v>
      </c>
      <c r="AA54" s="192">
        <f t="shared" si="33"/>
        <v>3.5200000000000002E-2</v>
      </c>
      <c r="AB54" s="465">
        <v>0</v>
      </c>
      <c r="AC54" s="465">
        <v>0</v>
      </c>
      <c r="AD54" s="465">
        <v>0</v>
      </c>
      <c r="AE54" s="465">
        <v>0</v>
      </c>
      <c r="AF54" s="465">
        <v>0</v>
      </c>
      <c r="AG54" s="465">
        <v>0</v>
      </c>
      <c r="AH54" s="465">
        <v>0</v>
      </c>
      <c r="AI54" s="465">
        <v>0</v>
      </c>
      <c r="AJ54" s="465">
        <v>0</v>
      </c>
      <c r="AK54" s="458">
        <f>SUM(AL54:AU54)+SUM(AW54:BA54)</f>
        <v>0</v>
      </c>
      <c r="AL54" s="465">
        <v>0</v>
      </c>
      <c r="AM54" s="465">
        <v>0</v>
      </c>
      <c r="AN54" s="465">
        <v>0</v>
      </c>
      <c r="AO54" s="465">
        <v>0</v>
      </c>
      <c r="AP54" s="465">
        <v>0</v>
      </c>
      <c r="AQ54" s="465">
        <v>0</v>
      </c>
      <c r="AR54" s="465">
        <v>0</v>
      </c>
      <c r="AS54" s="465">
        <v>0</v>
      </c>
      <c r="AT54" s="465">
        <v>0</v>
      </c>
      <c r="AU54" s="465">
        <v>0</v>
      </c>
      <c r="AV54" s="459">
        <f>$D54-$BQ54</f>
        <v>50.543799999999997</v>
      </c>
      <c r="AW54" s="465">
        <v>0</v>
      </c>
      <c r="AX54" s="465">
        <v>0</v>
      </c>
      <c r="AY54" s="465">
        <v>0</v>
      </c>
      <c r="AZ54" s="465">
        <v>0</v>
      </c>
      <c r="BA54" s="465">
        <v>0</v>
      </c>
      <c r="BB54" s="465">
        <v>0</v>
      </c>
      <c r="BC54" s="465">
        <v>3.5200000000000002E-2</v>
      </c>
      <c r="BD54" s="465">
        <v>0</v>
      </c>
      <c r="BE54" s="465">
        <v>0</v>
      </c>
      <c r="BF54" s="465">
        <v>0</v>
      </c>
      <c r="BG54" s="465">
        <v>0</v>
      </c>
      <c r="BH54" s="465">
        <v>0</v>
      </c>
      <c r="BI54" s="465">
        <v>0</v>
      </c>
      <c r="BJ54" s="465">
        <v>0</v>
      </c>
      <c r="BK54" s="465">
        <v>0</v>
      </c>
      <c r="BL54" s="465">
        <v>0</v>
      </c>
      <c r="BM54" s="465">
        <v>0</v>
      </c>
      <c r="BN54" s="465">
        <v>0</v>
      </c>
      <c r="BO54" s="465">
        <v>0</v>
      </c>
      <c r="BP54" s="449">
        <v>0</v>
      </c>
      <c r="BQ54" s="460">
        <f t="shared" si="23"/>
        <v>3.5200000000000002E-2</v>
      </c>
      <c r="BR54" s="461">
        <f>AV$75-$BQ54</f>
        <v>23.632499999999983</v>
      </c>
      <c r="BS54" s="462">
        <f t="shared" si="34"/>
        <v>74.211499999999987</v>
      </c>
    </row>
    <row r="55" spans="1:71" ht="18" customHeight="1">
      <c r="A55" s="456" t="s">
        <v>105</v>
      </c>
      <c r="B55" s="207" t="s">
        <v>128</v>
      </c>
      <c r="C55" s="206" t="s">
        <v>129</v>
      </c>
      <c r="D55" s="405">
        <v>0.68400000000000005</v>
      </c>
      <c r="E55" s="457">
        <f t="shared" si="25"/>
        <v>0</v>
      </c>
      <c r="F55" s="458">
        <f t="shared" si="38"/>
        <v>0</v>
      </c>
      <c r="G55" s="465">
        <v>0</v>
      </c>
      <c r="H55" s="465">
        <v>0</v>
      </c>
      <c r="I55" s="465">
        <v>0</v>
      </c>
      <c r="J55" s="465">
        <v>0</v>
      </c>
      <c r="K55" s="465">
        <v>0</v>
      </c>
      <c r="L55" s="458">
        <f t="shared" si="35"/>
        <v>0</v>
      </c>
      <c r="M55" s="465">
        <v>0</v>
      </c>
      <c r="N55" s="465">
        <v>0</v>
      </c>
      <c r="O55" s="465">
        <v>0</v>
      </c>
      <c r="P55" s="458">
        <f t="shared" si="36"/>
        <v>0</v>
      </c>
      <c r="Q55" s="465">
        <v>0</v>
      </c>
      <c r="R55" s="465">
        <v>0</v>
      </c>
      <c r="S55" s="465">
        <v>0</v>
      </c>
      <c r="T55" s="458">
        <f t="shared" si="37"/>
        <v>0</v>
      </c>
      <c r="U55" s="465">
        <v>0</v>
      </c>
      <c r="V55" s="465">
        <v>0</v>
      </c>
      <c r="W55" s="465">
        <v>0</v>
      </c>
      <c r="X55" s="465">
        <v>0</v>
      </c>
      <c r="Y55" s="465">
        <v>0</v>
      </c>
      <c r="Z55" s="465">
        <v>0</v>
      </c>
      <c r="AA55" s="192">
        <f t="shared" si="33"/>
        <v>0</v>
      </c>
      <c r="AB55" s="465">
        <v>0</v>
      </c>
      <c r="AC55" s="465">
        <v>0</v>
      </c>
      <c r="AD55" s="465">
        <v>0</v>
      </c>
      <c r="AE55" s="465">
        <v>0</v>
      </c>
      <c r="AF55" s="465">
        <v>0</v>
      </c>
      <c r="AG55" s="465">
        <v>0</v>
      </c>
      <c r="AH55" s="465">
        <v>0</v>
      </c>
      <c r="AI55" s="465">
        <v>0</v>
      </c>
      <c r="AJ55" s="465">
        <v>0</v>
      </c>
      <c r="AK55" s="458">
        <f>SUM(AL55:AV55)+SUM(AX55:BA55)</f>
        <v>0</v>
      </c>
      <c r="AL55" s="465">
        <v>0</v>
      </c>
      <c r="AM55" s="465">
        <v>0</v>
      </c>
      <c r="AN55" s="465">
        <v>0</v>
      </c>
      <c r="AO55" s="465">
        <v>0</v>
      </c>
      <c r="AP55" s="465">
        <v>0</v>
      </c>
      <c r="AQ55" s="465">
        <v>0</v>
      </c>
      <c r="AR55" s="465">
        <v>0</v>
      </c>
      <c r="AS55" s="465">
        <v>0</v>
      </c>
      <c r="AT55" s="465">
        <v>0</v>
      </c>
      <c r="AU55" s="465">
        <v>0</v>
      </c>
      <c r="AV55" s="465">
        <v>0</v>
      </c>
      <c r="AW55" s="459">
        <f>$D55-$BQ55</f>
        <v>0.68400000000000005</v>
      </c>
      <c r="AX55" s="465">
        <v>0</v>
      </c>
      <c r="AY55" s="465">
        <v>0</v>
      </c>
      <c r="AZ55" s="465">
        <v>0</v>
      </c>
      <c r="BA55" s="465">
        <v>0</v>
      </c>
      <c r="BB55" s="465">
        <v>0</v>
      </c>
      <c r="BC55" s="465">
        <v>0</v>
      </c>
      <c r="BD55" s="465">
        <v>0</v>
      </c>
      <c r="BE55" s="465">
        <v>0</v>
      </c>
      <c r="BF55" s="465">
        <v>0</v>
      </c>
      <c r="BG55" s="465">
        <v>0</v>
      </c>
      <c r="BH55" s="465">
        <v>0</v>
      </c>
      <c r="BI55" s="465">
        <v>0</v>
      </c>
      <c r="BJ55" s="465">
        <v>0</v>
      </c>
      <c r="BK55" s="465">
        <v>0</v>
      </c>
      <c r="BL55" s="465">
        <v>0</v>
      </c>
      <c r="BM55" s="465">
        <v>0</v>
      </c>
      <c r="BN55" s="465">
        <v>0</v>
      </c>
      <c r="BO55" s="465">
        <v>0</v>
      </c>
      <c r="BP55" s="449">
        <v>0</v>
      </c>
      <c r="BQ55" s="460">
        <f t="shared" si="23"/>
        <v>0</v>
      </c>
      <c r="BR55" s="461">
        <f>AW$75-$BQ55</f>
        <v>0</v>
      </c>
      <c r="BS55" s="462">
        <f t="shared" si="34"/>
        <v>0.68400000000000005</v>
      </c>
    </row>
    <row r="56" spans="1:71" ht="18" customHeight="1">
      <c r="A56" s="456" t="s">
        <v>105</v>
      </c>
      <c r="B56" s="207" t="s">
        <v>304</v>
      </c>
      <c r="C56" s="206" t="s">
        <v>131</v>
      </c>
      <c r="D56" s="405">
        <v>76.237999999999985</v>
      </c>
      <c r="E56" s="457">
        <f t="shared" si="25"/>
        <v>0</v>
      </c>
      <c r="F56" s="458">
        <f t="shared" si="38"/>
        <v>0</v>
      </c>
      <c r="G56" s="465">
        <v>0</v>
      </c>
      <c r="H56" s="465">
        <v>0</v>
      </c>
      <c r="I56" s="465">
        <v>0</v>
      </c>
      <c r="J56" s="465">
        <v>0</v>
      </c>
      <c r="K56" s="465">
        <v>0</v>
      </c>
      <c r="L56" s="458">
        <f t="shared" si="35"/>
        <v>0</v>
      </c>
      <c r="M56" s="465">
        <v>0</v>
      </c>
      <c r="N56" s="465">
        <v>0</v>
      </c>
      <c r="O56" s="465">
        <v>0</v>
      </c>
      <c r="P56" s="458">
        <f t="shared" si="36"/>
        <v>0</v>
      </c>
      <c r="Q56" s="465">
        <v>0</v>
      </c>
      <c r="R56" s="465">
        <v>0</v>
      </c>
      <c r="S56" s="465">
        <v>0</v>
      </c>
      <c r="T56" s="458">
        <f t="shared" si="37"/>
        <v>0</v>
      </c>
      <c r="U56" s="465">
        <v>0</v>
      </c>
      <c r="V56" s="465">
        <v>0</v>
      </c>
      <c r="W56" s="465">
        <v>0</v>
      </c>
      <c r="X56" s="465">
        <v>0</v>
      </c>
      <c r="Y56" s="465">
        <v>0</v>
      </c>
      <c r="Z56" s="465">
        <v>0</v>
      </c>
      <c r="AA56" s="192">
        <f t="shared" si="33"/>
        <v>0.8629</v>
      </c>
      <c r="AB56" s="465">
        <v>0</v>
      </c>
      <c r="AC56" s="465">
        <v>0</v>
      </c>
      <c r="AD56" s="465">
        <v>0</v>
      </c>
      <c r="AE56" s="465">
        <v>0</v>
      </c>
      <c r="AF56" s="465">
        <v>0</v>
      </c>
      <c r="AG56" s="465">
        <v>0</v>
      </c>
      <c r="AH56" s="465">
        <v>2.01E-2</v>
      </c>
      <c r="AI56" s="465">
        <v>0</v>
      </c>
      <c r="AJ56" s="465">
        <v>0</v>
      </c>
      <c r="AK56" s="458">
        <f>SUM(AL56:AW56)+SUM(AY56:BA56)</f>
        <v>0.84279999999999999</v>
      </c>
      <c r="AL56" s="465">
        <v>0.84279999999999999</v>
      </c>
      <c r="AM56" s="465">
        <v>0</v>
      </c>
      <c r="AN56" s="465">
        <v>0</v>
      </c>
      <c r="AO56" s="465">
        <v>0</v>
      </c>
      <c r="AP56" s="465">
        <v>0</v>
      </c>
      <c r="AQ56" s="465">
        <v>0</v>
      </c>
      <c r="AR56" s="465">
        <v>0</v>
      </c>
      <c r="AS56" s="465">
        <v>0</v>
      </c>
      <c r="AT56" s="465">
        <v>0</v>
      </c>
      <c r="AU56" s="465">
        <v>0</v>
      </c>
      <c r="AV56" s="465">
        <v>0</v>
      </c>
      <c r="AW56" s="465">
        <v>0</v>
      </c>
      <c r="AX56" s="459">
        <f>$D56-$BQ56</f>
        <v>75.375099999999989</v>
      </c>
      <c r="AY56" s="465">
        <v>0</v>
      </c>
      <c r="AZ56" s="465">
        <v>0</v>
      </c>
      <c r="BA56" s="465">
        <v>0</v>
      </c>
      <c r="BB56" s="465">
        <v>0</v>
      </c>
      <c r="BC56" s="465">
        <v>0</v>
      </c>
      <c r="BD56" s="465">
        <v>0</v>
      </c>
      <c r="BE56" s="465">
        <v>0</v>
      </c>
      <c r="BF56" s="465">
        <v>0</v>
      </c>
      <c r="BG56" s="465">
        <v>0</v>
      </c>
      <c r="BH56" s="465">
        <v>0</v>
      </c>
      <c r="BI56" s="465">
        <v>0</v>
      </c>
      <c r="BJ56" s="465">
        <v>0</v>
      </c>
      <c r="BK56" s="465">
        <v>0</v>
      </c>
      <c r="BL56" s="465">
        <v>0</v>
      </c>
      <c r="BM56" s="465">
        <v>0</v>
      </c>
      <c r="BN56" s="465">
        <v>0</v>
      </c>
      <c r="BO56" s="465">
        <v>0</v>
      </c>
      <c r="BP56" s="449">
        <v>0</v>
      </c>
      <c r="BQ56" s="460">
        <f t="shared" si="23"/>
        <v>0.8629</v>
      </c>
      <c r="BR56" s="461">
        <f>AX$75-$BQ56</f>
        <v>2.6170999999999998</v>
      </c>
      <c r="BS56" s="462">
        <f t="shared" si="34"/>
        <v>78.855099999999979</v>
      </c>
    </row>
    <row r="57" spans="1:71" ht="18" customHeight="1">
      <c r="A57" s="456" t="s">
        <v>105</v>
      </c>
      <c r="B57" s="207" t="s">
        <v>305</v>
      </c>
      <c r="C57" s="206" t="s">
        <v>133</v>
      </c>
      <c r="D57" s="405">
        <v>0</v>
      </c>
      <c r="E57" s="457">
        <f t="shared" si="25"/>
        <v>0</v>
      </c>
      <c r="F57" s="458">
        <f t="shared" si="38"/>
        <v>0</v>
      </c>
      <c r="G57" s="465">
        <v>0</v>
      </c>
      <c r="H57" s="465">
        <v>0</v>
      </c>
      <c r="I57" s="465">
        <v>0</v>
      </c>
      <c r="J57" s="465">
        <v>0</v>
      </c>
      <c r="K57" s="465">
        <v>0</v>
      </c>
      <c r="L57" s="458">
        <f t="shared" si="35"/>
        <v>0</v>
      </c>
      <c r="M57" s="465">
        <v>0</v>
      </c>
      <c r="N57" s="465">
        <v>0</v>
      </c>
      <c r="O57" s="465">
        <v>0</v>
      </c>
      <c r="P57" s="458">
        <f t="shared" si="36"/>
        <v>0</v>
      </c>
      <c r="Q57" s="465">
        <v>0</v>
      </c>
      <c r="R57" s="465">
        <v>0</v>
      </c>
      <c r="S57" s="465">
        <v>0</v>
      </c>
      <c r="T57" s="458">
        <f t="shared" si="37"/>
        <v>0</v>
      </c>
      <c r="U57" s="465">
        <v>0</v>
      </c>
      <c r="V57" s="465">
        <v>0</v>
      </c>
      <c r="W57" s="465">
        <v>0</v>
      </c>
      <c r="X57" s="465">
        <v>0</v>
      </c>
      <c r="Y57" s="465">
        <v>0</v>
      </c>
      <c r="Z57" s="465">
        <v>0</v>
      </c>
      <c r="AA57" s="192">
        <f t="shared" si="33"/>
        <v>0</v>
      </c>
      <c r="AB57" s="465">
        <v>0</v>
      </c>
      <c r="AC57" s="465">
        <v>0</v>
      </c>
      <c r="AD57" s="465">
        <v>0</v>
      </c>
      <c r="AE57" s="465">
        <v>0</v>
      </c>
      <c r="AF57" s="465">
        <v>0</v>
      </c>
      <c r="AG57" s="465">
        <v>0</v>
      </c>
      <c r="AH57" s="465">
        <v>0</v>
      </c>
      <c r="AI57" s="465">
        <v>0</v>
      </c>
      <c r="AJ57" s="465">
        <v>0</v>
      </c>
      <c r="AK57" s="458">
        <f>SUM(AL57:AX57)+SUM(AZ57:BA57)</f>
        <v>0</v>
      </c>
      <c r="AL57" s="465">
        <v>0</v>
      </c>
      <c r="AM57" s="465">
        <v>0</v>
      </c>
      <c r="AN57" s="465">
        <v>0</v>
      </c>
      <c r="AO57" s="465">
        <v>0</v>
      </c>
      <c r="AP57" s="465">
        <v>0</v>
      </c>
      <c r="AQ57" s="465">
        <v>0</v>
      </c>
      <c r="AR57" s="465">
        <v>0</v>
      </c>
      <c r="AS57" s="465">
        <v>0</v>
      </c>
      <c r="AT57" s="465">
        <v>0</v>
      </c>
      <c r="AU57" s="465">
        <v>0</v>
      </c>
      <c r="AV57" s="465">
        <v>0</v>
      </c>
      <c r="AW57" s="465">
        <v>0</v>
      </c>
      <c r="AX57" s="465">
        <v>0</v>
      </c>
      <c r="AY57" s="459">
        <f>$D57-$BQ57</f>
        <v>0</v>
      </c>
      <c r="AZ57" s="465">
        <v>0</v>
      </c>
      <c r="BA57" s="465">
        <v>0</v>
      </c>
      <c r="BB57" s="465">
        <v>0</v>
      </c>
      <c r="BC57" s="465">
        <v>0</v>
      </c>
      <c r="BD57" s="465">
        <v>0</v>
      </c>
      <c r="BE57" s="465">
        <v>0</v>
      </c>
      <c r="BF57" s="465">
        <v>0</v>
      </c>
      <c r="BG57" s="465">
        <v>0</v>
      </c>
      <c r="BH57" s="465">
        <v>0</v>
      </c>
      <c r="BI57" s="465">
        <v>0</v>
      </c>
      <c r="BJ57" s="465">
        <v>0</v>
      </c>
      <c r="BK57" s="465">
        <v>0</v>
      </c>
      <c r="BL57" s="465">
        <v>0</v>
      </c>
      <c r="BM57" s="465">
        <v>0</v>
      </c>
      <c r="BN57" s="465">
        <v>0</v>
      </c>
      <c r="BO57" s="465">
        <v>0</v>
      </c>
      <c r="BP57" s="449">
        <v>0</v>
      </c>
      <c r="BQ57" s="460">
        <f t="shared" si="23"/>
        <v>0</v>
      </c>
      <c r="BR57" s="461">
        <f>AY$75-$BQ57</f>
        <v>0</v>
      </c>
      <c r="BS57" s="462">
        <f t="shared" si="34"/>
        <v>0</v>
      </c>
    </row>
    <row r="58" spans="1:71" ht="18" customHeight="1">
      <c r="A58" s="456" t="s">
        <v>105</v>
      </c>
      <c r="B58" s="207" t="s">
        <v>134</v>
      </c>
      <c r="C58" s="206" t="s">
        <v>135</v>
      </c>
      <c r="D58" s="405">
        <v>0.15</v>
      </c>
      <c r="E58" s="457">
        <f t="shared" si="25"/>
        <v>0</v>
      </c>
      <c r="F58" s="458">
        <f t="shared" si="38"/>
        <v>0</v>
      </c>
      <c r="G58" s="465">
        <v>0</v>
      </c>
      <c r="H58" s="465">
        <v>0</v>
      </c>
      <c r="I58" s="465">
        <v>0</v>
      </c>
      <c r="J58" s="465">
        <v>0</v>
      </c>
      <c r="K58" s="465">
        <v>0</v>
      </c>
      <c r="L58" s="458">
        <f t="shared" si="35"/>
        <v>0</v>
      </c>
      <c r="M58" s="465">
        <v>0</v>
      </c>
      <c r="N58" s="465">
        <v>0</v>
      </c>
      <c r="O58" s="465">
        <v>0</v>
      </c>
      <c r="P58" s="458">
        <f t="shared" si="36"/>
        <v>0</v>
      </c>
      <c r="Q58" s="465">
        <v>0</v>
      </c>
      <c r="R58" s="465">
        <v>0</v>
      </c>
      <c r="S58" s="465">
        <v>0</v>
      </c>
      <c r="T58" s="458">
        <f t="shared" si="37"/>
        <v>0</v>
      </c>
      <c r="U58" s="465">
        <v>0</v>
      </c>
      <c r="V58" s="465">
        <v>0</v>
      </c>
      <c r="W58" s="465">
        <v>0</v>
      </c>
      <c r="X58" s="465">
        <v>0</v>
      </c>
      <c r="Y58" s="465">
        <v>0</v>
      </c>
      <c r="Z58" s="465">
        <v>0</v>
      </c>
      <c r="AA58" s="192">
        <f t="shared" si="33"/>
        <v>0</v>
      </c>
      <c r="AB58" s="465">
        <v>0</v>
      </c>
      <c r="AC58" s="465">
        <v>0</v>
      </c>
      <c r="AD58" s="465">
        <v>0</v>
      </c>
      <c r="AE58" s="465">
        <v>0</v>
      </c>
      <c r="AF58" s="465">
        <v>0</v>
      </c>
      <c r="AG58" s="465">
        <v>0</v>
      </c>
      <c r="AH58" s="465">
        <v>0</v>
      </c>
      <c r="AI58" s="465">
        <v>0</v>
      </c>
      <c r="AJ58" s="465">
        <v>0</v>
      </c>
      <c r="AK58" s="458">
        <f>SUM(AL58:AY58)+BA58</f>
        <v>0</v>
      </c>
      <c r="AL58" s="465">
        <v>0</v>
      </c>
      <c r="AM58" s="465">
        <v>0</v>
      </c>
      <c r="AN58" s="465">
        <v>0</v>
      </c>
      <c r="AO58" s="465">
        <v>0</v>
      </c>
      <c r="AP58" s="465">
        <v>0</v>
      </c>
      <c r="AQ58" s="465">
        <v>0</v>
      </c>
      <c r="AR58" s="465">
        <v>0</v>
      </c>
      <c r="AS58" s="465">
        <v>0</v>
      </c>
      <c r="AT58" s="465">
        <v>0</v>
      </c>
      <c r="AU58" s="465">
        <v>0</v>
      </c>
      <c r="AV58" s="465">
        <v>0</v>
      </c>
      <c r="AW58" s="465">
        <v>0</v>
      </c>
      <c r="AX58" s="465">
        <v>0</v>
      </c>
      <c r="AY58" s="465">
        <v>0</v>
      </c>
      <c r="AZ58" s="459">
        <f>$D58-$BQ58</f>
        <v>0.15</v>
      </c>
      <c r="BA58" s="465">
        <v>0</v>
      </c>
      <c r="BB58" s="465">
        <v>0</v>
      </c>
      <c r="BC58" s="465">
        <v>0</v>
      </c>
      <c r="BD58" s="465">
        <v>0</v>
      </c>
      <c r="BE58" s="465">
        <v>0</v>
      </c>
      <c r="BF58" s="465">
        <v>0</v>
      </c>
      <c r="BG58" s="465">
        <v>0</v>
      </c>
      <c r="BH58" s="465">
        <v>0</v>
      </c>
      <c r="BI58" s="465">
        <v>0</v>
      </c>
      <c r="BJ58" s="465">
        <v>0</v>
      </c>
      <c r="BK58" s="465">
        <v>0</v>
      </c>
      <c r="BL58" s="465">
        <v>0</v>
      </c>
      <c r="BM58" s="465">
        <v>0</v>
      </c>
      <c r="BN58" s="465">
        <v>0</v>
      </c>
      <c r="BO58" s="465">
        <v>0</v>
      </c>
      <c r="BP58" s="449">
        <v>0</v>
      </c>
      <c r="BQ58" s="460">
        <f t="shared" si="23"/>
        <v>0</v>
      </c>
      <c r="BR58" s="461">
        <f>AZ$75-$BQ58</f>
        <v>0.5</v>
      </c>
      <c r="BS58" s="462">
        <f t="shared" si="34"/>
        <v>0.65</v>
      </c>
    </row>
    <row r="59" spans="1:71" ht="18" customHeight="1">
      <c r="A59" s="456" t="s">
        <v>105</v>
      </c>
      <c r="B59" s="207" t="s">
        <v>136</v>
      </c>
      <c r="C59" s="206" t="s">
        <v>137</v>
      </c>
      <c r="D59" s="405">
        <v>1.8320000000000001</v>
      </c>
      <c r="E59" s="457">
        <f t="shared" si="25"/>
        <v>0</v>
      </c>
      <c r="F59" s="458">
        <f t="shared" si="9"/>
        <v>0</v>
      </c>
      <c r="G59" s="465">
        <v>0</v>
      </c>
      <c r="H59" s="465">
        <v>0</v>
      </c>
      <c r="I59" s="465">
        <v>0</v>
      </c>
      <c r="J59" s="465">
        <v>0</v>
      </c>
      <c r="K59" s="465">
        <v>0</v>
      </c>
      <c r="L59" s="458">
        <f t="shared" si="35"/>
        <v>0</v>
      </c>
      <c r="M59" s="465">
        <v>0</v>
      </c>
      <c r="N59" s="465">
        <v>0</v>
      </c>
      <c r="O59" s="465">
        <v>0</v>
      </c>
      <c r="P59" s="458">
        <f t="shared" si="36"/>
        <v>0</v>
      </c>
      <c r="Q59" s="465">
        <v>0</v>
      </c>
      <c r="R59" s="465">
        <v>0</v>
      </c>
      <c r="S59" s="465">
        <v>0</v>
      </c>
      <c r="T59" s="458">
        <f t="shared" si="37"/>
        <v>0</v>
      </c>
      <c r="U59" s="465">
        <v>0</v>
      </c>
      <c r="V59" s="465">
        <v>0</v>
      </c>
      <c r="W59" s="465">
        <v>0</v>
      </c>
      <c r="X59" s="465">
        <v>0</v>
      </c>
      <c r="Y59" s="465">
        <v>0</v>
      </c>
      <c r="Z59" s="465">
        <v>0</v>
      </c>
      <c r="AA59" s="192">
        <f t="shared" si="33"/>
        <v>0</v>
      </c>
      <c r="AB59" s="465">
        <v>0</v>
      </c>
      <c r="AC59" s="465">
        <v>0</v>
      </c>
      <c r="AD59" s="465">
        <v>0</v>
      </c>
      <c r="AE59" s="465">
        <v>0</v>
      </c>
      <c r="AF59" s="465">
        <v>0</v>
      </c>
      <c r="AG59" s="465">
        <v>0</v>
      </c>
      <c r="AH59" s="465">
        <v>0</v>
      </c>
      <c r="AI59" s="465">
        <v>0</v>
      </c>
      <c r="AJ59" s="465">
        <v>0</v>
      </c>
      <c r="AK59" s="458">
        <f>SUM(AL59:AZ59)</f>
        <v>0</v>
      </c>
      <c r="AL59" s="465">
        <v>0</v>
      </c>
      <c r="AM59" s="465">
        <v>0</v>
      </c>
      <c r="AN59" s="465">
        <v>0</v>
      </c>
      <c r="AO59" s="465">
        <v>0</v>
      </c>
      <c r="AP59" s="465">
        <v>0</v>
      </c>
      <c r="AQ59" s="465">
        <v>0</v>
      </c>
      <c r="AR59" s="465">
        <v>0</v>
      </c>
      <c r="AS59" s="465">
        <v>0</v>
      </c>
      <c r="AT59" s="465">
        <v>0</v>
      </c>
      <c r="AU59" s="465">
        <v>0</v>
      </c>
      <c r="AV59" s="465">
        <v>0</v>
      </c>
      <c r="AW59" s="465">
        <v>0</v>
      </c>
      <c r="AX59" s="465">
        <v>0</v>
      </c>
      <c r="AY59" s="465">
        <v>0</v>
      </c>
      <c r="AZ59" s="465">
        <v>0</v>
      </c>
      <c r="BA59" s="459">
        <f>$D59-$BQ59</f>
        <v>1.8320000000000001</v>
      </c>
      <c r="BB59" s="465">
        <v>0</v>
      </c>
      <c r="BC59" s="465">
        <v>0</v>
      </c>
      <c r="BD59" s="465">
        <v>0</v>
      </c>
      <c r="BE59" s="465">
        <v>0</v>
      </c>
      <c r="BF59" s="465">
        <v>0</v>
      </c>
      <c r="BG59" s="465">
        <v>0</v>
      </c>
      <c r="BH59" s="465">
        <v>0</v>
      </c>
      <c r="BI59" s="465">
        <v>0</v>
      </c>
      <c r="BJ59" s="465">
        <v>0</v>
      </c>
      <c r="BK59" s="465">
        <v>0</v>
      </c>
      <c r="BL59" s="465">
        <v>0</v>
      </c>
      <c r="BM59" s="465">
        <v>0</v>
      </c>
      <c r="BN59" s="465">
        <v>0</v>
      </c>
      <c r="BO59" s="465">
        <v>0</v>
      </c>
      <c r="BP59" s="449">
        <v>0</v>
      </c>
      <c r="BQ59" s="460">
        <f t="shared" si="23"/>
        <v>0</v>
      </c>
      <c r="BR59" s="461">
        <f>BA$75-$BQ59</f>
        <v>3.8824000000000001</v>
      </c>
      <c r="BS59" s="462">
        <f t="shared" si="34"/>
        <v>5.7144000000000004</v>
      </c>
    </row>
    <row r="60" spans="1:71" ht="18" customHeight="1">
      <c r="A60" s="456" t="s">
        <v>141</v>
      </c>
      <c r="B60" s="207" t="s">
        <v>139</v>
      </c>
      <c r="C60" s="206" t="s">
        <v>140</v>
      </c>
      <c r="D60" s="405">
        <v>0</v>
      </c>
      <c r="E60" s="457">
        <f t="shared" si="25"/>
        <v>0</v>
      </c>
      <c r="F60" s="458">
        <f t="shared" si="9"/>
        <v>0</v>
      </c>
      <c r="G60" s="465">
        <v>0</v>
      </c>
      <c r="H60" s="465">
        <v>0</v>
      </c>
      <c r="I60" s="465">
        <v>0</v>
      </c>
      <c r="J60" s="465">
        <v>0</v>
      </c>
      <c r="K60" s="465">
        <v>0</v>
      </c>
      <c r="L60" s="458">
        <f t="shared" si="35"/>
        <v>0</v>
      </c>
      <c r="M60" s="465">
        <v>0</v>
      </c>
      <c r="N60" s="465">
        <v>0</v>
      </c>
      <c r="O60" s="465">
        <v>0</v>
      </c>
      <c r="P60" s="458">
        <f t="shared" si="36"/>
        <v>0</v>
      </c>
      <c r="Q60" s="465">
        <v>0</v>
      </c>
      <c r="R60" s="465">
        <v>0</v>
      </c>
      <c r="S60" s="465">
        <v>0</v>
      </c>
      <c r="T60" s="458">
        <f t="shared" si="37"/>
        <v>0</v>
      </c>
      <c r="U60" s="465">
        <v>0</v>
      </c>
      <c r="V60" s="465">
        <v>0</v>
      </c>
      <c r="W60" s="465">
        <v>0</v>
      </c>
      <c r="X60" s="465">
        <v>0</v>
      </c>
      <c r="Y60" s="465">
        <v>0</v>
      </c>
      <c r="Z60" s="465">
        <v>0</v>
      </c>
      <c r="AA60" s="192">
        <f>SUM(AB60:AK60)+SUM(BC60:BO60)</f>
        <v>0</v>
      </c>
      <c r="AB60" s="465">
        <v>0</v>
      </c>
      <c r="AC60" s="465">
        <v>0</v>
      </c>
      <c r="AD60" s="465">
        <v>0</v>
      </c>
      <c r="AE60" s="465">
        <v>0</v>
      </c>
      <c r="AF60" s="465">
        <v>0</v>
      </c>
      <c r="AG60" s="465">
        <v>0</v>
      </c>
      <c r="AH60" s="465">
        <v>0</v>
      </c>
      <c r="AI60" s="465">
        <v>0</v>
      </c>
      <c r="AJ60" s="465">
        <v>0</v>
      </c>
      <c r="AK60" s="458">
        <f>SUM(AL60:BA60)</f>
        <v>0</v>
      </c>
      <c r="AL60" s="465">
        <v>0</v>
      </c>
      <c r="AM60" s="465">
        <v>0</v>
      </c>
      <c r="AN60" s="465">
        <v>0</v>
      </c>
      <c r="AO60" s="465">
        <v>0</v>
      </c>
      <c r="AP60" s="465">
        <v>0</v>
      </c>
      <c r="AQ60" s="465">
        <v>0</v>
      </c>
      <c r="AR60" s="465">
        <v>0</v>
      </c>
      <c r="AS60" s="465">
        <v>0</v>
      </c>
      <c r="AT60" s="465">
        <v>0</v>
      </c>
      <c r="AU60" s="465">
        <v>0</v>
      </c>
      <c r="AV60" s="465">
        <v>0</v>
      </c>
      <c r="AW60" s="465">
        <v>0</v>
      </c>
      <c r="AX60" s="465">
        <v>0</v>
      </c>
      <c r="AY60" s="465">
        <v>0</v>
      </c>
      <c r="AZ60" s="465">
        <v>0</v>
      </c>
      <c r="BA60" s="465">
        <v>0</v>
      </c>
      <c r="BB60" s="459">
        <f>$D60-$BQ60</f>
        <v>0</v>
      </c>
      <c r="BC60" s="465">
        <v>0</v>
      </c>
      <c r="BD60" s="465">
        <v>0</v>
      </c>
      <c r="BE60" s="465">
        <v>0</v>
      </c>
      <c r="BF60" s="465">
        <v>0</v>
      </c>
      <c r="BG60" s="465">
        <v>0</v>
      </c>
      <c r="BH60" s="465">
        <v>0</v>
      </c>
      <c r="BI60" s="465">
        <v>0</v>
      </c>
      <c r="BJ60" s="465">
        <v>0</v>
      </c>
      <c r="BK60" s="465">
        <v>0</v>
      </c>
      <c r="BL60" s="465">
        <v>0</v>
      </c>
      <c r="BM60" s="465">
        <v>0</v>
      </c>
      <c r="BN60" s="465">
        <v>0</v>
      </c>
      <c r="BO60" s="465">
        <v>0</v>
      </c>
      <c r="BP60" s="449">
        <v>0</v>
      </c>
      <c r="BQ60" s="460">
        <f t="shared" si="23"/>
        <v>0</v>
      </c>
      <c r="BR60" s="461">
        <f>BB$75-$BQ60</f>
        <v>0</v>
      </c>
      <c r="BS60" s="462">
        <f t="shared" si="34"/>
        <v>0</v>
      </c>
    </row>
    <row r="61" spans="1:71" ht="18" customHeight="1">
      <c r="A61" s="456" t="s">
        <v>144</v>
      </c>
      <c r="B61" s="207" t="s">
        <v>142</v>
      </c>
      <c r="C61" s="206" t="s">
        <v>143</v>
      </c>
      <c r="D61" s="405">
        <v>10.440000000000001</v>
      </c>
      <c r="E61" s="457">
        <f t="shared" si="25"/>
        <v>0</v>
      </c>
      <c r="F61" s="458">
        <f t="shared" si="9"/>
        <v>0</v>
      </c>
      <c r="G61" s="465">
        <v>0</v>
      </c>
      <c r="H61" s="465">
        <v>0</v>
      </c>
      <c r="I61" s="465">
        <v>0</v>
      </c>
      <c r="J61" s="465">
        <v>0</v>
      </c>
      <c r="K61" s="465">
        <v>0</v>
      </c>
      <c r="L61" s="458">
        <f t="shared" si="35"/>
        <v>0</v>
      </c>
      <c r="M61" s="465">
        <v>0</v>
      </c>
      <c r="N61" s="465">
        <v>0</v>
      </c>
      <c r="O61" s="465">
        <v>0</v>
      </c>
      <c r="P61" s="458">
        <f t="shared" si="36"/>
        <v>0</v>
      </c>
      <c r="Q61" s="465">
        <v>0</v>
      </c>
      <c r="R61" s="465">
        <v>0</v>
      </c>
      <c r="S61" s="465">
        <v>0</v>
      </c>
      <c r="T61" s="458">
        <f t="shared" si="37"/>
        <v>0</v>
      </c>
      <c r="U61" s="465">
        <v>0</v>
      </c>
      <c r="V61" s="465">
        <v>0</v>
      </c>
      <c r="W61" s="465">
        <v>0</v>
      </c>
      <c r="X61" s="465">
        <v>0</v>
      </c>
      <c r="Y61" s="465">
        <v>0</v>
      </c>
      <c r="Z61" s="465">
        <v>0</v>
      </c>
      <c r="AA61" s="192">
        <f>SUM(AB61:AK61)+SUM(BD61:BO61)+BB61</f>
        <v>0.45593</v>
      </c>
      <c r="AB61" s="465">
        <v>0</v>
      </c>
      <c r="AC61" s="465">
        <v>0</v>
      </c>
      <c r="AD61" s="465">
        <v>0</v>
      </c>
      <c r="AE61" s="465">
        <v>0</v>
      </c>
      <c r="AF61" s="465">
        <v>0</v>
      </c>
      <c r="AG61" s="465">
        <v>0</v>
      </c>
      <c r="AH61" s="465">
        <v>0</v>
      </c>
      <c r="AI61" s="465">
        <v>0</v>
      </c>
      <c r="AJ61" s="465">
        <v>0</v>
      </c>
      <c r="AK61" s="458">
        <f t="shared" ref="AK61:AK72" si="39">SUM(AL61:BA61)</f>
        <v>0.28649999999999998</v>
      </c>
      <c r="AL61" s="465">
        <v>1.04E-2</v>
      </c>
      <c r="AM61" s="465">
        <v>0</v>
      </c>
      <c r="AN61" s="465">
        <v>0</v>
      </c>
      <c r="AO61" s="465">
        <v>0</v>
      </c>
      <c r="AP61" s="465">
        <v>2.6100000000000002E-2</v>
      </c>
      <c r="AQ61" s="465">
        <v>0.25</v>
      </c>
      <c r="AR61" s="465">
        <v>0</v>
      </c>
      <c r="AS61" s="465">
        <v>0</v>
      </c>
      <c r="AT61" s="465">
        <v>0</v>
      </c>
      <c r="AU61" s="465">
        <v>0</v>
      </c>
      <c r="AV61" s="465">
        <v>0</v>
      </c>
      <c r="AW61" s="465">
        <v>0</v>
      </c>
      <c r="AX61" s="465">
        <v>0</v>
      </c>
      <c r="AY61" s="465">
        <v>0</v>
      </c>
      <c r="AZ61" s="465">
        <v>0</v>
      </c>
      <c r="BA61" s="465">
        <v>0</v>
      </c>
      <c r="BB61" s="465">
        <v>0</v>
      </c>
      <c r="BC61" s="459">
        <f>$D61-$BQ61</f>
        <v>9.9840700000000009</v>
      </c>
      <c r="BD61" s="465">
        <v>0</v>
      </c>
      <c r="BE61" s="465">
        <v>0.16073000000000001</v>
      </c>
      <c r="BF61" s="465">
        <v>8.6999999999999994E-3</v>
      </c>
      <c r="BG61" s="465">
        <v>0</v>
      </c>
      <c r="BH61" s="465">
        <v>0</v>
      </c>
      <c r="BI61" s="465">
        <v>0</v>
      </c>
      <c r="BJ61" s="465">
        <v>0</v>
      </c>
      <c r="BK61" s="465">
        <v>0</v>
      </c>
      <c r="BL61" s="465">
        <v>0</v>
      </c>
      <c r="BM61" s="465">
        <v>0</v>
      </c>
      <c r="BN61" s="465">
        <v>0</v>
      </c>
      <c r="BO61" s="465">
        <v>0</v>
      </c>
      <c r="BP61" s="449">
        <v>0</v>
      </c>
      <c r="BQ61" s="460">
        <f t="shared" si="23"/>
        <v>0.45593</v>
      </c>
      <c r="BR61" s="461">
        <f>BC$75-$BQ61</f>
        <v>4.2229999999999999</v>
      </c>
      <c r="BS61" s="462">
        <f t="shared" si="34"/>
        <v>14.663</v>
      </c>
    </row>
    <row r="62" spans="1:71" ht="18" customHeight="1">
      <c r="A62" s="456" t="s">
        <v>147</v>
      </c>
      <c r="B62" s="207" t="s">
        <v>145</v>
      </c>
      <c r="C62" s="206" t="s">
        <v>146</v>
      </c>
      <c r="D62" s="405">
        <v>0.12</v>
      </c>
      <c r="E62" s="457">
        <f>F62+J62+K62+L62+P62+T62+X62+Y62+Z62</f>
        <v>0</v>
      </c>
      <c r="F62" s="458">
        <f t="shared" si="9"/>
        <v>0</v>
      </c>
      <c r="G62" s="465">
        <v>0</v>
      </c>
      <c r="H62" s="465">
        <v>0</v>
      </c>
      <c r="I62" s="465">
        <v>0</v>
      </c>
      <c r="J62" s="465">
        <v>0</v>
      </c>
      <c r="K62" s="465">
        <v>0</v>
      </c>
      <c r="L62" s="458">
        <f t="shared" si="35"/>
        <v>0</v>
      </c>
      <c r="M62" s="465">
        <v>0</v>
      </c>
      <c r="N62" s="465">
        <v>0</v>
      </c>
      <c r="O62" s="465">
        <v>0</v>
      </c>
      <c r="P62" s="458">
        <f t="shared" si="36"/>
        <v>0</v>
      </c>
      <c r="Q62" s="465">
        <v>0</v>
      </c>
      <c r="R62" s="465">
        <v>0</v>
      </c>
      <c r="S62" s="465">
        <v>0</v>
      </c>
      <c r="T62" s="458">
        <f t="shared" si="37"/>
        <v>0</v>
      </c>
      <c r="U62" s="465">
        <v>0</v>
      </c>
      <c r="V62" s="465">
        <v>0</v>
      </c>
      <c r="W62" s="465">
        <v>0</v>
      </c>
      <c r="X62" s="465">
        <v>0</v>
      </c>
      <c r="Y62" s="465">
        <v>0</v>
      </c>
      <c r="Z62" s="465">
        <v>0</v>
      </c>
      <c r="AA62" s="192">
        <f>SUM(AB62:AK62)+SUM(BB62:BC62)+SUM(BE62:BO62)</f>
        <v>0</v>
      </c>
      <c r="AB62" s="465">
        <v>0</v>
      </c>
      <c r="AC62" s="465">
        <v>0</v>
      </c>
      <c r="AD62" s="465">
        <v>0</v>
      </c>
      <c r="AE62" s="465">
        <v>0</v>
      </c>
      <c r="AF62" s="465">
        <v>0</v>
      </c>
      <c r="AG62" s="465">
        <v>0</v>
      </c>
      <c r="AH62" s="465">
        <v>0</v>
      </c>
      <c r="AI62" s="465">
        <v>0</v>
      </c>
      <c r="AJ62" s="465">
        <v>0</v>
      </c>
      <c r="AK62" s="458">
        <f t="shared" si="39"/>
        <v>0</v>
      </c>
      <c r="AL62" s="465">
        <v>0</v>
      </c>
      <c r="AM62" s="465">
        <v>0</v>
      </c>
      <c r="AN62" s="465">
        <v>0</v>
      </c>
      <c r="AO62" s="465">
        <v>0</v>
      </c>
      <c r="AP62" s="465">
        <v>0</v>
      </c>
      <c r="AQ62" s="465">
        <v>0</v>
      </c>
      <c r="AR62" s="465">
        <v>0</v>
      </c>
      <c r="AS62" s="465">
        <v>0</v>
      </c>
      <c r="AT62" s="465">
        <v>0</v>
      </c>
      <c r="AU62" s="465">
        <v>0</v>
      </c>
      <c r="AV62" s="465">
        <v>0</v>
      </c>
      <c r="AW62" s="465">
        <v>0</v>
      </c>
      <c r="AX62" s="465">
        <v>0</v>
      </c>
      <c r="AY62" s="465">
        <v>0</v>
      </c>
      <c r="AZ62" s="465">
        <v>0</v>
      </c>
      <c r="BA62" s="465">
        <v>0</v>
      </c>
      <c r="BB62" s="465">
        <v>0</v>
      </c>
      <c r="BC62" s="465">
        <v>0</v>
      </c>
      <c r="BD62" s="459">
        <f>$D62-$BQ62</f>
        <v>0.12</v>
      </c>
      <c r="BE62" s="465">
        <v>0</v>
      </c>
      <c r="BF62" s="465">
        <v>0</v>
      </c>
      <c r="BG62" s="465">
        <v>0</v>
      </c>
      <c r="BH62" s="465">
        <v>0</v>
      </c>
      <c r="BI62" s="465">
        <v>0</v>
      </c>
      <c r="BJ62" s="465">
        <v>0</v>
      </c>
      <c r="BK62" s="465">
        <v>0</v>
      </c>
      <c r="BL62" s="465">
        <v>0</v>
      </c>
      <c r="BM62" s="465">
        <v>0</v>
      </c>
      <c r="BN62" s="465">
        <v>0</v>
      </c>
      <c r="BO62" s="465">
        <v>0</v>
      </c>
      <c r="BP62" s="449">
        <v>0</v>
      </c>
      <c r="BQ62" s="460">
        <f t="shared" si="23"/>
        <v>0</v>
      </c>
      <c r="BR62" s="461">
        <f>BD$75-$BQ62</f>
        <v>3.3727200000000002</v>
      </c>
      <c r="BS62" s="462">
        <f t="shared" si="34"/>
        <v>3.4927200000000003</v>
      </c>
    </row>
    <row r="63" spans="1:71" ht="18" customHeight="1">
      <c r="A63" s="456" t="s">
        <v>150</v>
      </c>
      <c r="B63" s="207" t="s">
        <v>148</v>
      </c>
      <c r="C63" s="206" t="s">
        <v>149</v>
      </c>
      <c r="D63" s="405">
        <v>657.21830000000011</v>
      </c>
      <c r="E63" s="457">
        <f>F63+J63+K63+L63+P63+T63+X63+Y63+Z63</f>
        <v>0</v>
      </c>
      <c r="F63" s="458">
        <f t="shared" si="9"/>
        <v>0</v>
      </c>
      <c r="G63" s="465">
        <v>0</v>
      </c>
      <c r="H63" s="465">
        <v>0</v>
      </c>
      <c r="I63" s="465">
        <v>0</v>
      </c>
      <c r="J63" s="465">
        <v>0</v>
      </c>
      <c r="K63" s="465">
        <v>0</v>
      </c>
      <c r="L63" s="458">
        <f t="shared" si="35"/>
        <v>0</v>
      </c>
      <c r="M63" s="465">
        <v>0</v>
      </c>
      <c r="N63" s="465">
        <v>0</v>
      </c>
      <c r="O63" s="465">
        <v>0</v>
      </c>
      <c r="P63" s="458">
        <f t="shared" si="36"/>
        <v>0</v>
      </c>
      <c r="Q63" s="465">
        <v>0</v>
      </c>
      <c r="R63" s="465">
        <v>0</v>
      </c>
      <c r="S63" s="465">
        <v>0</v>
      </c>
      <c r="T63" s="458">
        <f t="shared" si="37"/>
        <v>0</v>
      </c>
      <c r="U63" s="465">
        <v>0</v>
      </c>
      <c r="V63" s="465">
        <v>0</v>
      </c>
      <c r="W63" s="465">
        <v>0</v>
      </c>
      <c r="X63" s="465">
        <v>0</v>
      </c>
      <c r="Y63" s="465">
        <v>0</v>
      </c>
      <c r="Z63" s="465">
        <v>0</v>
      </c>
      <c r="AA63" s="192">
        <f>SUM(AB63:AK63)+SUM(BB63:BD63)+SUM(BF63:BO63)</f>
        <v>11.312411000000001</v>
      </c>
      <c r="AB63" s="465">
        <v>0</v>
      </c>
      <c r="AC63" s="465">
        <v>2.7900000000000001E-2</v>
      </c>
      <c r="AD63" s="465">
        <v>0</v>
      </c>
      <c r="AE63" s="465">
        <v>0</v>
      </c>
      <c r="AF63" s="465">
        <v>0.11159999999999999</v>
      </c>
      <c r="AG63" s="465">
        <v>0.96</v>
      </c>
      <c r="AH63" s="465">
        <v>0.69479999999999997</v>
      </c>
      <c r="AI63" s="465">
        <v>0</v>
      </c>
      <c r="AJ63" s="465">
        <v>0</v>
      </c>
      <c r="AK63" s="458">
        <f t="shared" si="39"/>
        <v>8.7816910000000004</v>
      </c>
      <c r="AL63" s="465">
        <v>8.1251200000000008</v>
      </c>
      <c r="AM63" s="465">
        <v>0</v>
      </c>
      <c r="AN63" s="465">
        <v>1.17E-2</v>
      </c>
      <c r="AO63" s="465">
        <v>0</v>
      </c>
      <c r="AP63" s="465">
        <v>0.28289000000000003</v>
      </c>
      <c r="AQ63" s="465">
        <v>6.0999999999999999E-2</v>
      </c>
      <c r="AR63" s="465">
        <v>0.185</v>
      </c>
      <c r="AS63" s="465">
        <v>0</v>
      </c>
      <c r="AT63" s="465">
        <v>0</v>
      </c>
      <c r="AU63" s="465">
        <v>0</v>
      </c>
      <c r="AV63" s="465">
        <v>0</v>
      </c>
      <c r="AW63" s="465">
        <v>0</v>
      </c>
      <c r="AX63" s="465">
        <v>0.115981</v>
      </c>
      <c r="AY63" s="465">
        <v>0</v>
      </c>
      <c r="AZ63" s="465">
        <v>0</v>
      </c>
      <c r="BA63" s="465">
        <v>0</v>
      </c>
      <c r="BB63" s="465">
        <v>0</v>
      </c>
      <c r="BC63" s="465">
        <v>7.0000000000000001E-3</v>
      </c>
      <c r="BD63" s="465">
        <v>0.14418</v>
      </c>
      <c r="BE63" s="459">
        <f>$D63-$BQ63</f>
        <v>645.90588900000012</v>
      </c>
      <c r="BF63" s="465">
        <v>0.57954000000000006</v>
      </c>
      <c r="BG63" s="465">
        <v>5.7000000000000002E-3</v>
      </c>
      <c r="BH63" s="465">
        <v>0</v>
      </c>
      <c r="BI63" s="465">
        <v>0</v>
      </c>
      <c r="BJ63" s="465">
        <v>0</v>
      </c>
      <c r="BK63" s="465">
        <v>0</v>
      </c>
      <c r="BL63" s="465">
        <v>0</v>
      </c>
      <c r="BM63" s="465">
        <v>0</v>
      </c>
      <c r="BN63" s="465">
        <v>0</v>
      </c>
      <c r="BO63" s="465">
        <v>0</v>
      </c>
      <c r="BP63" s="449">
        <v>0</v>
      </c>
      <c r="BQ63" s="460">
        <f t="shared" si="23"/>
        <v>11.312411000000001</v>
      </c>
      <c r="BR63" s="461">
        <f>BE$75-$BQ63</f>
        <v>32.529117000000667</v>
      </c>
      <c r="BS63" s="462">
        <f t="shared" si="34"/>
        <v>689.74741700000072</v>
      </c>
    </row>
    <row r="64" spans="1:71" ht="18" customHeight="1">
      <c r="A64" s="456" t="s">
        <v>153</v>
      </c>
      <c r="B64" s="207" t="s">
        <v>151</v>
      </c>
      <c r="C64" s="206" t="s">
        <v>152</v>
      </c>
      <c r="D64" s="405">
        <v>22.03</v>
      </c>
      <c r="E64" s="457">
        <f>F64+J64+K64+L64+P64+T64+X64+Y64+Z64</f>
        <v>0</v>
      </c>
      <c r="F64" s="458">
        <f t="shared" si="9"/>
        <v>0</v>
      </c>
      <c r="G64" s="465">
        <v>0</v>
      </c>
      <c r="H64" s="465">
        <v>0</v>
      </c>
      <c r="I64" s="465">
        <v>0</v>
      </c>
      <c r="J64" s="465">
        <v>0</v>
      </c>
      <c r="K64" s="465">
        <v>0</v>
      </c>
      <c r="L64" s="458">
        <f t="shared" si="35"/>
        <v>0</v>
      </c>
      <c r="M64" s="465">
        <v>0</v>
      </c>
      <c r="N64" s="465">
        <v>0</v>
      </c>
      <c r="O64" s="465">
        <v>0</v>
      </c>
      <c r="P64" s="458">
        <f t="shared" si="36"/>
        <v>0</v>
      </c>
      <c r="Q64" s="465">
        <v>0</v>
      </c>
      <c r="R64" s="465">
        <v>0</v>
      </c>
      <c r="S64" s="465">
        <v>0</v>
      </c>
      <c r="T64" s="458">
        <f t="shared" si="37"/>
        <v>0</v>
      </c>
      <c r="U64" s="465">
        <v>0</v>
      </c>
      <c r="V64" s="465">
        <v>0</v>
      </c>
      <c r="W64" s="465">
        <v>0</v>
      </c>
      <c r="X64" s="465">
        <v>0</v>
      </c>
      <c r="Y64" s="465">
        <v>0</v>
      </c>
      <c r="Z64" s="465">
        <v>0</v>
      </c>
      <c r="AA64" s="192">
        <f>SUM(AB64:AK64)+SUM(BB64:BE64)+SUM(BG64:BO64)</f>
        <v>0.87686699999999895</v>
      </c>
      <c r="AB64" s="465">
        <v>0</v>
      </c>
      <c r="AC64" s="465">
        <v>0</v>
      </c>
      <c r="AD64" s="465">
        <v>0</v>
      </c>
      <c r="AE64" s="465">
        <v>0</v>
      </c>
      <c r="AF64" s="465">
        <v>0</v>
      </c>
      <c r="AG64" s="465">
        <v>0</v>
      </c>
      <c r="AH64" s="465">
        <v>0</v>
      </c>
      <c r="AI64" s="465">
        <v>0</v>
      </c>
      <c r="AJ64" s="465">
        <v>0</v>
      </c>
      <c r="AK64" s="458">
        <f t="shared" si="39"/>
        <v>0.6958669999999989</v>
      </c>
      <c r="AL64" s="465">
        <v>0.61586699999999894</v>
      </c>
      <c r="AM64" s="465">
        <v>0</v>
      </c>
      <c r="AN64" s="465">
        <v>0.08</v>
      </c>
      <c r="AO64" s="465">
        <v>0</v>
      </c>
      <c r="AP64" s="465">
        <v>0</v>
      </c>
      <c r="AQ64" s="465">
        <v>0</v>
      </c>
      <c r="AR64" s="465">
        <v>0</v>
      </c>
      <c r="AS64" s="465">
        <v>0</v>
      </c>
      <c r="AT64" s="465">
        <v>0</v>
      </c>
      <c r="AU64" s="465">
        <v>0</v>
      </c>
      <c r="AV64" s="465">
        <v>0</v>
      </c>
      <c r="AW64" s="465">
        <v>0</v>
      </c>
      <c r="AX64" s="465">
        <v>0</v>
      </c>
      <c r="AY64" s="465">
        <v>0</v>
      </c>
      <c r="AZ64" s="465">
        <v>0</v>
      </c>
      <c r="BA64" s="465">
        <v>0</v>
      </c>
      <c r="BB64" s="465">
        <v>0</v>
      </c>
      <c r="BC64" s="465">
        <v>0</v>
      </c>
      <c r="BD64" s="465">
        <v>0</v>
      </c>
      <c r="BE64" s="465">
        <v>0</v>
      </c>
      <c r="BF64" s="459">
        <f>$D64-$BQ64</f>
        <v>21.153133000000004</v>
      </c>
      <c r="BG64" s="465">
        <v>0.18099999999999999</v>
      </c>
      <c r="BH64" s="465">
        <v>0</v>
      </c>
      <c r="BI64" s="465">
        <v>0</v>
      </c>
      <c r="BJ64" s="465">
        <v>0</v>
      </c>
      <c r="BK64" s="465">
        <v>0</v>
      </c>
      <c r="BL64" s="465">
        <v>0</v>
      </c>
      <c r="BM64" s="465">
        <v>0</v>
      </c>
      <c r="BN64" s="465">
        <v>0</v>
      </c>
      <c r="BO64" s="465">
        <v>0</v>
      </c>
      <c r="BP64" s="449">
        <v>0</v>
      </c>
      <c r="BQ64" s="460">
        <f t="shared" si="23"/>
        <v>0.87686699999999895</v>
      </c>
      <c r="BR64" s="461">
        <f>BF$75-$BQ64</f>
        <v>23.396276999999394</v>
      </c>
      <c r="BS64" s="462">
        <f t="shared" si="34"/>
        <v>45.426276999999395</v>
      </c>
    </row>
    <row r="65" spans="1:71" ht="18" customHeight="1">
      <c r="A65" s="456" t="s">
        <v>156</v>
      </c>
      <c r="B65" s="207" t="s">
        <v>154</v>
      </c>
      <c r="C65" s="206" t="s">
        <v>155</v>
      </c>
      <c r="D65" s="405">
        <v>11.047000000000001</v>
      </c>
      <c r="E65" s="457">
        <f t="shared" si="25"/>
        <v>0</v>
      </c>
      <c r="F65" s="458">
        <f t="shared" si="9"/>
        <v>0</v>
      </c>
      <c r="G65" s="465">
        <v>0</v>
      </c>
      <c r="H65" s="465">
        <v>0</v>
      </c>
      <c r="I65" s="465">
        <v>0</v>
      </c>
      <c r="J65" s="465">
        <v>0</v>
      </c>
      <c r="K65" s="465">
        <v>0</v>
      </c>
      <c r="L65" s="458">
        <f t="shared" si="35"/>
        <v>0</v>
      </c>
      <c r="M65" s="465">
        <v>0</v>
      </c>
      <c r="N65" s="465">
        <v>0</v>
      </c>
      <c r="O65" s="465">
        <v>0</v>
      </c>
      <c r="P65" s="458">
        <f t="shared" si="36"/>
        <v>0</v>
      </c>
      <c r="Q65" s="465">
        <v>0</v>
      </c>
      <c r="R65" s="465">
        <v>0</v>
      </c>
      <c r="S65" s="465">
        <v>0</v>
      </c>
      <c r="T65" s="458">
        <f t="shared" si="37"/>
        <v>0</v>
      </c>
      <c r="U65" s="465">
        <v>0</v>
      </c>
      <c r="V65" s="465">
        <v>0</v>
      </c>
      <c r="W65" s="465">
        <v>0</v>
      </c>
      <c r="X65" s="465">
        <v>0</v>
      </c>
      <c r="Y65" s="465">
        <v>0</v>
      </c>
      <c r="Z65" s="465">
        <v>0</v>
      </c>
      <c r="AA65" s="192">
        <f>SUM(AB65:AK65)+SUM(BB65:BF65)+SUM(BH65:BO65)</f>
        <v>1.0167999999999999</v>
      </c>
      <c r="AB65" s="465">
        <v>0</v>
      </c>
      <c r="AC65" s="465">
        <v>0.43</v>
      </c>
      <c r="AD65" s="465">
        <v>0</v>
      </c>
      <c r="AE65" s="465">
        <v>0</v>
      </c>
      <c r="AF65" s="465">
        <v>0</v>
      </c>
      <c r="AG65" s="465">
        <v>0</v>
      </c>
      <c r="AH65" s="465">
        <v>0</v>
      </c>
      <c r="AI65" s="465">
        <v>0</v>
      </c>
      <c r="AJ65" s="465">
        <v>0</v>
      </c>
      <c r="AK65" s="458">
        <f t="shared" si="39"/>
        <v>0.56929999999999992</v>
      </c>
      <c r="AL65" s="465">
        <v>1.9300000000000001E-2</v>
      </c>
      <c r="AM65" s="465">
        <v>0</v>
      </c>
      <c r="AN65" s="465">
        <v>0.52999999999999992</v>
      </c>
      <c r="AO65" s="465">
        <v>0</v>
      </c>
      <c r="AP65" s="465">
        <v>0</v>
      </c>
      <c r="AQ65" s="465">
        <v>0</v>
      </c>
      <c r="AR65" s="465">
        <v>0</v>
      </c>
      <c r="AS65" s="465">
        <v>0.02</v>
      </c>
      <c r="AT65" s="465">
        <v>0</v>
      </c>
      <c r="AU65" s="465">
        <v>0</v>
      </c>
      <c r="AV65" s="465">
        <v>0</v>
      </c>
      <c r="AW65" s="465">
        <v>0</v>
      </c>
      <c r="AX65" s="465">
        <v>0</v>
      </c>
      <c r="AY65" s="465">
        <v>0</v>
      </c>
      <c r="AZ65" s="465">
        <v>0</v>
      </c>
      <c r="BA65" s="465">
        <v>0</v>
      </c>
      <c r="BB65" s="465">
        <v>0</v>
      </c>
      <c r="BC65" s="465">
        <v>0</v>
      </c>
      <c r="BD65" s="465">
        <v>0</v>
      </c>
      <c r="BE65" s="465">
        <v>1.7500000000000002E-2</v>
      </c>
      <c r="BF65" s="465">
        <v>0</v>
      </c>
      <c r="BG65" s="459">
        <f>$D65-$BQ65</f>
        <v>10.030200000000001</v>
      </c>
      <c r="BH65" s="465">
        <v>0</v>
      </c>
      <c r="BI65" s="465">
        <v>0</v>
      </c>
      <c r="BJ65" s="465">
        <v>0</v>
      </c>
      <c r="BK65" s="465">
        <v>0</v>
      </c>
      <c r="BL65" s="465">
        <v>0</v>
      </c>
      <c r="BM65" s="465">
        <v>0</v>
      </c>
      <c r="BN65" s="465">
        <v>0</v>
      </c>
      <c r="BO65" s="465">
        <v>0</v>
      </c>
      <c r="BP65" s="449">
        <v>0</v>
      </c>
      <c r="BQ65" s="460">
        <f t="shared" si="23"/>
        <v>1.0167999999999999</v>
      </c>
      <c r="BR65" s="461">
        <f>BG$75-$BQ65</f>
        <v>5.332806999999999</v>
      </c>
      <c r="BS65" s="462">
        <f t="shared" si="34"/>
        <v>16.379807</v>
      </c>
    </row>
    <row r="66" spans="1:71" ht="18" customHeight="1">
      <c r="A66" s="456" t="s">
        <v>159</v>
      </c>
      <c r="B66" s="207" t="s">
        <v>157</v>
      </c>
      <c r="C66" s="206" t="s">
        <v>158</v>
      </c>
      <c r="D66" s="405">
        <v>1.2989999999999999</v>
      </c>
      <c r="E66" s="457">
        <f t="shared" si="25"/>
        <v>0</v>
      </c>
      <c r="F66" s="458">
        <f t="shared" si="9"/>
        <v>0</v>
      </c>
      <c r="G66" s="465">
        <v>0</v>
      </c>
      <c r="H66" s="465">
        <v>0</v>
      </c>
      <c r="I66" s="465">
        <v>0</v>
      </c>
      <c r="J66" s="465">
        <v>0</v>
      </c>
      <c r="K66" s="465">
        <v>0</v>
      </c>
      <c r="L66" s="458">
        <f t="shared" si="35"/>
        <v>0</v>
      </c>
      <c r="M66" s="465">
        <v>0</v>
      </c>
      <c r="N66" s="465">
        <v>0</v>
      </c>
      <c r="O66" s="465">
        <v>0</v>
      </c>
      <c r="P66" s="458">
        <f t="shared" si="36"/>
        <v>0</v>
      </c>
      <c r="Q66" s="465">
        <v>0</v>
      </c>
      <c r="R66" s="465">
        <v>0</v>
      </c>
      <c r="S66" s="465">
        <v>0</v>
      </c>
      <c r="T66" s="458">
        <f t="shared" si="37"/>
        <v>0</v>
      </c>
      <c r="U66" s="465">
        <v>0</v>
      </c>
      <c r="V66" s="465">
        <v>0</v>
      </c>
      <c r="W66" s="465">
        <v>0</v>
      </c>
      <c r="X66" s="465">
        <v>0</v>
      </c>
      <c r="Y66" s="465">
        <v>0</v>
      </c>
      <c r="Z66" s="465">
        <v>0</v>
      </c>
      <c r="AA66" s="192">
        <f>SUM(AB66:AK66)+SUM(BB66:BG66)+SUM(BI66:BO66)</f>
        <v>4.4859999999999997E-2</v>
      </c>
      <c r="AB66" s="465">
        <v>0</v>
      </c>
      <c r="AC66" s="465">
        <v>0</v>
      </c>
      <c r="AD66" s="465">
        <v>0</v>
      </c>
      <c r="AE66" s="465">
        <v>0</v>
      </c>
      <c r="AF66" s="465">
        <v>0</v>
      </c>
      <c r="AG66" s="465">
        <v>0</v>
      </c>
      <c r="AH66" s="465">
        <v>0</v>
      </c>
      <c r="AI66" s="465">
        <v>0</v>
      </c>
      <c r="AJ66" s="465">
        <v>0</v>
      </c>
      <c r="AK66" s="458">
        <f t="shared" si="39"/>
        <v>0</v>
      </c>
      <c r="AL66" s="465">
        <v>0</v>
      </c>
      <c r="AM66" s="465">
        <v>0</v>
      </c>
      <c r="AN66" s="465">
        <v>0</v>
      </c>
      <c r="AO66" s="465">
        <v>0</v>
      </c>
      <c r="AP66" s="465">
        <v>0</v>
      </c>
      <c r="AQ66" s="465">
        <v>0</v>
      </c>
      <c r="AR66" s="465">
        <v>0</v>
      </c>
      <c r="AS66" s="465">
        <v>0</v>
      </c>
      <c r="AT66" s="465">
        <v>0</v>
      </c>
      <c r="AU66" s="465">
        <v>0</v>
      </c>
      <c r="AV66" s="465">
        <v>0</v>
      </c>
      <c r="AW66" s="465">
        <v>0</v>
      </c>
      <c r="AX66" s="465">
        <v>0</v>
      </c>
      <c r="AY66" s="465">
        <v>0</v>
      </c>
      <c r="AZ66" s="465">
        <v>0</v>
      </c>
      <c r="BA66" s="465">
        <v>0</v>
      </c>
      <c r="BB66" s="465">
        <v>0</v>
      </c>
      <c r="BC66" s="465">
        <v>0</v>
      </c>
      <c r="BD66" s="465">
        <v>0</v>
      </c>
      <c r="BE66" s="465">
        <v>0</v>
      </c>
      <c r="BF66" s="465">
        <v>1.486E-2</v>
      </c>
      <c r="BG66" s="465">
        <v>0.03</v>
      </c>
      <c r="BH66" s="459">
        <f>$D66-$BQ66</f>
        <v>1.25414</v>
      </c>
      <c r="BI66" s="465">
        <v>0</v>
      </c>
      <c r="BJ66" s="465">
        <v>0</v>
      </c>
      <c r="BK66" s="465">
        <v>0</v>
      </c>
      <c r="BL66" s="465">
        <v>0</v>
      </c>
      <c r="BM66" s="465">
        <v>0</v>
      </c>
      <c r="BN66" s="465">
        <v>0</v>
      </c>
      <c r="BO66" s="465">
        <v>0</v>
      </c>
      <c r="BP66" s="449">
        <v>0</v>
      </c>
      <c r="BQ66" s="460">
        <f t="shared" si="23"/>
        <v>4.4859999999999997E-2</v>
      </c>
      <c r="BR66" s="461">
        <f>BH$75-$BQ66</f>
        <v>0.44084000000000001</v>
      </c>
      <c r="BS66" s="462">
        <f t="shared" si="34"/>
        <v>1.7398400000000001</v>
      </c>
    </row>
    <row r="67" spans="1:71" ht="18" customHeight="1">
      <c r="A67" s="456" t="s">
        <v>161</v>
      </c>
      <c r="B67" s="207" t="s">
        <v>160</v>
      </c>
      <c r="C67" s="206" t="s">
        <v>181</v>
      </c>
      <c r="D67" s="405">
        <v>0</v>
      </c>
      <c r="E67" s="457">
        <f t="shared" si="25"/>
        <v>0</v>
      </c>
      <c r="F67" s="458">
        <f t="shared" si="9"/>
        <v>0</v>
      </c>
      <c r="G67" s="465">
        <v>0</v>
      </c>
      <c r="H67" s="465">
        <v>0</v>
      </c>
      <c r="I67" s="465">
        <v>0</v>
      </c>
      <c r="J67" s="465">
        <v>0</v>
      </c>
      <c r="K67" s="465">
        <v>0</v>
      </c>
      <c r="L67" s="465">
        <v>0</v>
      </c>
      <c r="M67" s="465">
        <v>0</v>
      </c>
      <c r="N67" s="465">
        <v>0</v>
      </c>
      <c r="O67" s="465">
        <v>0</v>
      </c>
      <c r="P67" s="465">
        <v>0</v>
      </c>
      <c r="Q67" s="465">
        <v>0</v>
      </c>
      <c r="R67" s="465">
        <v>0</v>
      </c>
      <c r="S67" s="465">
        <v>0</v>
      </c>
      <c r="T67" s="465">
        <v>0</v>
      </c>
      <c r="U67" s="465">
        <v>0</v>
      </c>
      <c r="V67" s="465">
        <v>0</v>
      </c>
      <c r="W67" s="465">
        <v>0</v>
      </c>
      <c r="X67" s="465">
        <v>0</v>
      </c>
      <c r="Y67" s="465">
        <v>0</v>
      </c>
      <c r="Z67" s="465">
        <v>0</v>
      </c>
      <c r="AA67" s="465">
        <v>0</v>
      </c>
      <c r="AB67" s="465">
        <v>0</v>
      </c>
      <c r="AC67" s="465">
        <v>0</v>
      </c>
      <c r="AD67" s="465">
        <v>0</v>
      </c>
      <c r="AE67" s="465">
        <v>0</v>
      </c>
      <c r="AF67" s="465">
        <v>0</v>
      </c>
      <c r="AG67" s="465">
        <v>0</v>
      </c>
      <c r="AH67" s="465">
        <v>0</v>
      </c>
      <c r="AI67" s="465">
        <v>0</v>
      </c>
      <c r="AJ67" s="465">
        <v>0</v>
      </c>
      <c r="AK67" s="465">
        <v>0</v>
      </c>
      <c r="AL67" s="465">
        <v>0</v>
      </c>
      <c r="AM67" s="465">
        <v>0</v>
      </c>
      <c r="AN67" s="465">
        <v>0</v>
      </c>
      <c r="AO67" s="465">
        <v>0</v>
      </c>
      <c r="AP67" s="465">
        <v>0</v>
      </c>
      <c r="AQ67" s="465">
        <v>0</v>
      </c>
      <c r="AR67" s="465">
        <v>0</v>
      </c>
      <c r="AS67" s="465">
        <v>0</v>
      </c>
      <c r="AT67" s="465">
        <v>0</v>
      </c>
      <c r="AU67" s="465">
        <v>0</v>
      </c>
      <c r="AV67" s="465">
        <v>0</v>
      </c>
      <c r="AW67" s="465">
        <v>0</v>
      </c>
      <c r="AX67" s="465">
        <v>0</v>
      </c>
      <c r="AY67" s="465">
        <v>0</v>
      </c>
      <c r="AZ67" s="465">
        <v>0</v>
      </c>
      <c r="BA67" s="465">
        <v>0</v>
      </c>
      <c r="BB67" s="465">
        <v>0</v>
      </c>
      <c r="BC67" s="465">
        <v>0</v>
      </c>
      <c r="BD67" s="465">
        <v>0</v>
      </c>
      <c r="BE67" s="465">
        <v>0</v>
      </c>
      <c r="BF67" s="465">
        <v>0</v>
      </c>
      <c r="BG67" s="465">
        <v>0</v>
      </c>
      <c r="BH67" s="465">
        <v>0</v>
      </c>
      <c r="BI67" s="459"/>
      <c r="BJ67" s="465">
        <v>0</v>
      </c>
      <c r="BK67" s="465">
        <v>0</v>
      </c>
      <c r="BL67" s="465">
        <v>0</v>
      </c>
      <c r="BM67" s="465">
        <v>0</v>
      </c>
      <c r="BN67" s="465">
        <v>0</v>
      </c>
      <c r="BO67" s="465">
        <v>0</v>
      </c>
      <c r="BP67" s="465">
        <v>0</v>
      </c>
      <c r="BQ67" s="460">
        <f t="shared" si="23"/>
        <v>0</v>
      </c>
      <c r="BR67" s="461">
        <f>BI$75-$BQ67</f>
        <v>0</v>
      </c>
      <c r="BS67" s="462">
        <f t="shared" si="34"/>
        <v>0</v>
      </c>
    </row>
    <row r="68" spans="1:71" ht="18" customHeight="1">
      <c r="A68" s="456" t="s">
        <v>164</v>
      </c>
      <c r="B68" s="207" t="s">
        <v>162</v>
      </c>
      <c r="C68" s="206" t="s">
        <v>163</v>
      </c>
      <c r="D68" s="405">
        <v>6.4375</v>
      </c>
      <c r="E68" s="457">
        <f t="shared" si="25"/>
        <v>0</v>
      </c>
      <c r="F68" s="458">
        <f t="shared" si="9"/>
        <v>0</v>
      </c>
      <c r="G68" s="465">
        <v>0</v>
      </c>
      <c r="H68" s="465">
        <v>0</v>
      </c>
      <c r="I68" s="465">
        <v>0</v>
      </c>
      <c r="J68" s="465">
        <v>0</v>
      </c>
      <c r="K68" s="465">
        <v>0</v>
      </c>
      <c r="L68" s="458">
        <f t="shared" si="35"/>
        <v>0</v>
      </c>
      <c r="M68" s="465">
        <v>0</v>
      </c>
      <c r="N68" s="465">
        <v>0</v>
      </c>
      <c r="O68" s="465">
        <v>0</v>
      </c>
      <c r="P68" s="458">
        <f t="shared" si="36"/>
        <v>0</v>
      </c>
      <c r="Q68" s="465">
        <v>0</v>
      </c>
      <c r="R68" s="465">
        <v>0</v>
      </c>
      <c r="S68" s="465">
        <v>0</v>
      </c>
      <c r="T68" s="458">
        <f t="shared" si="37"/>
        <v>0</v>
      </c>
      <c r="U68" s="465">
        <v>0</v>
      </c>
      <c r="V68" s="465">
        <v>0</v>
      </c>
      <c r="W68" s="465">
        <v>0</v>
      </c>
      <c r="X68" s="465">
        <v>0</v>
      </c>
      <c r="Y68" s="465">
        <v>0</v>
      </c>
      <c r="Z68" s="465">
        <v>0</v>
      </c>
      <c r="AA68" s="192">
        <f>SUM(AB68:AK68)+SUM(BB68:BI68)+SUM(BK68:BO68)</f>
        <v>1.4919E-2</v>
      </c>
      <c r="AB68" s="465">
        <v>0</v>
      </c>
      <c r="AC68" s="465">
        <v>0</v>
      </c>
      <c r="AD68" s="465">
        <v>0</v>
      </c>
      <c r="AE68" s="465">
        <v>0</v>
      </c>
      <c r="AF68" s="465">
        <v>0</v>
      </c>
      <c r="AG68" s="465">
        <v>0</v>
      </c>
      <c r="AH68" s="465">
        <v>0</v>
      </c>
      <c r="AI68" s="465">
        <v>0</v>
      </c>
      <c r="AJ68" s="465">
        <v>0</v>
      </c>
      <c r="AK68" s="458">
        <f t="shared" si="39"/>
        <v>1.4919E-2</v>
      </c>
      <c r="AL68" s="465">
        <v>3.5189999999999996E-3</v>
      </c>
      <c r="AM68" s="465">
        <v>0</v>
      </c>
      <c r="AN68" s="465">
        <v>1.14E-2</v>
      </c>
      <c r="AO68" s="465">
        <v>0</v>
      </c>
      <c r="AP68" s="465">
        <v>0</v>
      </c>
      <c r="AQ68" s="465">
        <v>0</v>
      </c>
      <c r="AR68" s="465">
        <v>0</v>
      </c>
      <c r="AS68" s="465">
        <v>0</v>
      </c>
      <c r="AT68" s="465">
        <v>0</v>
      </c>
      <c r="AU68" s="465">
        <v>0</v>
      </c>
      <c r="AV68" s="465">
        <v>0</v>
      </c>
      <c r="AW68" s="465">
        <v>0</v>
      </c>
      <c r="AX68" s="465">
        <v>0</v>
      </c>
      <c r="AY68" s="465">
        <v>0</v>
      </c>
      <c r="AZ68" s="465">
        <v>0</v>
      </c>
      <c r="BA68" s="465">
        <v>0</v>
      </c>
      <c r="BB68" s="465">
        <v>0</v>
      </c>
      <c r="BC68" s="465">
        <v>0</v>
      </c>
      <c r="BD68" s="465">
        <v>0</v>
      </c>
      <c r="BE68" s="465">
        <v>0</v>
      </c>
      <c r="BF68" s="465">
        <v>0</v>
      </c>
      <c r="BG68" s="465">
        <v>0</v>
      </c>
      <c r="BH68" s="465">
        <v>0</v>
      </c>
      <c r="BI68" s="465">
        <v>0</v>
      </c>
      <c r="BJ68" s="459">
        <f>$D68-$BQ68</f>
        <v>6.4225810000000001</v>
      </c>
      <c r="BK68" s="465">
        <v>0</v>
      </c>
      <c r="BL68" s="465">
        <v>0</v>
      </c>
      <c r="BM68" s="465">
        <v>0</v>
      </c>
      <c r="BN68" s="465">
        <v>0</v>
      </c>
      <c r="BO68" s="465">
        <v>0</v>
      </c>
      <c r="BP68" s="449">
        <v>0</v>
      </c>
      <c r="BQ68" s="460">
        <f t="shared" si="23"/>
        <v>1.4919E-2</v>
      </c>
      <c r="BR68" s="461">
        <f>BJ$75-$BQ68</f>
        <v>0.46508100000000002</v>
      </c>
      <c r="BS68" s="462">
        <f t="shared" si="34"/>
        <v>6.9025809999999996</v>
      </c>
    </row>
    <row r="69" spans="1:71" ht="18" customHeight="1">
      <c r="A69" s="456" t="s">
        <v>167</v>
      </c>
      <c r="B69" s="207" t="s">
        <v>165</v>
      </c>
      <c r="C69" s="206" t="s">
        <v>166</v>
      </c>
      <c r="D69" s="405">
        <v>1425.6425000000002</v>
      </c>
      <c r="E69" s="457">
        <f t="shared" si="25"/>
        <v>0</v>
      </c>
      <c r="F69" s="458">
        <f t="shared" si="9"/>
        <v>0</v>
      </c>
      <c r="G69" s="465">
        <v>0</v>
      </c>
      <c r="H69" s="465">
        <v>0</v>
      </c>
      <c r="I69" s="465">
        <v>0</v>
      </c>
      <c r="J69" s="465">
        <v>0</v>
      </c>
      <c r="K69" s="465">
        <v>0</v>
      </c>
      <c r="L69" s="458">
        <f t="shared" si="35"/>
        <v>0</v>
      </c>
      <c r="M69" s="465">
        <v>0</v>
      </c>
      <c r="N69" s="465">
        <v>0</v>
      </c>
      <c r="O69" s="465">
        <v>0</v>
      </c>
      <c r="P69" s="458">
        <f t="shared" si="36"/>
        <v>0</v>
      </c>
      <c r="Q69" s="465">
        <v>0</v>
      </c>
      <c r="R69" s="465">
        <v>0</v>
      </c>
      <c r="S69" s="465">
        <v>0</v>
      </c>
      <c r="T69" s="458">
        <f t="shared" si="37"/>
        <v>0</v>
      </c>
      <c r="U69" s="465">
        <v>0</v>
      </c>
      <c r="V69" s="465">
        <v>0</v>
      </c>
      <c r="W69" s="465">
        <v>0</v>
      </c>
      <c r="X69" s="465">
        <v>0</v>
      </c>
      <c r="Y69" s="465">
        <v>0</v>
      </c>
      <c r="Z69" s="465">
        <v>0</v>
      </c>
      <c r="AA69" s="192">
        <f>SUM(AB69:AK69)+SUM(BB69:BJ69)+SUM(BL69:BO69)</f>
        <v>6.1411480000000003</v>
      </c>
      <c r="AB69" s="465">
        <v>0</v>
      </c>
      <c r="AC69" s="465">
        <v>0</v>
      </c>
      <c r="AD69" s="465">
        <v>0</v>
      </c>
      <c r="AE69" s="465">
        <v>0</v>
      </c>
      <c r="AF69" s="465">
        <v>0</v>
      </c>
      <c r="AG69" s="465">
        <v>2.09</v>
      </c>
      <c r="AH69" s="465">
        <v>0</v>
      </c>
      <c r="AI69" s="465">
        <v>0</v>
      </c>
      <c r="AJ69" s="465">
        <v>0</v>
      </c>
      <c r="AK69" s="458">
        <f t="shared" si="39"/>
        <v>3.4055589999999998</v>
      </c>
      <c r="AL69" s="465">
        <v>2.2195589999999998</v>
      </c>
      <c r="AM69" s="465">
        <v>1.18</v>
      </c>
      <c r="AN69" s="465">
        <v>0</v>
      </c>
      <c r="AO69" s="465">
        <v>0</v>
      </c>
      <c r="AP69" s="465">
        <v>0</v>
      </c>
      <c r="AQ69" s="465">
        <v>0</v>
      </c>
      <c r="AR69" s="465">
        <v>6.0000000000000001E-3</v>
      </c>
      <c r="AS69" s="465">
        <v>0</v>
      </c>
      <c r="AT69" s="465">
        <v>0</v>
      </c>
      <c r="AU69" s="465">
        <v>0</v>
      </c>
      <c r="AV69" s="465">
        <v>0</v>
      </c>
      <c r="AW69" s="465">
        <v>0</v>
      </c>
      <c r="AX69" s="465">
        <v>0</v>
      </c>
      <c r="AY69" s="465">
        <v>0</v>
      </c>
      <c r="AZ69" s="465">
        <v>0</v>
      </c>
      <c r="BA69" s="465">
        <v>0</v>
      </c>
      <c r="BB69" s="465">
        <v>0</v>
      </c>
      <c r="BC69" s="465">
        <v>0</v>
      </c>
      <c r="BD69" s="465">
        <v>0.15852000000000002</v>
      </c>
      <c r="BE69" s="465">
        <v>0.1061</v>
      </c>
      <c r="BF69" s="465">
        <v>0.33096900000000007</v>
      </c>
      <c r="BG69" s="465">
        <v>0.05</v>
      </c>
      <c r="BH69" s="465">
        <v>0</v>
      </c>
      <c r="BI69" s="465">
        <v>0</v>
      </c>
      <c r="BJ69" s="465">
        <v>0</v>
      </c>
      <c r="BK69" s="459">
        <f>$D69-$BQ69</f>
        <v>1419.5013520000002</v>
      </c>
      <c r="BL69" s="465">
        <v>0</v>
      </c>
      <c r="BM69" s="465">
        <v>0</v>
      </c>
      <c r="BN69" s="465">
        <v>0</v>
      </c>
      <c r="BO69" s="465">
        <v>0</v>
      </c>
      <c r="BP69" s="449">
        <v>0</v>
      </c>
      <c r="BQ69" s="460">
        <f t="shared" si="23"/>
        <v>6.1411480000000003</v>
      </c>
      <c r="BR69" s="461">
        <f>BK$75-$BQ69</f>
        <v>-6.1411480000000003</v>
      </c>
      <c r="BS69" s="462">
        <f t="shared" si="34"/>
        <v>1419.5013520000002</v>
      </c>
    </row>
    <row r="70" spans="1:71" ht="18" customHeight="1">
      <c r="A70" s="456" t="s">
        <v>170</v>
      </c>
      <c r="B70" s="207" t="s">
        <v>168</v>
      </c>
      <c r="C70" s="206" t="s">
        <v>169</v>
      </c>
      <c r="D70" s="405">
        <v>79.317999999999998</v>
      </c>
      <c r="E70" s="457">
        <f t="shared" si="25"/>
        <v>0</v>
      </c>
      <c r="F70" s="458">
        <f t="shared" si="9"/>
        <v>0</v>
      </c>
      <c r="G70" s="465">
        <v>0</v>
      </c>
      <c r="H70" s="465">
        <v>0</v>
      </c>
      <c r="I70" s="465">
        <v>0</v>
      </c>
      <c r="J70" s="465">
        <v>0</v>
      </c>
      <c r="K70" s="465">
        <v>0</v>
      </c>
      <c r="L70" s="458">
        <f t="shared" si="35"/>
        <v>0</v>
      </c>
      <c r="M70" s="465">
        <v>0</v>
      </c>
      <c r="N70" s="465">
        <v>0</v>
      </c>
      <c r="O70" s="465">
        <v>0</v>
      </c>
      <c r="P70" s="458">
        <f t="shared" si="36"/>
        <v>0</v>
      </c>
      <c r="Q70" s="465">
        <v>0</v>
      </c>
      <c r="R70" s="465">
        <v>0</v>
      </c>
      <c r="S70" s="465">
        <v>0</v>
      </c>
      <c r="T70" s="458">
        <f t="shared" si="37"/>
        <v>0</v>
      </c>
      <c r="U70" s="465">
        <v>0</v>
      </c>
      <c r="V70" s="465">
        <v>0</v>
      </c>
      <c r="W70" s="465">
        <v>0</v>
      </c>
      <c r="X70" s="465">
        <v>0</v>
      </c>
      <c r="Y70" s="465">
        <v>0</v>
      </c>
      <c r="Z70" s="465">
        <v>0</v>
      </c>
      <c r="AA70" s="192">
        <f>SUM(AB70:AK70)+SUM(BB70:BK70)+SUM(BM70:BO70)</f>
        <v>0</v>
      </c>
      <c r="AB70" s="465">
        <v>0</v>
      </c>
      <c r="AC70" s="465">
        <v>0</v>
      </c>
      <c r="AD70" s="465">
        <v>0</v>
      </c>
      <c r="AE70" s="465">
        <v>0</v>
      </c>
      <c r="AF70" s="465">
        <v>0</v>
      </c>
      <c r="AG70" s="465">
        <v>0</v>
      </c>
      <c r="AH70" s="465">
        <v>0</v>
      </c>
      <c r="AI70" s="465">
        <v>0</v>
      </c>
      <c r="AJ70" s="465">
        <v>0</v>
      </c>
      <c r="AK70" s="458">
        <f t="shared" si="39"/>
        <v>0</v>
      </c>
      <c r="AL70" s="465">
        <v>0</v>
      </c>
      <c r="AM70" s="465">
        <v>0</v>
      </c>
      <c r="AN70" s="465">
        <v>0</v>
      </c>
      <c r="AO70" s="465">
        <v>0</v>
      </c>
      <c r="AP70" s="465">
        <v>0</v>
      </c>
      <c r="AQ70" s="465">
        <v>0</v>
      </c>
      <c r="AR70" s="465">
        <v>0</v>
      </c>
      <c r="AS70" s="465">
        <v>0</v>
      </c>
      <c r="AT70" s="465">
        <v>0</v>
      </c>
      <c r="AU70" s="465">
        <v>0</v>
      </c>
      <c r="AV70" s="465">
        <v>0</v>
      </c>
      <c r="AW70" s="465">
        <v>0</v>
      </c>
      <c r="AX70" s="465">
        <v>0</v>
      </c>
      <c r="AY70" s="465">
        <v>0</v>
      </c>
      <c r="AZ70" s="465">
        <v>0</v>
      </c>
      <c r="BA70" s="465">
        <v>0</v>
      </c>
      <c r="BB70" s="465">
        <v>0</v>
      </c>
      <c r="BC70" s="465">
        <v>0</v>
      </c>
      <c r="BD70" s="465">
        <v>0</v>
      </c>
      <c r="BE70" s="465">
        <v>0</v>
      </c>
      <c r="BF70" s="465">
        <v>0</v>
      </c>
      <c r="BG70" s="465">
        <v>0</v>
      </c>
      <c r="BH70" s="465">
        <v>0</v>
      </c>
      <c r="BI70" s="465">
        <v>0</v>
      </c>
      <c r="BJ70" s="465">
        <v>0</v>
      </c>
      <c r="BK70" s="465">
        <v>0</v>
      </c>
      <c r="BL70" s="459">
        <f>$D70-$BQ70</f>
        <v>79.317999999999998</v>
      </c>
      <c r="BM70" s="465">
        <v>0</v>
      </c>
      <c r="BN70" s="465">
        <v>0</v>
      </c>
      <c r="BO70" s="465">
        <v>0</v>
      </c>
      <c r="BP70" s="449">
        <v>0</v>
      </c>
      <c r="BQ70" s="460">
        <f t="shared" si="23"/>
        <v>0</v>
      </c>
      <c r="BR70" s="461">
        <f>BL$75-$BQ70</f>
        <v>0.17419999999999999</v>
      </c>
      <c r="BS70" s="462">
        <f t="shared" si="34"/>
        <v>79.492199999999997</v>
      </c>
    </row>
    <row r="71" spans="1:71" ht="18" customHeight="1">
      <c r="A71" s="456" t="s">
        <v>173</v>
      </c>
      <c r="B71" s="207" t="s">
        <v>171</v>
      </c>
      <c r="C71" s="206" t="s">
        <v>172</v>
      </c>
      <c r="D71" s="405">
        <v>19.23</v>
      </c>
      <c r="E71" s="457">
        <f t="shared" si="25"/>
        <v>0</v>
      </c>
      <c r="F71" s="458">
        <f t="shared" si="9"/>
        <v>0</v>
      </c>
      <c r="G71" s="465">
        <v>0</v>
      </c>
      <c r="H71" s="465">
        <v>0</v>
      </c>
      <c r="I71" s="465">
        <v>0</v>
      </c>
      <c r="J71" s="465">
        <v>0</v>
      </c>
      <c r="K71" s="465">
        <v>0</v>
      </c>
      <c r="L71" s="458">
        <f t="shared" si="35"/>
        <v>0</v>
      </c>
      <c r="M71" s="465">
        <v>0</v>
      </c>
      <c r="N71" s="465">
        <v>0</v>
      </c>
      <c r="O71" s="465">
        <v>0</v>
      </c>
      <c r="P71" s="458">
        <f t="shared" si="36"/>
        <v>0</v>
      </c>
      <c r="Q71" s="465">
        <v>0</v>
      </c>
      <c r="R71" s="465">
        <v>0</v>
      </c>
      <c r="S71" s="465">
        <v>0</v>
      </c>
      <c r="T71" s="458">
        <f t="shared" si="37"/>
        <v>0</v>
      </c>
      <c r="U71" s="465">
        <v>0</v>
      </c>
      <c r="V71" s="465">
        <v>0</v>
      </c>
      <c r="W71" s="465">
        <v>0</v>
      </c>
      <c r="X71" s="465">
        <v>0</v>
      </c>
      <c r="Y71" s="465">
        <v>0</v>
      </c>
      <c r="Z71" s="465">
        <v>0</v>
      </c>
      <c r="AA71" s="192">
        <f>SUM(AB71:AK71)+SUM(BB71:BL71)+SUM(BN71:BO71)</f>
        <v>0</v>
      </c>
      <c r="AB71" s="465">
        <v>0</v>
      </c>
      <c r="AC71" s="465">
        <v>0</v>
      </c>
      <c r="AD71" s="465">
        <v>0</v>
      </c>
      <c r="AE71" s="465">
        <v>0</v>
      </c>
      <c r="AF71" s="465">
        <v>0</v>
      </c>
      <c r="AG71" s="465">
        <v>0</v>
      </c>
      <c r="AH71" s="465">
        <v>0</v>
      </c>
      <c r="AI71" s="465">
        <v>0</v>
      </c>
      <c r="AJ71" s="465">
        <v>0</v>
      </c>
      <c r="AK71" s="458">
        <f t="shared" si="39"/>
        <v>0</v>
      </c>
      <c r="AL71" s="465">
        <v>0</v>
      </c>
      <c r="AM71" s="465">
        <v>0</v>
      </c>
      <c r="AN71" s="465">
        <v>0</v>
      </c>
      <c r="AO71" s="465">
        <v>0</v>
      </c>
      <c r="AP71" s="465">
        <v>0</v>
      </c>
      <c r="AQ71" s="465">
        <v>0</v>
      </c>
      <c r="AR71" s="465">
        <v>0</v>
      </c>
      <c r="AS71" s="465">
        <v>0</v>
      </c>
      <c r="AT71" s="465">
        <v>0</v>
      </c>
      <c r="AU71" s="465">
        <v>0</v>
      </c>
      <c r="AV71" s="465">
        <v>0</v>
      </c>
      <c r="AW71" s="465">
        <v>0</v>
      </c>
      <c r="AX71" s="465">
        <v>0</v>
      </c>
      <c r="AY71" s="465">
        <v>0</v>
      </c>
      <c r="AZ71" s="465">
        <v>0</v>
      </c>
      <c r="BA71" s="465">
        <v>0</v>
      </c>
      <c r="BB71" s="465">
        <v>0</v>
      </c>
      <c r="BC71" s="465">
        <v>0</v>
      </c>
      <c r="BD71" s="465">
        <v>0</v>
      </c>
      <c r="BE71" s="465">
        <v>0</v>
      </c>
      <c r="BF71" s="465">
        <v>0</v>
      </c>
      <c r="BG71" s="465">
        <v>0</v>
      </c>
      <c r="BH71" s="465">
        <v>0</v>
      </c>
      <c r="BI71" s="465">
        <v>0</v>
      </c>
      <c r="BJ71" s="465">
        <v>0</v>
      </c>
      <c r="BK71" s="465">
        <v>0</v>
      </c>
      <c r="BL71" s="465">
        <v>0</v>
      </c>
      <c r="BM71" s="459">
        <f>$D71-$BQ71</f>
        <v>19.23</v>
      </c>
      <c r="BN71" s="465">
        <v>0</v>
      </c>
      <c r="BO71" s="465">
        <v>0</v>
      </c>
      <c r="BP71" s="449">
        <v>0</v>
      </c>
      <c r="BQ71" s="460">
        <f t="shared" si="23"/>
        <v>0</v>
      </c>
      <c r="BR71" s="461">
        <f>BM$75-$BQ71</f>
        <v>0.1</v>
      </c>
      <c r="BS71" s="462">
        <f t="shared" si="34"/>
        <v>19.330000000000002</v>
      </c>
    </row>
    <row r="72" spans="1:71" ht="18" customHeight="1">
      <c r="A72" s="456" t="s">
        <v>176</v>
      </c>
      <c r="B72" s="207" t="s">
        <v>174</v>
      </c>
      <c r="C72" s="206" t="s">
        <v>175</v>
      </c>
      <c r="D72" s="405">
        <v>0.26</v>
      </c>
      <c r="E72" s="457">
        <f t="shared" si="25"/>
        <v>0</v>
      </c>
      <c r="F72" s="458">
        <f t="shared" si="9"/>
        <v>0</v>
      </c>
      <c r="G72" s="465">
        <v>0</v>
      </c>
      <c r="H72" s="465">
        <v>0</v>
      </c>
      <c r="I72" s="465">
        <v>0</v>
      </c>
      <c r="J72" s="465">
        <v>0</v>
      </c>
      <c r="K72" s="465">
        <v>0</v>
      </c>
      <c r="L72" s="458">
        <f t="shared" si="35"/>
        <v>0</v>
      </c>
      <c r="M72" s="465">
        <v>0</v>
      </c>
      <c r="N72" s="465">
        <v>0</v>
      </c>
      <c r="O72" s="465">
        <v>0</v>
      </c>
      <c r="P72" s="458">
        <f t="shared" si="36"/>
        <v>0</v>
      </c>
      <c r="Q72" s="465">
        <v>0</v>
      </c>
      <c r="R72" s="465">
        <v>0</v>
      </c>
      <c r="S72" s="465">
        <v>0</v>
      </c>
      <c r="T72" s="458">
        <f t="shared" si="37"/>
        <v>0</v>
      </c>
      <c r="U72" s="465">
        <v>0</v>
      </c>
      <c r="V72" s="465">
        <v>0</v>
      </c>
      <c r="W72" s="465">
        <v>0</v>
      </c>
      <c r="X72" s="465">
        <v>0</v>
      </c>
      <c r="Y72" s="465">
        <v>0</v>
      </c>
      <c r="Z72" s="465">
        <v>0</v>
      </c>
      <c r="AA72" s="192">
        <f>SUM(AB72:AK72)+SUM(BB72:BM72)+BO72</f>
        <v>0</v>
      </c>
      <c r="AB72" s="465">
        <v>0</v>
      </c>
      <c r="AC72" s="465">
        <v>0</v>
      </c>
      <c r="AD72" s="465">
        <v>0</v>
      </c>
      <c r="AE72" s="465">
        <v>0</v>
      </c>
      <c r="AF72" s="465">
        <v>0</v>
      </c>
      <c r="AG72" s="465">
        <v>0</v>
      </c>
      <c r="AH72" s="465">
        <v>0</v>
      </c>
      <c r="AI72" s="465">
        <v>0</v>
      </c>
      <c r="AJ72" s="465">
        <v>0</v>
      </c>
      <c r="AK72" s="458">
        <f t="shared" si="39"/>
        <v>0</v>
      </c>
      <c r="AL72" s="465">
        <v>0</v>
      </c>
      <c r="AM72" s="465">
        <v>0</v>
      </c>
      <c r="AN72" s="465">
        <v>0</v>
      </c>
      <c r="AO72" s="465">
        <v>0</v>
      </c>
      <c r="AP72" s="465">
        <v>0</v>
      </c>
      <c r="AQ72" s="465">
        <v>0</v>
      </c>
      <c r="AR72" s="465">
        <v>0</v>
      </c>
      <c r="AS72" s="465">
        <v>0</v>
      </c>
      <c r="AT72" s="465">
        <v>0</v>
      </c>
      <c r="AU72" s="465">
        <v>0</v>
      </c>
      <c r="AV72" s="465">
        <v>0</v>
      </c>
      <c r="AW72" s="465">
        <v>0</v>
      </c>
      <c r="AX72" s="465">
        <v>0</v>
      </c>
      <c r="AY72" s="465">
        <v>0</v>
      </c>
      <c r="AZ72" s="465">
        <v>0</v>
      </c>
      <c r="BA72" s="465">
        <v>0</v>
      </c>
      <c r="BB72" s="465">
        <v>0</v>
      </c>
      <c r="BC72" s="465">
        <v>0</v>
      </c>
      <c r="BD72" s="465">
        <v>0</v>
      </c>
      <c r="BE72" s="465">
        <v>0</v>
      </c>
      <c r="BF72" s="465">
        <v>0</v>
      </c>
      <c r="BG72" s="465">
        <v>0</v>
      </c>
      <c r="BH72" s="465">
        <v>0</v>
      </c>
      <c r="BI72" s="465">
        <v>0</v>
      </c>
      <c r="BJ72" s="465">
        <v>0</v>
      </c>
      <c r="BK72" s="465">
        <v>0</v>
      </c>
      <c r="BL72" s="465">
        <v>0</v>
      </c>
      <c r="BM72" s="465">
        <v>0</v>
      </c>
      <c r="BN72" s="459">
        <f>$D72-$BQ72</f>
        <v>0.26</v>
      </c>
      <c r="BO72" s="465">
        <v>0</v>
      </c>
      <c r="BP72" s="449">
        <v>0</v>
      </c>
      <c r="BQ72" s="460">
        <f t="shared" si="23"/>
        <v>0</v>
      </c>
      <c r="BR72" s="461">
        <f>BN$75-$BQ72</f>
        <v>0.04</v>
      </c>
      <c r="BS72" s="462">
        <f t="shared" si="34"/>
        <v>0.3</v>
      </c>
    </row>
    <row r="73" spans="1:71" ht="18" customHeight="1">
      <c r="A73" s="456" t="s">
        <v>306</v>
      </c>
      <c r="B73" s="207" t="s">
        <v>177</v>
      </c>
      <c r="C73" s="206" t="s">
        <v>178</v>
      </c>
      <c r="D73" s="405">
        <v>0</v>
      </c>
      <c r="E73" s="457">
        <f>F73+J73+K73+L73+P73+T73+X73+Y73+Z73</f>
        <v>0</v>
      </c>
      <c r="F73" s="458">
        <f t="shared" si="9"/>
        <v>0</v>
      </c>
      <c r="G73" s="465">
        <v>0</v>
      </c>
      <c r="H73" s="465">
        <v>0</v>
      </c>
      <c r="I73" s="465">
        <v>0</v>
      </c>
      <c r="J73" s="465">
        <v>0</v>
      </c>
      <c r="K73" s="465">
        <v>0</v>
      </c>
      <c r="L73" s="458">
        <f t="shared" si="35"/>
        <v>0</v>
      </c>
      <c r="M73" s="465">
        <v>0</v>
      </c>
      <c r="N73" s="465">
        <v>0</v>
      </c>
      <c r="O73" s="465">
        <v>0</v>
      </c>
      <c r="P73" s="458">
        <f t="shared" si="36"/>
        <v>0</v>
      </c>
      <c r="Q73" s="465">
        <v>0</v>
      </c>
      <c r="R73" s="465">
        <v>0</v>
      </c>
      <c r="S73" s="465">
        <v>0</v>
      </c>
      <c r="T73" s="458">
        <f t="shared" si="37"/>
        <v>0</v>
      </c>
      <c r="U73" s="465">
        <v>0</v>
      </c>
      <c r="V73" s="465">
        <v>0</v>
      </c>
      <c r="W73" s="465">
        <v>0</v>
      </c>
      <c r="X73" s="465">
        <v>0</v>
      </c>
      <c r="Y73" s="465">
        <v>0</v>
      </c>
      <c r="Z73" s="465">
        <v>0</v>
      </c>
      <c r="AA73" s="192">
        <f>SUM(AB73:AK73)+SUM(BB73:BN73)</f>
        <v>0</v>
      </c>
      <c r="AB73" s="465">
        <v>0</v>
      </c>
      <c r="AC73" s="465">
        <v>0</v>
      </c>
      <c r="AD73" s="465">
        <v>0</v>
      </c>
      <c r="AE73" s="465">
        <v>0</v>
      </c>
      <c r="AF73" s="465">
        <v>0</v>
      </c>
      <c r="AG73" s="465">
        <v>0</v>
      </c>
      <c r="AH73" s="465">
        <v>0</v>
      </c>
      <c r="AI73" s="465">
        <v>0</v>
      </c>
      <c r="AJ73" s="465">
        <v>0</v>
      </c>
      <c r="AK73" s="458">
        <f>SUM(AL73:BA73)</f>
        <v>0</v>
      </c>
      <c r="AL73" s="465">
        <v>0</v>
      </c>
      <c r="AM73" s="465">
        <v>0</v>
      </c>
      <c r="AN73" s="465">
        <v>0</v>
      </c>
      <c r="AO73" s="465">
        <v>0</v>
      </c>
      <c r="AP73" s="465">
        <v>0</v>
      </c>
      <c r="AQ73" s="465">
        <v>0</v>
      </c>
      <c r="AR73" s="465">
        <v>0</v>
      </c>
      <c r="AS73" s="465">
        <v>0</v>
      </c>
      <c r="AT73" s="465">
        <v>0</v>
      </c>
      <c r="AU73" s="465">
        <v>0</v>
      </c>
      <c r="AV73" s="465">
        <v>0</v>
      </c>
      <c r="AW73" s="465">
        <v>0</v>
      </c>
      <c r="AX73" s="465">
        <v>0</v>
      </c>
      <c r="AY73" s="465">
        <v>0</v>
      </c>
      <c r="AZ73" s="465">
        <v>0</v>
      </c>
      <c r="BA73" s="465">
        <v>0</v>
      </c>
      <c r="BB73" s="465">
        <v>0</v>
      </c>
      <c r="BC73" s="465">
        <v>0</v>
      </c>
      <c r="BD73" s="465">
        <v>0</v>
      </c>
      <c r="BE73" s="465">
        <v>0</v>
      </c>
      <c r="BF73" s="465">
        <v>0</v>
      </c>
      <c r="BG73" s="465">
        <v>0</v>
      </c>
      <c r="BH73" s="465">
        <v>0</v>
      </c>
      <c r="BI73" s="465">
        <v>0</v>
      </c>
      <c r="BJ73" s="465">
        <v>0</v>
      </c>
      <c r="BK73" s="465">
        <v>0</v>
      </c>
      <c r="BL73" s="465">
        <v>0</v>
      </c>
      <c r="BM73" s="465">
        <v>0</v>
      </c>
      <c r="BN73" s="465">
        <v>0</v>
      </c>
      <c r="BO73" s="459">
        <f>$D73-$BQ73</f>
        <v>0</v>
      </c>
      <c r="BP73" s="449">
        <v>0</v>
      </c>
      <c r="BQ73" s="460">
        <f t="shared" si="23"/>
        <v>0</v>
      </c>
      <c r="BR73" s="458">
        <f>BO$75-$BQ73</f>
        <v>2.4</v>
      </c>
      <c r="BS73" s="462">
        <f t="shared" si="34"/>
        <v>2.4</v>
      </c>
    </row>
    <row r="74" spans="1:71" s="455" customFormat="1" ht="18" customHeight="1">
      <c r="A74" s="471">
        <v>3</v>
      </c>
      <c r="B74" s="209" t="s">
        <v>179</v>
      </c>
      <c r="C74" s="210" t="s">
        <v>180</v>
      </c>
      <c r="D74" s="404">
        <v>732.44250000000011</v>
      </c>
      <c r="E74" s="464">
        <f>F74+J74+K74+L74+P74+T74+X74+Y74+Z74</f>
        <v>0</v>
      </c>
      <c r="F74" s="449">
        <f>G74+H74+I74</f>
        <v>0</v>
      </c>
      <c r="G74" s="449">
        <v>0</v>
      </c>
      <c r="H74" s="449">
        <v>0</v>
      </c>
      <c r="I74" s="449">
        <v>0</v>
      </c>
      <c r="J74" s="449">
        <v>0</v>
      </c>
      <c r="K74" s="449">
        <v>0</v>
      </c>
      <c r="L74" s="449">
        <f>SUM(M74:O74)</f>
        <v>0</v>
      </c>
      <c r="M74" s="449">
        <v>0</v>
      </c>
      <c r="N74" s="449">
        <v>0</v>
      </c>
      <c r="O74" s="449">
        <v>0</v>
      </c>
      <c r="P74" s="449">
        <f>SUM(Q74:S74)</f>
        <v>0</v>
      </c>
      <c r="Q74" s="449">
        <v>0</v>
      </c>
      <c r="R74" s="449">
        <v>0</v>
      </c>
      <c r="S74" s="449">
        <v>0</v>
      </c>
      <c r="T74" s="449">
        <f t="shared" si="37"/>
        <v>0</v>
      </c>
      <c r="U74" s="449">
        <v>0</v>
      </c>
      <c r="V74" s="449">
        <v>0</v>
      </c>
      <c r="W74" s="449">
        <v>0</v>
      </c>
      <c r="X74" s="449">
        <v>0</v>
      </c>
      <c r="Y74" s="449">
        <v>0</v>
      </c>
      <c r="Z74" s="449">
        <v>0</v>
      </c>
      <c r="AA74" s="449">
        <f>SUM(AB74:AK74)+SUM(BB74:BO74)</f>
        <v>1.2698030000001108</v>
      </c>
      <c r="AB74" s="449">
        <v>0</v>
      </c>
      <c r="AC74" s="449">
        <v>0.05</v>
      </c>
      <c r="AD74" s="449">
        <v>0</v>
      </c>
      <c r="AE74" s="449">
        <v>0</v>
      </c>
      <c r="AF74" s="449">
        <v>0</v>
      </c>
      <c r="AG74" s="449">
        <v>0</v>
      </c>
      <c r="AH74" s="449">
        <v>0</v>
      </c>
      <c r="AI74" s="449">
        <v>0</v>
      </c>
      <c r="AJ74" s="449">
        <v>5.0197000000016499E-2</v>
      </c>
      <c r="AK74" s="449">
        <f>SUM(AL74:BA74)</f>
        <v>0.95960600000009444</v>
      </c>
      <c r="AL74" s="449">
        <v>0.79</v>
      </c>
      <c r="AM74" s="449">
        <v>0</v>
      </c>
      <c r="AN74" s="449">
        <v>5.5E-2</v>
      </c>
      <c r="AO74" s="449">
        <v>0</v>
      </c>
      <c r="AP74" s="449">
        <v>0.11460600000009435</v>
      </c>
      <c r="AQ74" s="449">
        <v>0</v>
      </c>
      <c r="AR74" s="449">
        <v>0</v>
      </c>
      <c r="AS74" s="449">
        <v>0</v>
      </c>
      <c r="AT74" s="449">
        <v>0</v>
      </c>
      <c r="AU74" s="449">
        <v>0</v>
      </c>
      <c r="AV74" s="449">
        <v>0</v>
      </c>
      <c r="AW74" s="449">
        <v>0</v>
      </c>
      <c r="AX74" s="449">
        <v>0</v>
      </c>
      <c r="AY74" s="449">
        <v>0</v>
      </c>
      <c r="AZ74" s="449">
        <v>0</v>
      </c>
      <c r="BA74" s="449">
        <v>0</v>
      </c>
      <c r="BB74" s="449">
        <v>0</v>
      </c>
      <c r="BC74" s="449">
        <v>0</v>
      </c>
      <c r="BD74" s="449">
        <v>0</v>
      </c>
      <c r="BE74" s="449">
        <v>0</v>
      </c>
      <c r="BF74" s="449">
        <v>0</v>
      </c>
      <c r="BG74" s="449">
        <v>0.21</v>
      </c>
      <c r="BH74" s="449">
        <v>0</v>
      </c>
      <c r="BI74" s="449">
        <v>0</v>
      </c>
      <c r="BJ74" s="449">
        <v>0</v>
      </c>
      <c r="BK74" s="449">
        <v>0</v>
      </c>
      <c r="BL74" s="449">
        <v>0</v>
      </c>
      <c r="BM74" s="449">
        <v>0</v>
      </c>
      <c r="BN74" s="449">
        <v>0</v>
      </c>
      <c r="BO74" s="449">
        <v>0</v>
      </c>
      <c r="BP74" s="472">
        <f>$D74-$BQ74</f>
        <v>731.17269699999997</v>
      </c>
      <c r="BQ74" s="452">
        <f>AA74+E74</f>
        <v>1.2698030000001108</v>
      </c>
      <c r="BR74" s="449">
        <f>BP$75-$BQ74</f>
        <v>-1.2698030000001108</v>
      </c>
      <c r="BS74" s="454">
        <f t="shared" si="34"/>
        <v>731.17269699999997</v>
      </c>
    </row>
    <row r="75" spans="1:71" s="190" customFormat="1" ht="18" customHeight="1">
      <c r="A75" s="473"/>
      <c r="B75" s="474" t="s">
        <v>307</v>
      </c>
      <c r="C75" s="474"/>
      <c r="D75" s="192"/>
      <c r="E75" s="192">
        <f>E74+E31</f>
        <v>0</v>
      </c>
      <c r="F75" s="192">
        <f t="shared" ref="F75:Z75" si="40">F74+F31+F8</f>
        <v>4.4000000000000004</v>
      </c>
      <c r="G75" s="192">
        <f t="shared" si="40"/>
        <v>4.4000000000000004</v>
      </c>
      <c r="H75" s="192">
        <f t="shared" si="40"/>
        <v>0</v>
      </c>
      <c r="I75" s="192">
        <f t="shared" si="40"/>
        <v>0</v>
      </c>
      <c r="J75" s="192">
        <f t="shared" si="40"/>
        <v>12.8</v>
      </c>
      <c r="K75" s="192">
        <f t="shared" si="40"/>
        <v>273.29636200000482</v>
      </c>
      <c r="L75" s="192">
        <f t="shared" si="40"/>
        <v>0</v>
      </c>
      <c r="M75" s="192">
        <f t="shared" si="40"/>
        <v>0</v>
      </c>
      <c r="N75" s="192">
        <f t="shared" si="40"/>
        <v>0</v>
      </c>
      <c r="O75" s="192">
        <f t="shared" si="40"/>
        <v>0</v>
      </c>
      <c r="P75" s="192">
        <f t="shared" si="40"/>
        <v>0</v>
      </c>
      <c r="Q75" s="192">
        <f t="shared" si="40"/>
        <v>0</v>
      </c>
      <c r="R75" s="192">
        <f t="shared" si="40"/>
        <v>0</v>
      </c>
      <c r="S75" s="192">
        <f t="shared" si="40"/>
        <v>0</v>
      </c>
      <c r="T75" s="192">
        <f t="shared" si="40"/>
        <v>0</v>
      </c>
      <c r="U75" s="192">
        <f t="shared" si="40"/>
        <v>0</v>
      </c>
      <c r="V75" s="192">
        <f t="shared" si="40"/>
        <v>0</v>
      </c>
      <c r="W75" s="192">
        <f t="shared" si="40"/>
        <v>0</v>
      </c>
      <c r="X75" s="192">
        <f t="shared" si="40"/>
        <v>0</v>
      </c>
      <c r="Y75" s="192">
        <f t="shared" si="40"/>
        <v>0</v>
      </c>
      <c r="Z75" s="192">
        <f t="shared" si="40"/>
        <v>306.31982799998281</v>
      </c>
      <c r="AA75" s="192">
        <f>AA74+AA8</f>
        <v>790.27844199999993</v>
      </c>
      <c r="AB75" s="192">
        <f t="shared" ref="AB75:BO75" si="41">AB74+AB31+AB8</f>
        <v>97.711199999999963</v>
      </c>
      <c r="AC75" s="192">
        <f t="shared" si="41"/>
        <v>6.3509980000000006</v>
      </c>
      <c r="AD75" s="192">
        <f t="shared" si="41"/>
        <v>0</v>
      </c>
      <c r="AE75" s="192">
        <f t="shared" si="41"/>
        <v>0</v>
      </c>
      <c r="AF75" s="192">
        <f t="shared" si="41"/>
        <v>50</v>
      </c>
      <c r="AG75" s="192">
        <f t="shared" si="41"/>
        <v>24.407400000000003</v>
      </c>
      <c r="AH75" s="192">
        <f t="shared" si="41"/>
        <v>16.891200000000001</v>
      </c>
      <c r="AI75" s="192">
        <f t="shared" si="41"/>
        <v>0</v>
      </c>
      <c r="AJ75" s="192">
        <f t="shared" si="41"/>
        <v>41.009558000000624</v>
      </c>
      <c r="AK75" s="192">
        <f t="shared" si="41"/>
        <v>496.96600299999898</v>
      </c>
      <c r="AL75" s="192">
        <f t="shared" si="41"/>
        <v>367.57825299999917</v>
      </c>
      <c r="AM75" s="192">
        <f t="shared" si="41"/>
        <v>12.358315000000029</v>
      </c>
      <c r="AN75" s="192">
        <f t="shared" si="41"/>
        <v>3.4218999999999999</v>
      </c>
      <c r="AO75" s="192">
        <f t="shared" si="41"/>
        <v>4.4209750000000012</v>
      </c>
      <c r="AP75" s="192">
        <f t="shared" si="41"/>
        <v>13.936287000000007</v>
      </c>
      <c r="AQ75" s="192">
        <f t="shared" si="41"/>
        <v>8.6631</v>
      </c>
      <c r="AR75" s="192">
        <f t="shared" si="41"/>
        <v>55.805000000000007</v>
      </c>
      <c r="AS75" s="192">
        <f t="shared" si="41"/>
        <v>1.0959999999999999</v>
      </c>
      <c r="AT75" s="192">
        <f t="shared" si="41"/>
        <v>0</v>
      </c>
      <c r="AU75" s="192">
        <f t="shared" si="41"/>
        <v>1.9039999999999999</v>
      </c>
      <c r="AV75" s="192">
        <f t="shared" si="41"/>
        <v>23.667699999999982</v>
      </c>
      <c r="AW75" s="192">
        <f t="shared" si="41"/>
        <v>0</v>
      </c>
      <c r="AX75" s="192">
        <f t="shared" si="41"/>
        <v>3.4799999999999995</v>
      </c>
      <c r="AY75" s="192">
        <f t="shared" si="41"/>
        <v>0</v>
      </c>
      <c r="AZ75" s="192">
        <f t="shared" si="41"/>
        <v>0.5</v>
      </c>
      <c r="BA75" s="192">
        <f t="shared" si="41"/>
        <v>3.8824000000000001</v>
      </c>
      <c r="BB75" s="192">
        <f t="shared" si="41"/>
        <v>0</v>
      </c>
      <c r="BC75" s="192">
        <f t="shared" si="41"/>
        <v>4.6789300000000003</v>
      </c>
      <c r="BD75" s="192">
        <f t="shared" si="41"/>
        <v>3.3727200000000002</v>
      </c>
      <c r="BE75" s="192">
        <f t="shared" si="41"/>
        <v>43.841528000000672</v>
      </c>
      <c r="BF75" s="192">
        <f t="shared" si="41"/>
        <v>24.273143999999391</v>
      </c>
      <c r="BG75" s="192">
        <f t="shared" si="41"/>
        <v>6.3496069999999989</v>
      </c>
      <c r="BH75" s="192">
        <f t="shared" si="41"/>
        <v>0.48570000000000002</v>
      </c>
      <c r="BI75" s="192">
        <f t="shared" si="41"/>
        <v>0</v>
      </c>
      <c r="BJ75" s="192">
        <f t="shared" si="41"/>
        <v>0.48000000000000004</v>
      </c>
      <c r="BK75" s="192">
        <f t="shared" si="41"/>
        <v>0</v>
      </c>
      <c r="BL75" s="192">
        <f t="shared" si="41"/>
        <v>0.17419999999999999</v>
      </c>
      <c r="BM75" s="192">
        <f t="shared" si="41"/>
        <v>0.1</v>
      </c>
      <c r="BN75" s="192">
        <f t="shared" si="41"/>
        <v>0.04</v>
      </c>
      <c r="BO75" s="192">
        <f t="shared" si="41"/>
        <v>2.4</v>
      </c>
      <c r="BP75" s="192">
        <f>+BP8+BP31</f>
        <v>0</v>
      </c>
      <c r="BQ75" s="192"/>
      <c r="BR75" s="192"/>
      <c r="BS75" s="192"/>
    </row>
    <row r="76" spans="1:71" s="190" customFormat="1" ht="18" customHeight="1" thickBot="1">
      <c r="A76" s="475"/>
      <c r="B76" s="476" t="s">
        <v>308</v>
      </c>
      <c r="C76" s="476"/>
      <c r="D76" s="407"/>
      <c r="E76" s="477">
        <f>E8+$E75</f>
        <v>95996.678161000003</v>
      </c>
      <c r="F76" s="478">
        <f>F10+F75</f>
        <v>4084.3009569999999</v>
      </c>
      <c r="G76" s="478">
        <f>G11+G75</f>
        <v>2572.9814729999994</v>
      </c>
      <c r="H76" s="478">
        <f>H12+H75</f>
        <v>1510.1294840000014</v>
      </c>
      <c r="I76" s="478">
        <f>I13+I75</f>
        <v>1.19</v>
      </c>
      <c r="J76" s="478">
        <f>J14+J75</f>
        <v>4741.4523140000019</v>
      </c>
      <c r="K76" s="478">
        <f>K15+K75</f>
        <v>1649.3804670000036</v>
      </c>
      <c r="L76" s="478">
        <f>L16+L75</f>
        <v>16107.255672000001</v>
      </c>
      <c r="M76" s="478">
        <f>M75+M17</f>
        <v>12318.760362000001</v>
      </c>
      <c r="N76" s="478">
        <f>N75+N18</f>
        <v>787.33291000000008</v>
      </c>
      <c r="O76" s="478">
        <f>O75+O19</f>
        <v>3001.1623999999993</v>
      </c>
      <c r="P76" s="478">
        <f>P20+P75</f>
        <v>0</v>
      </c>
      <c r="Q76" s="478">
        <f>Q75+Q21</f>
        <v>0</v>
      </c>
      <c r="R76" s="478">
        <f>R75+R22</f>
        <v>0</v>
      </c>
      <c r="S76" s="478">
        <f>S75+S23</f>
        <v>0</v>
      </c>
      <c r="T76" s="478">
        <f>T24+T75</f>
        <v>68882.05666100001</v>
      </c>
      <c r="U76" s="478">
        <f>U25+U75</f>
        <v>42258.330077999999</v>
      </c>
      <c r="V76" s="478">
        <f>V26+V75</f>
        <v>3063.8220010000209</v>
      </c>
      <c r="W76" s="478">
        <f>W27+W75</f>
        <v>23559.904581999999</v>
      </c>
      <c r="X76" s="478">
        <f>X28+X75</f>
        <v>214.45426199999994</v>
      </c>
      <c r="Y76" s="478">
        <f>Y29+Y75</f>
        <v>0</v>
      </c>
      <c r="Z76" s="478">
        <f>Z30+Z75</f>
        <v>317.77782799998283</v>
      </c>
      <c r="AA76" s="478">
        <f>AA31+AA75</f>
        <v>4943.495242</v>
      </c>
      <c r="AB76" s="478">
        <f>AB33+AB75</f>
        <v>221.69</v>
      </c>
      <c r="AC76" s="478">
        <f>AC34+AC75</f>
        <v>7.2009980000000002</v>
      </c>
      <c r="AD76" s="478">
        <f>AD35+AD75</f>
        <v>0</v>
      </c>
      <c r="AE76" s="478">
        <f>AE36+AE75</f>
        <v>0</v>
      </c>
      <c r="AF76" s="478">
        <f>AF37+AF75</f>
        <v>50</v>
      </c>
      <c r="AG76" s="478">
        <f>AG38+AG75</f>
        <v>43.309599999999996</v>
      </c>
      <c r="AH76" s="478">
        <f>AH75+AH39</f>
        <v>32.871899999999997</v>
      </c>
      <c r="AI76" s="478">
        <f>AI40+AI75</f>
        <v>0.03</v>
      </c>
      <c r="AJ76" s="478">
        <f>AJ41+AJ75</f>
        <v>52.9655580000002</v>
      </c>
      <c r="AK76" s="478">
        <f>AK42+AK75</f>
        <v>2236.0519919999997</v>
      </c>
      <c r="AL76" s="478">
        <f>AL44+AL75</f>
        <v>1738.1339479999995</v>
      </c>
      <c r="AM76" s="478">
        <f>AM75+AM45</f>
        <v>90.051429000000041</v>
      </c>
      <c r="AN76" s="478">
        <f>AN75+AN46</f>
        <v>4.3349000000000002</v>
      </c>
      <c r="AO76" s="478">
        <f>AO75+AO47</f>
        <v>7.7220480000000027</v>
      </c>
      <c r="AP76" s="478">
        <f>AP75+AP48</f>
        <v>47.066567000000006</v>
      </c>
      <c r="AQ76" s="478">
        <f>AQ75+AQ49</f>
        <v>14.850100000000001</v>
      </c>
      <c r="AR76" s="478">
        <f>AR75+AR50</f>
        <v>170.13800000000001</v>
      </c>
      <c r="AS76" s="478">
        <f>AS75+AS51</f>
        <v>1.4499999999999997</v>
      </c>
      <c r="AT76" s="478">
        <f>AT75+AT52</f>
        <v>0</v>
      </c>
      <c r="AU76" s="478">
        <f>AU75+AU53</f>
        <v>2.19</v>
      </c>
      <c r="AV76" s="478">
        <f>AV75+AV54</f>
        <v>74.211499999999972</v>
      </c>
      <c r="AW76" s="478">
        <f>AW75+AW55</f>
        <v>0.68400000000000005</v>
      </c>
      <c r="AX76" s="478">
        <f>AX75+AX56</f>
        <v>78.855099999999993</v>
      </c>
      <c r="AY76" s="478">
        <f>AY75+AY57</f>
        <v>0</v>
      </c>
      <c r="AZ76" s="478">
        <f>AZ75+AZ58</f>
        <v>0.65</v>
      </c>
      <c r="BA76" s="478">
        <f>BA59+BA75</f>
        <v>5.7144000000000004</v>
      </c>
      <c r="BB76" s="478">
        <f>BB60+BB75</f>
        <v>0</v>
      </c>
      <c r="BC76" s="478">
        <f>BC61+BC75</f>
        <v>14.663</v>
      </c>
      <c r="BD76" s="478">
        <f>BD75+BD62</f>
        <v>3.4927200000000003</v>
      </c>
      <c r="BE76" s="478">
        <f>BE75+BE63</f>
        <v>689.74741700000084</v>
      </c>
      <c r="BF76" s="478">
        <f>BF75+BF64</f>
        <v>45.426276999999395</v>
      </c>
      <c r="BG76" s="478">
        <f>BG75+BG65</f>
        <v>16.379807</v>
      </c>
      <c r="BH76" s="478">
        <f>BH75+BH66</f>
        <v>1.7398400000000001</v>
      </c>
      <c r="BI76" s="478">
        <f>BI75+BI67</f>
        <v>0</v>
      </c>
      <c r="BJ76" s="478">
        <f>BJ75+BJ68</f>
        <v>6.9025810000000005</v>
      </c>
      <c r="BK76" s="478">
        <f>BK75+BK69</f>
        <v>1419.5013520000002</v>
      </c>
      <c r="BL76" s="478">
        <f>BL75+BL70</f>
        <v>79.492199999999997</v>
      </c>
      <c r="BM76" s="478">
        <f>BM75+BM71</f>
        <v>19.330000000000002</v>
      </c>
      <c r="BN76" s="478">
        <f>BN75+BN72</f>
        <v>0.3</v>
      </c>
      <c r="BO76" s="478">
        <f>BO75+BO73</f>
        <v>2.4</v>
      </c>
      <c r="BP76" s="479">
        <f>BP75+BP74</f>
        <v>731.17269699999997</v>
      </c>
      <c r="BQ76" s="480"/>
      <c r="BR76" s="478"/>
      <c r="BS76" s="407"/>
    </row>
    <row r="77" spans="1:71" ht="18" customHeight="1">
      <c r="A77" s="191"/>
      <c r="B77" s="193"/>
      <c r="C77" s="193"/>
      <c r="D77" s="193"/>
      <c r="E77" s="481"/>
      <c r="F77" s="193"/>
      <c r="G77" s="193"/>
      <c r="H77" s="193"/>
      <c r="I77" s="193"/>
      <c r="J77" s="193"/>
      <c r="K77" s="193"/>
      <c r="L77" s="193"/>
      <c r="M77" s="193"/>
      <c r="N77" s="193"/>
      <c r="O77" s="193"/>
      <c r="P77" s="193"/>
      <c r="Q77" s="193"/>
      <c r="R77" s="193"/>
      <c r="S77" s="193"/>
      <c r="T77" s="193"/>
      <c r="U77" s="193"/>
      <c r="V77" s="193"/>
      <c r="W77" s="193"/>
      <c r="X77" s="193"/>
      <c r="Y77" s="193"/>
      <c r="Z77" s="193"/>
      <c r="AA77" s="481"/>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481"/>
      <c r="BQ77" s="193"/>
      <c r="BR77" s="482"/>
      <c r="BS77" s="483"/>
    </row>
  </sheetData>
  <mergeCells count="11">
    <mergeCell ref="BS4:BS5"/>
    <mergeCell ref="A1:B1"/>
    <mergeCell ref="A2:BS2"/>
    <mergeCell ref="BQ3:BS3"/>
    <mergeCell ref="A4:A5"/>
    <mergeCell ref="B4:B5"/>
    <mergeCell ref="C4:C5"/>
    <mergeCell ref="D4:D5"/>
    <mergeCell ref="E4:BP4"/>
    <mergeCell ref="BQ4:BQ5"/>
    <mergeCell ref="BR4:BR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Z72"/>
  <sheetViews>
    <sheetView showZeros="0" workbookViewId="0">
      <selection sqref="A1:XFD1048576"/>
    </sheetView>
  </sheetViews>
  <sheetFormatPr defaultColWidth="6.88671875" defaultRowHeight="13.8"/>
  <cols>
    <col min="1" max="1" width="5.5546875" style="121" customWidth="1"/>
    <col min="2" max="2" width="43" style="120" customWidth="1"/>
    <col min="3" max="3" width="6.44140625" style="120" customWidth="1"/>
    <col min="4" max="4" width="12.6640625" style="120" customWidth="1"/>
    <col min="5" max="5" width="9.5546875" style="120" customWidth="1"/>
    <col min="6" max="9" width="9.109375" style="120" customWidth="1"/>
    <col min="10" max="11" width="9.44140625" style="120" customWidth="1"/>
    <col min="12" max="12" width="8.44140625" style="120" customWidth="1"/>
    <col min="13" max="254" width="6.88671875" style="120"/>
    <col min="255" max="255" width="5.5546875" style="120" customWidth="1"/>
    <col min="256" max="256" width="33.109375" style="120" customWidth="1"/>
    <col min="257" max="257" width="6.5546875" style="120" customWidth="1"/>
    <col min="258" max="258" width="8.44140625" style="120" customWidth="1"/>
    <col min="259" max="266" width="9.109375" style="120" customWidth="1"/>
    <col min="267" max="510" width="6.88671875" style="120"/>
    <col min="511" max="511" width="5.5546875" style="120" customWidth="1"/>
    <col min="512" max="512" width="33.109375" style="120" customWidth="1"/>
    <col min="513" max="513" width="6.5546875" style="120" customWidth="1"/>
    <col min="514" max="514" width="8.44140625" style="120" customWidth="1"/>
    <col min="515" max="522" width="9.109375" style="120" customWidth="1"/>
    <col min="523" max="766" width="6.88671875" style="120"/>
    <col min="767" max="767" width="5.5546875" style="120" customWidth="1"/>
    <col min="768" max="768" width="33.109375" style="120" customWidth="1"/>
    <col min="769" max="769" width="6.5546875" style="120" customWidth="1"/>
    <col min="770" max="770" width="8.44140625" style="120" customWidth="1"/>
    <col min="771" max="778" width="9.109375" style="120" customWidth="1"/>
    <col min="779" max="1022" width="6.88671875" style="120"/>
    <col min="1023" max="1023" width="5.5546875" style="120" customWidth="1"/>
    <col min="1024" max="1024" width="33.109375" style="120" customWidth="1"/>
    <col min="1025" max="1025" width="6.5546875" style="120" customWidth="1"/>
    <col min="1026" max="1026" width="8.44140625" style="120" customWidth="1"/>
    <col min="1027" max="1034" width="9.109375" style="120" customWidth="1"/>
    <col min="1035" max="1278" width="6.88671875" style="120"/>
    <col min="1279" max="1279" width="5.5546875" style="120" customWidth="1"/>
    <col min="1280" max="1280" width="33.109375" style="120" customWidth="1"/>
    <col min="1281" max="1281" width="6.5546875" style="120" customWidth="1"/>
    <col min="1282" max="1282" width="8.44140625" style="120" customWidth="1"/>
    <col min="1283" max="1290" width="9.109375" style="120" customWidth="1"/>
    <col min="1291" max="1534" width="6.88671875" style="120"/>
    <col min="1535" max="1535" width="5.5546875" style="120" customWidth="1"/>
    <col min="1536" max="1536" width="33.109375" style="120" customWidth="1"/>
    <col min="1537" max="1537" width="6.5546875" style="120" customWidth="1"/>
    <col min="1538" max="1538" width="8.44140625" style="120" customWidth="1"/>
    <col min="1539" max="1546" width="9.109375" style="120" customWidth="1"/>
    <col min="1547" max="1790" width="6.88671875" style="120"/>
    <col min="1791" max="1791" width="5.5546875" style="120" customWidth="1"/>
    <col min="1792" max="1792" width="33.109375" style="120" customWidth="1"/>
    <col min="1793" max="1793" width="6.5546875" style="120" customWidth="1"/>
    <col min="1794" max="1794" width="8.44140625" style="120" customWidth="1"/>
    <col min="1795" max="1802" width="9.109375" style="120" customWidth="1"/>
    <col min="1803" max="2046" width="6.88671875" style="120"/>
    <col min="2047" max="2047" width="5.5546875" style="120" customWidth="1"/>
    <col min="2048" max="2048" width="33.109375" style="120" customWidth="1"/>
    <col min="2049" max="2049" width="6.5546875" style="120" customWidth="1"/>
    <col min="2050" max="2050" width="8.44140625" style="120" customWidth="1"/>
    <col min="2051" max="2058" width="9.109375" style="120" customWidth="1"/>
    <col min="2059" max="2302" width="6.88671875" style="120"/>
    <col min="2303" max="2303" width="5.5546875" style="120" customWidth="1"/>
    <col min="2304" max="2304" width="33.109375" style="120" customWidth="1"/>
    <col min="2305" max="2305" width="6.5546875" style="120" customWidth="1"/>
    <col min="2306" max="2306" width="8.44140625" style="120" customWidth="1"/>
    <col min="2307" max="2314" width="9.109375" style="120" customWidth="1"/>
    <col min="2315" max="2558" width="6.88671875" style="120"/>
    <col min="2559" max="2559" width="5.5546875" style="120" customWidth="1"/>
    <col min="2560" max="2560" width="33.109375" style="120" customWidth="1"/>
    <col min="2561" max="2561" width="6.5546875" style="120" customWidth="1"/>
    <col min="2562" max="2562" width="8.44140625" style="120" customWidth="1"/>
    <col min="2563" max="2570" width="9.109375" style="120" customWidth="1"/>
    <col min="2571" max="2814" width="6.88671875" style="120"/>
    <col min="2815" max="2815" width="5.5546875" style="120" customWidth="1"/>
    <col min="2816" max="2816" width="33.109375" style="120" customWidth="1"/>
    <col min="2817" max="2817" width="6.5546875" style="120" customWidth="1"/>
    <col min="2818" max="2818" width="8.44140625" style="120" customWidth="1"/>
    <col min="2819" max="2826" width="9.109375" style="120" customWidth="1"/>
    <col min="2827" max="3070" width="6.88671875" style="120"/>
    <col min="3071" max="3071" width="5.5546875" style="120" customWidth="1"/>
    <col min="3072" max="3072" width="33.109375" style="120" customWidth="1"/>
    <col min="3073" max="3073" width="6.5546875" style="120" customWidth="1"/>
    <col min="3074" max="3074" width="8.44140625" style="120" customWidth="1"/>
    <col min="3075" max="3082" width="9.109375" style="120" customWidth="1"/>
    <col min="3083" max="3326" width="6.88671875" style="120"/>
    <col min="3327" max="3327" width="5.5546875" style="120" customWidth="1"/>
    <col min="3328" max="3328" width="33.109375" style="120" customWidth="1"/>
    <col min="3329" max="3329" width="6.5546875" style="120" customWidth="1"/>
    <col min="3330" max="3330" width="8.44140625" style="120" customWidth="1"/>
    <col min="3331" max="3338" width="9.109375" style="120" customWidth="1"/>
    <col min="3339" max="3582" width="6.88671875" style="120"/>
    <col min="3583" max="3583" width="5.5546875" style="120" customWidth="1"/>
    <col min="3584" max="3584" width="33.109375" style="120" customWidth="1"/>
    <col min="3585" max="3585" width="6.5546875" style="120" customWidth="1"/>
    <col min="3586" max="3586" width="8.44140625" style="120" customWidth="1"/>
    <col min="3587" max="3594" width="9.109375" style="120" customWidth="1"/>
    <col min="3595" max="3838" width="6.88671875" style="120"/>
    <col min="3839" max="3839" width="5.5546875" style="120" customWidth="1"/>
    <col min="3840" max="3840" width="33.109375" style="120" customWidth="1"/>
    <col min="3841" max="3841" width="6.5546875" style="120" customWidth="1"/>
    <col min="3842" max="3842" width="8.44140625" style="120" customWidth="1"/>
    <col min="3843" max="3850" width="9.109375" style="120" customWidth="1"/>
    <col min="3851" max="4094" width="6.88671875" style="120"/>
    <col min="4095" max="4095" width="5.5546875" style="120" customWidth="1"/>
    <col min="4096" max="4096" width="33.109375" style="120" customWidth="1"/>
    <col min="4097" max="4097" width="6.5546875" style="120" customWidth="1"/>
    <col min="4098" max="4098" width="8.44140625" style="120" customWidth="1"/>
    <col min="4099" max="4106" width="9.109375" style="120" customWidth="1"/>
    <col min="4107" max="4350" width="6.88671875" style="120"/>
    <col min="4351" max="4351" width="5.5546875" style="120" customWidth="1"/>
    <col min="4352" max="4352" width="33.109375" style="120" customWidth="1"/>
    <col min="4353" max="4353" width="6.5546875" style="120" customWidth="1"/>
    <col min="4354" max="4354" width="8.44140625" style="120" customWidth="1"/>
    <col min="4355" max="4362" width="9.109375" style="120" customWidth="1"/>
    <col min="4363" max="4606" width="6.88671875" style="120"/>
    <col min="4607" max="4607" width="5.5546875" style="120" customWidth="1"/>
    <col min="4608" max="4608" width="33.109375" style="120" customWidth="1"/>
    <col min="4609" max="4609" width="6.5546875" style="120" customWidth="1"/>
    <col min="4610" max="4610" width="8.44140625" style="120" customWidth="1"/>
    <col min="4611" max="4618" width="9.109375" style="120" customWidth="1"/>
    <col min="4619" max="4862" width="6.88671875" style="120"/>
    <col min="4863" max="4863" width="5.5546875" style="120" customWidth="1"/>
    <col min="4864" max="4864" width="33.109375" style="120" customWidth="1"/>
    <col min="4865" max="4865" width="6.5546875" style="120" customWidth="1"/>
    <col min="4866" max="4866" width="8.44140625" style="120" customWidth="1"/>
    <col min="4867" max="4874" width="9.109375" style="120" customWidth="1"/>
    <col min="4875" max="5118" width="6.88671875" style="120"/>
    <col min="5119" max="5119" width="5.5546875" style="120" customWidth="1"/>
    <col min="5120" max="5120" width="33.109375" style="120" customWidth="1"/>
    <col min="5121" max="5121" width="6.5546875" style="120" customWidth="1"/>
    <col min="5122" max="5122" width="8.44140625" style="120" customWidth="1"/>
    <col min="5123" max="5130" width="9.109375" style="120" customWidth="1"/>
    <col min="5131" max="5374" width="6.88671875" style="120"/>
    <col min="5375" max="5375" width="5.5546875" style="120" customWidth="1"/>
    <col min="5376" max="5376" width="33.109375" style="120" customWidth="1"/>
    <col min="5377" max="5377" width="6.5546875" style="120" customWidth="1"/>
    <col min="5378" max="5378" width="8.44140625" style="120" customWidth="1"/>
    <col min="5379" max="5386" width="9.109375" style="120" customWidth="1"/>
    <col min="5387" max="5630" width="6.88671875" style="120"/>
    <col min="5631" max="5631" width="5.5546875" style="120" customWidth="1"/>
    <col min="5632" max="5632" width="33.109375" style="120" customWidth="1"/>
    <col min="5633" max="5633" width="6.5546875" style="120" customWidth="1"/>
    <col min="5634" max="5634" width="8.44140625" style="120" customWidth="1"/>
    <col min="5635" max="5642" width="9.109375" style="120" customWidth="1"/>
    <col min="5643" max="5886" width="6.88671875" style="120"/>
    <col min="5887" max="5887" width="5.5546875" style="120" customWidth="1"/>
    <col min="5888" max="5888" width="33.109375" style="120" customWidth="1"/>
    <col min="5889" max="5889" width="6.5546875" style="120" customWidth="1"/>
    <col min="5890" max="5890" width="8.44140625" style="120" customWidth="1"/>
    <col min="5891" max="5898" width="9.109375" style="120" customWidth="1"/>
    <col min="5899" max="6142" width="6.88671875" style="120"/>
    <col min="6143" max="6143" width="5.5546875" style="120" customWidth="1"/>
    <col min="6144" max="6144" width="33.109375" style="120" customWidth="1"/>
    <col min="6145" max="6145" width="6.5546875" style="120" customWidth="1"/>
    <col min="6146" max="6146" width="8.44140625" style="120" customWidth="1"/>
    <col min="6147" max="6154" width="9.109375" style="120" customWidth="1"/>
    <col min="6155" max="6398" width="6.88671875" style="120"/>
    <col min="6399" max="6399" width="5.5546875" style="120" customWidth="1"/>
    <col min="6400" max="6400" width="33.109375" style="120" customWidth="1"/>
    <col min="6401" max="6401" width="6.5546875" style="120" customWidth="1"/>
    <col min="6402" max="6402" width="8.44140625" style="120" customWidth="1"/>
    <col min="6403" max="6410" width="9.109375" style="120" customWidth="1"/>
    <col min="6411" max="6654" width="6.88671875" style="120"/>
    <col min="6655" max="6655" width="5.5546875" style="120" customWidth="1"/>
    <col min="6656" max="6656" width="33.109375" style="120" customWidth="1"/>
    <col min="6657" max="6657" width="6.5546875" style="120" customWidth="1"/>
    <col min="6658" max="6658" width="8.44140625" style="120" customWidth="1"/>
    <col min="6659" max="6666" width="9.109375" style="120" customWidth="1"/>
    <col min="6667" max="6910" width="6.88671875" style="120"/>
    <col min="6911" max="6911" width="5.5546875" style="120" customWidth="1"/>
    <col min="6912" max="6912" width="33.109375" style="120" customWidth="1"/>
    <col min="6913" max="6913" width="6.5546875" style="120" customWidth="1"/>
    <col min="6914" max="6914" width="8.44140625" style="120" customWidth="1"/>
    <col min="6915" max="6922" width="9.109375" style="120" customWidth="1"/>
    <col min="6923" max="7166" width="6.88671875" style="120"/>
    <col min="7167" max="7167" width="5.5546875" style="120" customWidth="1"/>
    <col min="7168" max="7168" width="33.109375" style="120" customWidth="1"/>
    <col min="7169" max="7169" width="6.5546875" style="120" customWidth="1"/>
    <col min="7170" max="7170" width="8.44140625" style="120" customWidth="1"/>
    <col min="7171" max="7178" width="9.109375" style="120" customWidth="1"/>
    <col min="7179" max="7422" width="6.88671875" style="120"/>
    <col min="7423" max="7423" width="5.5546875" style="120" customWidth="1"/>
    <col min="7424" max="7424" width="33.109375" style="120" customWidth="1"/>
    <col min="7425" max="7425" width="6.5546875" style="120" customWidth="1"/>
    <col min="7426" max="7426" width="8.44140625" style="120" customWidth="1"/>
    <col min="7427" max="7434" width="9.109375" style="120" customWidth="1"/>
    <col min="7435" max="7678" width="6.88671875" style="120"/>
    <col min="7679" max="7679" width="5.5546875" style="120" customWidth="1"/>
    <col min="7680" max="7680" width="33.109375" style="120" customWidth="1"/>
    <col min="7681" max="7681" width="6.5546875" style="120" customWidth="1"/>
    <col min="7682" max="7682" width="8.44140625" style="120" customWidth="1"/>
    <col min="7683" max="7690" width="9.109375" style="120" customWidth="1"/>
    <col min="7691" max="7934" width="6.88671875" style="120"/>
    <col min="7935" max="7935" width="5.5546875" style="120" customWidth="1"/>
    <col min="7936" max="7936" width="33.109375" style="120" customWidth="1"/>
    <col min="7937" max="7937" width="6.5546875" style="120" customWidth="1"/>
    <col min="7938" max="7938" width="8.44140625" style="120" customWidth="1"/>
    <col min="7939" max="7946" width="9.109375" style="120" customWidth="1"/>
    <col min="7947" max="8190" width="6.88671875" style="120"/>
    <col min="8191" max="8191" width="5.5546875" style="120" customWidth="1"/>
    <col min="8192" max="8192" width="33.109375" style="120" customWidth="1"/>
    <col min="8193" max="8193" width="6.5546875" style="120" customWidth="1"/>
    <col min="8194" max="8194" width="8.44140625" style="120" customWidth="1"/>
    <col min="8195" max="8202" width="9.109375" style="120" customWidth="1"/>
    <col min="8203" max="8446" width="6.88671875" style="120"/>
    <col min="8447" max="8447" width="5.5546875" style="120" customWidth="1"/>
    <col min="8448" max="8448" width="33.109375" style="120" customWidth="1"/>
    <col min="8449" max="8449" width="6.5546875" style="120" customWidth="1"/>
    <col min="8450" max="8450" width="8.44140625" style="120" customWidth="1"/>
    <col min="8451" max="8458" width="9.109375" style="120" customWidth="1"/>
    <col min="8459" max="8702" width="6.88671875" style="120"/>
    <col min="8703" max="8703" width="5.5546875" style="120" customWidth="1"/>
    <col min="8704" max="8704" width="33.109375" style="120" customWidth="1"/>
    <col min="8705" max="8705" width="6.5546875" style="120" customWidth="1"/>
    <col min="8706" max="8706" width="8.44140625" style="120" customWidth="1"/>
    <col min="8707" max="8714" width="9.109375" style="120" customWidth="1"/>
    <col min="8715" max="8958" width="6.88671875" style="120"/>
    <col min="8959" max="8959" width="5.5546875" style="120" customWidth="1"/>
    <col min="8960" max="8960" width="33.109375" style="120" customWidth="1"/>
    <col min="8961" max="8961" width="6.5546875" style="120" customWidth="1"/>
    <col min="8962" max="8962" width="8.44140625" style="120" customWidth="1"/>
    <col min="8963" max="8970" width="9.109375" style="120" customWidth="1"/>
    <col min="8971" max="9214" width="6.88671875" style="120"/>
    <col min="9215" max="9215" width="5.5546875" style="120" customWidth="1"/>
    <col min="9216" max="9216" width="33.109375" style="120" customWidth="1"/>
    <col min="9217" max="9217" width="6.5546875" style="120" customWidth="1"/>
    <col min="9218" max="9218" width="8.44140625" style="120" customWidth="1"/>
    <col min="9219" max="9226" width="9.109375" style="120" customWidth="1"/>
    <col min="9227" max="9470" width="6.88671875" style="120"/>
    <col min="9471" max="9471" width="5.5546875" style="120" customWidth="1"/>
    <col min="9472" max="9472" width="33.109375" style="120" customWidth="1"/>
    <col min="9473" max="9473" width="6.5546875" style="120" customWidth="1"/>
    <col min="9474" max="9474" width="8.44140625" style="120" customWidth="1"/>
    <col min="9475" max="9482" width="9.109375" style="120" customWidth="1"/>
    <col min="9483" max="9726" width="6.88671875" style="120"/>
    <col min="9727" max="9727" width="5.5546875" style="120" customWidth="1"/>
    <col min="9728" max="9728" width="33.109375" style="120" customWidth="1"/>
    <col min="9729" max="9729" width="6.5546875" style="120" customWidth="1"/>
    <col min="9730" max="9730" width="8.44140625" style="120" customWidth="1"/>
    <col min="9731" max="9738" width="9.109375" style="120" customWidth="1"/>
    <col min="9739" max="9982" width="6.88671875" style="120"/>
    <col min="9983" max="9983" width="5.5546875" style="120" customWidth="1"/>
    <col min="9984" max="9984" width="33.109375" style="120" customWidth="1"/>
    <col min="9985" max="9985" width="6.5546875" style="120" customWidth="1"/>
    <col min="9986" max="9986" width="8.44140625" style="120" customWidth="1"/>
    <col min="9987" max="9994" width="9.109375" style="120" customWidth="1"/>
    <col min="9995" max="10238" width="6.88671875" style="120"/>
    <col min="10239" max="10239" width="5.5546875" style="120" customWidth="1"/>
    <col min="10240" max="10240" width="33.109375" style="120" customWidth="1"/>
    <col min="10241" max="10241" width="6.5546875" style="120" customWidth="1"/>
    <col min="10242" max="10242" width="8.44140625" style="120" customWidth="1"/>
    <col min="10243" max="10250" width="9.109375" style="120" customWidth="1"/>
    <col min="10251" max="10494" width="6.88671875" style="120"/>
    <col min="10495" max="10495" width="5.5546875" style="120" customWidth="1"/>
    <col min="10496" max="10496" width="33.109375" style="120" customWidth="1"/>
    <col min="10497" max="10497" width="6.5546875" style="120" customWidth="1"/>
    <col min="10498" max="10498" width="8.44140625" style="120" customWidth="1"/>
    <col min="10499" max="10506" width="9.109375" style="120" customWidth="1"/>
    <col min="10507" max="10750" width="6.88671875" style="120"/>
    <col min="10751" max="10751" width="5.5546875" style="120" customWidth="1"/>
    <col min="10752" max="10752" width="33.109375" style="120" customWidth="1"/>
    <col min="10753" max="10753" width="6.5546875" style="120" customWidth="1"/>
    <col min="10754" max="10754" width="8.44140625" style="120" customWidth="1"/>
    <col min="10755" max="10762" width="9.109375" style="120" customWidth="1"/>
    <col min="10763" max="11006" width="6.88671875" style="120"/>
    <col min="11007" max="11007" width="5.5546875" style="120" customWidth="1"/>
    <col min="11008" max="11008" width="33.109375" style="120" customWidth="1"/>
    <col min="11009" max="11009" width="6.5546875" style="120" customWidth="1"/>
    <col min="11010" max="11010" width="8.44140625" style="120" customWidth="1"/>
    <col min="11011" max="11018" width="9.109375" style="120" customWidth="1"/>
    <col min="11019" max="11262" width="6.88671875" style="120"/>
    <col min="11263" max="11263" width="5.5546875" style="120" customWidth="1"/>
    <col min="11264" max="11264" width="33.109375" style="120" customWidth="1"/>
    <col min="11265" max="11265" width="6.5546875" style="120" customWidth="1"/>
    <col min="11266" max="11266" width="8.44140625" style="120" customWidth="1"/>
    <col min="11267" max="11274" width="9.109375" style="120" customWidth="1"/>
    <col min="11275" max="11518" width="6.88671875" style="120"/>
    <col min="11519" max="11519" width="5.5546875" style="120" customWidth="1"/>
    <col min="11520" max="11520" width="33.109375" style="120" customWidth="1"/>
    <col min="11521" max="11521" width="6.5546875" style="120" customWidth="1"/>
    <col min="11522" max="11522" width="8.44140625" style="120" customWidth="1"/>
    <col min="11523" max="11530" width="9.109375" style="120" customWidth="1"/>
    <col min="11531" max="11774" width="6.88671875" style="120"/>
    <col min="11775" max="11775" width="5.5546875" style="120" customWidth="1"/>
    <col min="11776" max="11776" width="33.109375" style="120" customWidth="1"/>
    <col min="11777" max="11777" width="6.5546875" style="120" customWidth="1"/>
    <col min="11778" max="11778" width="8.44140625" style="120" customWidth="1"/>
    <col min="11779" max="11786" width="9.109375" style="120" customWidth="1"/>
    <col min="11787" max="12030" width="6.88671875" style="120"/>
    <col min="12031" max="12031" width="5.5546875" style="120" customWidth="1"/>
    <col min="12032" max="12032" width="33.109375" style="120" customWidth="1"/>
    <col min="12033" max="12033" width="6.5546875" style="120" customWidth="1"/>
    <col min="12034" max="12034" width="8.44140625" style="120" customWidth="1"/>
    <col min="12035" max="12042" width="9.109375" style="120" customWidth="1"/>
    <col min="12043" max="12286" width="6.88671875" style="120"/>
    <col min="12287" max="12287" width="5.5546875" style="120" customWidth="1"/>
    <col min="12288" max="12288" width="33.109375" style="120" customWidth="1"/>
    <col min="12289" max="12289" width="6.5546875" style="120" customWidth="1"/>
    <col min="12290" max="12290" width="8.44140625" style="120" customWidth="1"/>
    <col min="12291" max="12298" width="9.109375" style="120" customWidth="1"/>
    <col min="12299" max="12542" width="6.88671875" style="120"/>
    <col min="12543" max="12543" width="5.5546875" style="120" customWidth="1"/>
    <col min="12544" max="12544" width="33.109375" style="120" customWidth="1"/>
    <col min="12545" max="12545" width="6.5546875" style="120" customWidth="1"/>
    <col min="12546" max="12546" width="8.44140625" style="120" customWidth="1"/>
    <col min="12547" max="12554" width="9.109375" style="120" customWidth="1"/>
    <col min="12555" max="12798" width="6.88671875" style="120"/>
    <col min="12799" max="12799" width="5.5546875" style="120" customWidth="1"/>
    <col min="12800" max="12800" width="33.109375" style="120" customWidth="1"/>
    <col min="12801" max="12801" width="6.5546875" style="120" customWidth="1"/>
    <col min="12802" max="12802" width="8.44140625" style="120" customWidth="1"/>
    <col min="12803" max="12810" width="9.109375" style="120" customWidth="1"/>
    <col min="12811" max="13054" width="6.88671875" style="120"/>
    <col min="13055" max="13055" width="5.5546875" style="120" customWidth="1"/>
    <col min="13056" max="13056" width="33.109375" style="120" customWidth="1"/>
    <col min="13057" max="13057" width="6.5546875" style="120" customWidth="1"/>
    <col min="13058" max="13058" width="8.44140625" style="120" customWidth="1"/>
    <col min="13059" max="13066" width="9.109375" style="120" customWidth="1"/>
    <col min="13067" max="13310" width="6.88671875" style="120"/>
    <col min="13311" max="13311" width="5.5546875" style="120" customWidth="1"/>
    <col min="13312" max="13312" width="33.109375" style="120" customWidth="1"/>
    <col min="13313" max="13313" width="6.5546875" style="120" customWidth="1"/>
    <col min="13314" max="13314" width="8.44140625" style="120" customWidth="1"/>
    <col min="13315" max="13322" width="9.109375" style="120" customWidth="1"/>
    <col min="13323" max="13566" width="6.88671875" style="120"/>
    <col min="13567" max="13567" width="5.5546875" style="120" customWidth="1"/>
    <col min="13568" max="13568" width="33.109375" style="120" customWidth="1"/>
    <col min="13569" max="13569" width="6.5546875" style="120" customWidth="1"/>
    <col min="13570" max="13570" width="8.44140625" style="120" customWidth="1"/>
    <col min="13571" max="13578" width="9.109375" style="120" customWidth="1"/>
    <col min="13579" max="13822" width="6.88671875" style="120"/>
    <col min="13823" max="13823" width="5.5546875" style="120" customWidth="1"/>
    <col min="13824" max="13824" width="33.109375" style="120" customWidth="1"/>
    <col min="13825" max="13825" width="6.5546875" style="120" customWidth="1"/>
    <col min="13826" max="13826" width="8.44140625" style="120" customWidth="1"/>
    <col min="13827" max="13834" width="9.109375" style="120" customWidth="1"/>
    <col min="13835" max="14078" width="6.88671875" style="120"/>
    <col min="14079" max="14079" width="5.5546875" style="120" customWidth="1"/>
    <col min="14080" max="14080" width="33.109375" style="120" customWidth="1"/>
    <col min="14081" max="14081" width="6.5546875" style="120" customWidth="1"/>
    <col min="14082" max="14082" width="8.44140625" style="120" customWidth="1"/>
    <col min="14083" max="14090" width="9.109375" style="120" customWidth="1"/>
    <col min="14091" max="14334" width="6.88671875" style="120"/>
    <col min="14335" max="14335" width="5.5546875" style="120" customWidth="1"/>
    <col min="14336" max="14336" width="33.109375" style="120" customWidth="1"/>
    <col min="14337" max="14337" width="6.5546875" style="120" customWidth="1"/>
    <col min="14338" max="14338" width="8.44140625" style="120" customWidth="1"/>
    <col min="14339" max="14346" width="9.109375" style="120" customWidth="1"/>
    <col min="14347" max="14590" width="6.88671875" style="120"/>
    <col min="14591" max="14591" width="5.5546875" style="120" customWidth="1"/>
    <col min="14592" max="14592" width="33.109375" style="120" customWidth="1"/>
    <col min="14593" max="14593" width="6.5546875" style="120" customWidth="1"/>
    <col min="14594" max="14594" width="8.44140625" style="120" customWidth="1"/>
    <col min="14595" max="14602" width="9.109375" style="120" customWidth="1"/>
    <col min="14603" max="14846" width="6.88671875" style="120"/>
    <col min="14847" max="14847" width="5.5546875" style="120" customWidth="1"/>
    <col min="14848" max="14848" width="33.109375" style="120" customWidth="1"/>
    <col min="14849" max="14849" width="6.5546875" style="120" customWidth="1"/>
    <col min="14850" max="14850" width="8.44140625" style="120" customWidth="1"/>
    <col min="14851" max="14858" width="9.109375" style="120" customWidth="1"/>
    <col min="14859" max="15102" width="6.88671875" style="120"/>
    <col min="15103" max="15103" width="5.5546875" style="120" customWidth="1"/>
    <col min="15104" max="15104" width="33.109375" style="120" customWidth="1"/>
    <col min="15105" max="15105" width="6.5546875" style="120" customWidth="1"/>
    <col min="15106" max="15106" width="8.44140625" style="120" customWidth="1"/>
    <col min="15107" max="15114" width="9.109375" style="120" customWidth="1"/>
    <col min="15115" max="15358" width="6.88671875" style="120"/>
    <col min="15359" max="15359" width="5.5546875" style="120" customWidth="1"/>
    <col min="15360" max="15360" width="33.109375" style="120" customWidth="1"/>
    <col min="15361" max="15361" width="6.5546875" style="120" customWidth="1"/>
    <col min="15362" max="15362" width="8.44140625" style="120" customWidth="1"/>
    <col min="15363" max="15370" width="9.109375" style="120" customWidth="1"/>
    <col min="15371" max="15614" width="6.88671875" style="120"/>
    <col min="15615" max="15615" width="5.5546875" style="120" customWidth="1"/>
    <col min="15616" max="15616" width="33.109375" style="120" customWidth="1"/>
    <col min="15617" max="15617" width="6.5546875" style="120" customWidth="1"/>
    <col min="15618" max="15618" width="8.44140625" style="120" customWidth="1"/>
    <col min="15619" max="15626" width="9.109375" style="120" customWidth="1"/>
    <col min="15627" max="15870" width="6.88671875" style="120"/>
    <col min="15871" max="15871" width="5.5546875" style="120" customWidth="1"/>
    <col min="15872" max="15872" width="33.109375" style="120" customWidth="1"/>
    <col min="15873" max="15873" width="6.5546875" style="120" customWidth="1"/>
    <col min="15874" max="15874" width="8.44140625" style="120" customWidth="1"/>
    <col min="15875" max="15882" width="9.109375" style="120" customWidth="1"/>
    <col min="15883" max="16126" width="6.88671875" style="120"/>
    <col min="16127" max="16127" width="5.5546875" style="120" customWidth="1"/>
    <col min="16128" max="16128" width="33.109375" style="120" customWidth="1"/>
    <col min="16129" max="16129" width="6.5546875" style="120" customWidth="1"/>
    <col min="16130" max="16130" width="8.44140625" style="120" customWidth="1"/>
    <col min="16131" max="16138" width="9.109375" style="120" customWidth="1"/>
    <col min="16139" max="16384" width="6.88671875" style="120"/>
  </cols>
  <sheetData>
    <row r="1" spans="1:26" ht="17.100000000000001" customHeight="1">
      <c r="A1" s="943" t="s">
        <v>189</v>
      </c>
      <c r="B1" s="943"/>
      <c r="C1" s="121"/>
      <c r="D1" s="121"/>
    </row>
    <row r="2" spans="1:26" ht="17.100000000000001" customHeight="1">
      <c r="A2" s="942" t="s">
        <v>552</v>
      </c>
      <c r="B2" s="942"/>
      <c r="C2" s="942"/>
      <c r="D2" s="942"/>
      <c r="E2" s="942"/>
      <c r="F2" s="942"/>
      <c r="G2" s="942"/>
      <c r="H2" s="942"/>
      <c r="I2" s="942"/>
      <c r="J2" s="942"/>
      <c r="K2" s="942"/>
      <c r="L2" s="942"/>
    </row>
    <row r="3" spans="1:26" ht="17.100000000000001" customHeight="1">
      <c r="B3" s="122"/>
      <c r="C3" s="186"/>
      <c r="D3" s="123"/>
      <c r="J3" s="928" t="s">
        <v>1</v>
      </c>
      <c r="K3" s="928"/>
      <c r="L3" s="928"/>
      <c r="M3" s="928"/>
      <c r="N3" s="928"/>
      <c r="O3" s="928"/>
      <c r="P3" s="928"/>
      <c r="Q3" s="928"/>
      <c r="R3" s="928"/>
      <c r="S3" s="928"/>
      <c r="T3" s="928"/>
      <c r="U3" s="928"/>
      <c r="V3" s="928"/>
      <c r="W3" s="928"/>
      <c r="X3" s="928"/>
      <c r="Y3" s="928"/>
      <c r="Z3" s="928"/>
    </row>
    <row r="4" spans="1:26" ht="17.100000000000001" customHeight="1">
      <c r="A4" s="944" t="s">
        <v>2</v>
      </c>
      <c r="B4" s="945" t="s">
        <v>194</v>
      </c>
      <c r="C4" s="945" t="s">
        <v>4</v>
      </c>
      <c r="D4" s="945" t="s">
        <v>279</v>
      </c>
      <c r="E4" s="945" t="s">
        <v>7</v>
      </c>
      <c r="F4" s="945"/>
      <c r="G4" s="945"/>
      <c r="H4" s="945"/>
      <c r="I4" s="945"/>
      <c r="J4" s="945"/>
      <c r="K4" s="945"/>
      <c r="L4" s="945"/>
      <c r="M4" s="945"/>
      <c r="N4" s="945"/>
      <c r="O4" s="945"/>
      <c r="P4" s="945"/>
      <c r="Q4" s="945"/>
      <c r="R4" s="945"/>
      <c r="S4" s="945"/>
      <c r="T4" s="945"/>
      <c r="U4" s="945"/>
      <c r="V4" s="945"/>
      <c r="W4" s="945"/>
      <c r="X4" s="945"/>
      <c r="Y4" s="945"/>
      <c r="Z4" s="945"/>
    </row>
    <row r="5" spans="1:26" ht="39.6">
      <c r="A5" s="944"/>
      <c r="B5" s="945"/>
      <c r="C5" s="945"/>
      <c r="D5" s="945"/>
      <c r="E5" s="425" t="s">
        <v>531</v>
      </c>
      <c r="F5" s="425" t="s">
        <v>532</v>
      </c>
      <c r="G5" s="425" t="s">
        <v>533</v>
      </c>
      <c r="H5" s="425" t="s">
        <v>534</v>
      </c>
      <c r="I5" s="425" t="s">
        <v>535</v>
      </c>
      <c r="J5" s="425" t="s">
        <v>536</v>
      </c>
      <c r="K5" s="425" t="s">
        <v>537</v>
      </c>
      <c r="L5" s="425" t="s">
        <v>538</v>
      </c>
      <c r="M5" s="425" t="s">
        <v>517</v>
      </c>
      <c r="N5" s="425" t="s">
        <v>518</v>
      </c>
      <c r="O5" s="425" t="s">
        <v>519</v>
      </c>
      <c r="P5" s="425" t="s">
        <v>520</v>
      </c>
      <c r="Q5" s="425" t="s">
        <v>521</v>
      </c>
      <c r="R5" s="425" t="s">
        <v>522</v>
      </c>
      <c r="S5" s="425" t="s">
        <v>523</v>
      </c>
      <c r="T5" s="425" t="s">
        <v>524</v>
      </c>
      <c r="U5" s="425" t="s">
        <v>525</v>
      </c>
      <c r="V5" s="425" t="s">
        <v>526</v>
      </c>
      <c r="W5" s="425" t="s">
        <v>527</v>
      </c>
      <c r="X5" s="425" t="s">
        <v>528</v>
      </c>
      <c r="Y5" s="425" t="s">
        <v>529</v>
      </c>
      <c r="Z5" s="425" t="s">
        <v>530</v>
      </c>
    </row>
    <row r="6" spans="1:26" s="188" customFormat="1" ht="24.75" customHeight="1">
      <c r="A6" s="187" t="s">
        <v>197</v>
      </c>
      <c r="B6" s="187">
        <v>-2</v>
      </c>
      <c r="C6" s="187" t="s">
        <v>208</v>
      </c>
      <c r="D6" s="187" t="s">
        <v>551</v>
      </c>
      <c r="E6" s="187" t="s">
        <v>280</v>
      </c>
      <c r="F6" s="187" t="s">
        <v>281</v>
      </c>
      <c r="G6" s="187" t="s">
        <v>282</v>
      </c>
      <c r="H6" s="187" t="s">
        <v>283</v>
      </c>
      <c r="I6" s="187" t="s">
        <v>284</v>
      </c>
      <c r="J6" s="187" t="s">
        <v>285</v>
      </c>
      <c r="K6" s="187" t="s">
        <v>286</v>
      </c>
      <c r="L6" s="187" t="s">
        <v>287</v>
      </c>
      <c r="M6" s="427"/>
      <c r="N6" s="427"/>
      <c r="O6" s="427"/>
      <c r="P6" s="427"/>
      <c r="Q6" s="427"/>
      <c r="R6" s="427"/>
      <c r="S6" s="427"/>
      <c r="T6" s="427"/>
      <c r="U6" s="427"/>
      <c r="V6" s="427"/>
      <c r="W6" s="427"/>
      <c r="X6" s="427"/>
      <c r="Y6" s="427"/>
      <c r="Z6" s="427"/>
    </row>
    <row r="7" spans="1:26" ht="17.100000000000001" customHeight="1">
      <c r="A7" s="80"/>
      <c r="B7" s="81" t="s">
        <v>17</v>
      </c>
      <c r="C7" s="80"/>
      <c r="D7" s="163">
        <f>D8+D31</f>
        <v>1.2698030000001108</v>
      </c>
      <c r="E7" s="48">
        <f>E8+E31</f>
        <v>0</v>
      </c>
      <c r="F7" s="48">
        <f t="shared" ref="F7:L7" si="0">F8+F31</f>
        <v>0</v>
      </c>
      <c r="G7" s="48">
        <f t="shared" si="0"/>
        <v>0</v>
      </c>
      <c r="H7" s="48">
        <f t="shared" si="0"/>
        <v>0.79</v>
      </c>
      <c r="I7" s="48">
        <f t="shared" si="0"/>
        <v>0</v>
      </c>
      <c r="J7" s="48">
        <f t="shared" si="0"/>
        <v>0</v>
      </c>
      <c r="K7" s="48">
        <f t="shared" si="0"/>
        <v>0</v>
      </c>
      <c r="L7" s="48">
        <f t="shared" si="0"/>
        <v>5.7303000000047177E-2</v>
      </c>
      <c r="M7" s="48">
        <f t="shared" ref="M7:Z7" si="1">M8+M31</f>
        <v>5.7303000000047177E-2</v>
      </c>
      <c r="N7" s="48">
        <f t="shared" si="1"/>
        <v>5.0197000000016499E-2</v>
      </c>
      <c r="O7" s="48">
        <f t="shared" si="1"/>
        <v>0</v>
      </c>
      <c r="P7" s="48">
        <f t="shared" si="1"/>
        <v>0</v>
      </c>
      <c r="Q7" s="48">
        <f t="shared" si="1"/>
        <v>0</v>
      </c>
      <c r="R7" s="48">
        <f t="shared" si="1"/>
        <v>0</v>
      </c>
      <c r="S7" s="48">
        <f t="shared" si="1"/>
        <v>0.10500000000000001</v>
      </c>
      <c r="T7" s="48">
        <f t="shared" si="1"/>
        <v>0</v>
      </c>
      <c r="U7" s="48">
        <f t="shared" si="1"/>
        <v>0</v>
      </c>
      <c r="V7" s="48">
        <f t="shared" si="1"/>
        <v>0</v>
      </c>
      <c r="W7" s="48">
        <f t="shared" si="1"/>
        <v>0</v>
      </c>
      <c r="X7" s="48">
        <f t="shared" si="1"/>
        <v>0.21</v>
      </c>
      <c r="Y7" s="48">
        <f t="shared" si="1"/>
        <v>0</v>
      </c>
      <c r="Z7" s="48">
        <f t="shared" si="1"/>
        <v>0</v>
      </c>
    </row>
    <row r="8" spans="1:26" s="141" customFormat="1" ht="17.100000000000001" customHeight="1">
      <c r="A8" s="83" t="s">
        <v>18</v>
      </c>
      <c r="B8" s="84" t="s">
        <v>19</v>
      </c>
      <c r="C8" s="85" t="s">
        <v>20</v>
      </c>
      <c r="D8" s="167">
        <f>D10+D14+D15+D16+D20+D24+D28+D30</f>
        <v>0</v>
      </c>
      <c r="E8" s="65">
        <f t="shared" ref="E8:L8" si="2">E10+E14+E15+E16+E20+E24+E28+E29+E30+E13</f>
        <v>0</v>
      </c>
      <c r="F8" s="65">
        <f t="shared" si="2"/>
        <v>0</v>
      </c>
      <c r="G8" s="65">
        <f t="shared" si="2"/>
        <v>0</v>
      </c>
      <c r="H8" s="65">
        <f t="shared" si="2"/>
        <v>0</v>
      </c>
      <c r="I8" s="65">
        <f t="shared" si="2"/>
        <v>0</v>
      </c>
      <c r="J8" s="65">
        <f t="shared" si="2"/>
        <v>0</v>
      </c>
      <c r="K8" s="65">
        <f t="shared" si="2"/>
        <v>0</v>
      </c>
      <c r="L8" s="65">
        <f t="shared" si="2"/>
        <v>0</v>
      </c>
      <c r="M8" s="65">
        <f t="shared" ref="M8:Z8" si="3">M10+M14+M15+M16+M20+M24+M28+M29+M30+M13</f>
        <v>0</v>
      </c>
      <c r="N8" s="65">
        <f t="shared" si="3"/>
        <v>0</v>
      </c>
      <c r="O8" s="65">
        <f t="shared" si="3"/>
        <v>0</v>
      </c>
      <c r="P8" s="65">
        <f t="shared" si="3"/>
        <v>0</v>
      </c>
      <c r="Q8" s="65">
        <f t="shared" si="3"/>
        <v>0</v>
      </c>
      <c r="R8" s="65">
        <f t="shared" si="3"/>
        <v>0</v>
      </c>
      <c r="S8" s="65">
        <f t="shared" si="3"/>
        <v>0</v>
      </c>
      <c r="T8" s="65">
        <f t="shared" si="3"/>
        <v>0</v>
      </c>
      <c r="U8" s="65">
        <f t="shared" si="3"/>
        <v>0</v>
      </c>
      <c r="V8" s="65">
        <f t="shared" si="3"/>
        <v>0</v>
      </c>
      <c r="W8" s="65">
        <f t="shared" si="3"/>
        <v>0</v>
      </c>
      <c r="X8" s="65">
        <f t="shared" si="3"/>
        <v>0</v>
      </c>
      <c r="Y8" s="65">
        <f t="shared" si="3"/>
        <v>0</v>
      </c>
      <c r="Z8" s="65">
        <f t="shared" si="3"/>
        <v>0</v>
      </c>
    </row>
    <row r="9" spans="1:26" s="141" customFormat="1" ht="17.100000000000001" customHeight="1">
      <c r="A9" s="87"/>
      <c r="B9" s="88" t="s">
        <v>75</v>
      </c>
      <c r="C9" s="89"/>
      <c r="D9" s="172"/>
      <c r="E9" s="54"/>
      <c r="F9" s="54"/>
      <c r="G9" s="54"/>
      <c r="H9" s="54"/>
      <c r="I9" s="54"/>
      <c r="J9" s="54"/>
      <c r="K9" s="54"/>
      <c r="L9" s="54"/>
      <c r="M9" s="54"/>
      <c r="N9" s="54"/>
      <c r="O9" s="54"/>
      <c r="P9" s="54"/>
      <c r="Q9" s="54"/>
      <c r="R9" s="54"/>
      <c r="S9" s="54"/>
      <c r="T9" s="54"/>
      <c r="U9" s="54"/>
      <c r="V9" s="54"/>
      <c r="W9" s="54"/>
      <c r="X9" s="54"/>
      <c r="Y9" s="54"/>
      <c r="Z9" s="54"/>
    </row>
    <row r="10" spans="1:26" ht="17.100000000000001" customHeight="1">
      <c r="A10" s="90" t="s">
        <v>21</v>
      </c>
      <c r="B10" s="91" t="s">
        <v>291</v>
      </c>
      <c r="C10" s="92" t="s">
        <v>23</v>
      </c>
      <c r="D10" s="176">
        <f>D11+D12+D13</f>
        <v>0</v>
      </c>
      <c r="E10" s="52">
        <f t="shared" ref="E10:L10" si="4">E11+E12+E13</f>
        <v>0</v>
      </c>
      <c r="F10" s="52">
        <f t="shared" si="4"/>
        <v>0</v>
      </c>
      <c r="G10" s="52">
        <f t="shared" si="4"/>
        <v>0</v>
      </c>
      <c r="H10" s="52">
        <f t="shared" si="4"/>
        <v>0</v>
      </c>
      <c r="I10" s="52">
        <f t="shared" si="4"/>
        <v>0</v>
      </c>
      <c r="J10" s="52">
        <f t="shared" si="4"/>
        <v>0</v>
      </c>
      <c r="K10" s="52">
        <f t="shared" si="4"/>
        <v>0</v>
      </c>
      <c r="L10" s="52">
        <f t="shared" si="4"/>
        <v>0</v>
      </c>
      <c r="M10" s="52">
        <f t="shared" ref="M10:Z10" si="5">M11+M12+M13</f>
        <v>0</v>
      </c>
      <c r="N10" s="52">
        <f t="shared" si="5"/>
        <v>0</v>
      </c>
      <c r="O10" s="52">
        <f t="shared" si="5"/>
        <v>0</v>
      </c>
      <c r="P10" s="52">
        <f t="shared" si="5"/>
        <v>0</v>
      </c>
      <c r="Q10" s="52">
        <f t="shared" si="5"/>
        <v>0</v>
      </c>
      <c r="R10" s="52">
        <f t="shared" si="5"/>
        <v>0</v>
      </c>
      <c r="S10" s="52">
        <f t="shared" si="5"/>
        <v>0</v>
      </c>
      <c r="T10" s="52">
        <f t="shared" si="5"/>
        <v>0</v>
      </c>
      <c r="U10" s="52">
        <f t="shared" si="5"/>
        <v>0</v>
      </c>
      <c r="V10" s="52">
        <f t="shared" si="5"/>
        <v>0</v>
      </c>
      <c r="W10" s="52">
        <f t="shared" si="5"/>
        <v>0</v>
      </c>
      <c r="X10" s="52">
        <f t="shared" si="5"/>
        <v>0</v>
      </c>
      <c r="Y10" s="52">
        <f t="shared" si="5"/>
        <v>0</v>
      </c>
      <c r="Z10" s="52">
        <f t="shared" si="5"/>
        <v>0</v>
      </c>
    </row>
    <row r="11" spans="1:26" s="141" customFormat="1" ht="17.100000000000001" customHeight="1">
      <c r="A11" s="87"/>
      <c r="B11" s="93" t="s">
        <v>24</v>
      </c>
      <c r="C11" s="89" t="s">
        <v>25</v>
      </c>
      <c r="D11" s="172">
        <f>SUM(E11:Z11)</f>
        <v>0</v>
      </c>
      <c r="E11" s="66">
        <v>0</v>
      </c>
      <c r="F11" s="66">
        <v>0</v>
      </c>
      <c r="G11" s="66">
        <v>0</v>
      </c>
      <c r="H11" s="66">
        <v>0</v>
      </c>
      <c r="I11" s="66">
        <v>0</v>
      </c>
      <c r="J11" s="66">
        <v>0</v>
      </c>
      <c r="K11" s="66">
        <v>0</v>
      </c>
      <c r="L11" s="66">
        <v>0</v>
      </c>
      <c r="M11" s="66">
        <v>0</v>
      </c>
      <c r="N11" s="66">
        <v>0</v>
      </c>
      <c r="O11" s="66">
        <v>0</v>
      </c>
      <c r="P11" s="66">
        <v>0</v>
      </c>
      <c r="Q11" s="66">
        <v>0</v>
      </c>
      <c r="R11" s="66">
        <v>0</v>
      </c>
      <c r="S11" s="66">
        <v>0</v>
      </c>
      <c r="T11" s="66">
        <v>0</v>
      </c>
      <c r="U11" s="66">
        <v>0</v>
      </c>
      <c r="V11" s="66">
        <v>0</v>
      </c>
      <c r="W11" s="66">
        <v>0</v>
      </c>
      <c r="X11" s="66">
        <v>0</v>
      </c>
      <c r="Y11" s="66">
        <v>0</v>
      </c>
      <c r="Z11" s="66">
        <v>0</v>
      </c>
    </row>
    <row r="12" spans="1:26" ht="17.100000000000001" customHeight="1">
      <c r="A12" s="87"/>
      <c r="B12" s="94" t="s">
        <v>26</v>
      </c>
      <c r="C12" s="89" t="s">
        <v>27</v>
      </c>
      <c r="D12" s="172">
        <f t="shared" ref="D12:D30" si="6">SUM(E12:Z12)</f>
        <v>0</v>
      </c>
      <c r="E12" s="66">
        <v>0</v>
      </c>
      <c r="F12" s="66">
        <v>0</v>
      </c>
      <c r="G12" s="66">
        <v>0</v>
      </c>
      <c r="H12" s="66">
        <v>0</v>
      </c>
      <c r="I12" s="66">
        <v>0</v>
      </c>
      <c r="J12" s="66">
        <v>0</v>
      </c>
      <c r="K12" s="66">
        <v>0</v>
      </c>
      <c r="L12" s="66">
        <v>0</v>
      </c>
      <c r="M12" s="66">
        <v>0</v>
      </c>
      <c r="N12" s="66">
        <v>0</v>
      </c>
      <c r="O12" s="66">
        <v>0</v>
      </c>
      <c r="P12" s="66">
        <v>0</v>
      </c>
      <c r="Q12" s="66">
        <v>0</v>
      </c>
      <c r="R12" s="66">
        <v>0</v>
      </c>
      <c r="S12" s="66">
        <v>0</v>
      </c>
      <c r="T12" s="66">
        <v>0</v>
      </c>
      <c r="U12" s="66">
        <v>0</v>
      </c>
      <c r="V12" s="66">
        <v>0</v>
      </c>
      <c r="W12" s="66">
        <v>0</v>
      </c>
      <c r="X12" s="66">
        <v>0</v>
      </c>
      <c r="Y12" s="66">
        <v>0</v>
      </c>
      <c r="Z12" s="66">
        <v>0</v>
      </c>
    </row>
    <row r="13" spans="1:26" ht="17.100000000000001" customHeight="1">
      <c r="A13" s="87"/>
      <c r="B13" s="95" t="s">
        <v>28</v>
      </c>
      <c r="C13" s="89" t="s">
        <v>29</v>
      </c>
      <c r="D13" s="172">
        <f t="shared" si="6"/>
        <v>0</v>
      </c>
      <c r="E13" s="66">
        <v>0</v>
      </c>
      <c r="F13" s="66">
        <v>0</v>
      </c>
      <c r="G13" s="66">
        <v>0</v>
      </c>
      <c r="H13" s="66">
        <v>0</v>
      </c>
      <c r="I13" s="66">
        <v>0</v>
      </c>
      <c r="J13" s="66">
        <v>0</v>
      </c>
      <c r="K13" s="66">
        <v>0</v>
      </c>
      <c r="L13" s="66">
        <v>0</v>
      </c>
      <c r="M13" s="66">
        <v>0</v>
      </c>
      <c r="N13" s="66">
        <v>0</v>
      </c>
      <c r="O13" s="66">
        <v>0</v>
      </c>
      <c r="P13" s="66">
        <v>0</v>
      </c>
      <c r="Q13" s="66">
        <v>0</v>
      </c>
      <c r="R13" s="66">
        <v>0</v>
      </c>
      <c r="S13" s="66">
        <v>0</v>
      </c>
      <c r="T13" s="66">
        <v>0</v>
      </c>
      <c r="U13" s="66">
        <v>0</v>
      </c>
      <c r="V13" s="66">
        <v>0</v>
      </c>
      <c r="W13" s="66">
        <v>0</v>
      </c>
      <c r="X13" s="66">
        <v>0</v>
      </c>
      <c r="Y13" s="66">
        <v>0</v>
      </c>
      <c r="Z13" s="66">
        <v>0</v>
      </c>
    </row>
    <row r="14" spans="1:26" ht="17.100000000000001" customHeight="1">
      <c r="A14" s="90" t="s">
        <v>30</v>
      </c>
      <c r="B14" s="96" t="s">
        <v>31</v>
      </c>
      <c r="C14" s="92" t="s">
        <v>32</v>
      </c>
      <c r="D14" s="172">
        <f t="shared" si="6"/>
        <v>0</v>
      </c>
      <c r="E14" s="52">
        <v>0</v>
      </c>
      <c r="F14" s="52">
        <v>0</v>
      </c>
      <c r="G14" s="52">
        <v>0</v>
      </c>
      <c r="H14" s="52">
        <v>0</v>
      </c>
      <c r="I14" s="52">
        <v>0</v>
      </c>
      <c r="J14" s="52">
        <v>0</v>
      </c>
      <c r="K14" s="52">
        <v>0</v>
      </c>
      <c r="L14" s="52">
        <v>0</v>
      </c>
      <c r="M14" s="52">
        <v>0</v>
      </c>
      <c r="N14" s="52">
        <v>0</v>
      </c>
      <c r="O14" s="52">
        <v>0</v>
      </c>
      <c r="P14" s="52">
        <v>0</v>
      </c>
      <c r="Q14" s="52">
        <v>0</v>
      </c>
      <c r="R14" s="52">
        <v>0</v>
      </c>
      <c r="S14" s="52">
        <v>0</v>
      </c>
      <c r="T14" s="52">
        <v>0</v>
      </c>
      <c r="U14" s="52">
        <v>0</v>
      </c>
      <c r="V14" s="52">
        <v>0</v>
      </c>
      <c r="W14" s="52">
        <v>0</v>
      </c>
      <c r="X14" s="52">
        <v>0</v>
      </c>
      <c r="Y14" s="52">
        <v>0</v>
      </c>
      <c r="Z14" s="52">
        <v>0</v>
      </c>
    </row>
    <row r="15" spans="1:26" ht="17.100000000000001" customHeight="1">
      <c r="A15" s="90" t="s">
        <v>33</v>
      </c>
      <c r="B15" s="96" t="s">
        <v>34</v>
      </c>
      <c r="C15" s="92" t="s">
        <v>35</v>
      </c>
      <c r="D15" s="172">
        <f t="shared" si="6"/>
        <v>0</v>
      </c>
      <c r="E15" s="52">
        <v>0</v>
      </c>
      <c r="F15" s="52">
        <v>0</v>
      </c>
      <c r="G15" s="52">
        <v>0</v>
      </c>
      <c r="H15" s="52">
        <v>0</v>
      </c>
      <c r="I15" s="52">
        <v>0</v>
      </c>
      <c r="J15" s="52">
        <v>0</v>
      </c>
      <c r="K15" s="52">
        <v>0</v>
      </c>
      <c r="L15" s="52">
        <v>0</v>
      </c>
      <c r="M15" s="52">
        <v>0</v>
      </c>
      <c r="N15" s="52">
        <v>0</v>
      </c>
      <c r="O15" s="52">
        <v>0</v>
      </c>
      <c r="P15" s="52">
        <v>0</v>
      </c>
      <c r="Q15" s="52">
        <v>0</v>
      </c>
      <c r="R15" s="52">
        <v>0</v>
      </c>
      <c r="S15" s="52">
        <v>0</v>
      </c>
      <c r="T15" s="52">
        <v>0</v>
      </c>
      <c r="U15" s="52">
        <v>0</v>
      </c>
      <c r="V15" s="52">
        <v>0</v>
      </c>
      <c r="W15" s="52">
        <v>0</v>
      </c>
      <c r="X15" s="52">
        <v>0</v>
      </c>
      <c r="Y15" s="52">
        <v>0</v>
      </c>
      <c r="Z15" s="52">
        <v>0</v>
      </c>
    </row>
    <row r="16" spans="1:26" ht="17.100000000000001" customHeight="1">
      <c r="A16" s="90" t="s">
        <v>36</v>
      </c>
      <c r="B16" s="91" t="s">
        <v>37</v>
      </c>
      <c r="C16" s="92" t="s">
        <v>38</v>
      </c>
      <c r="D16" s="172">
        <f t="shared" si="6"/>
        <v>0</v>
      </c>
      <c r="E16" s="52">
        <f>E17+E18+E19</f>
        <v>0</v>
      </c>
      <c r="F16" s="52">
        <f t="shared" ref="F16:L16" si="7">F17+F18+F19</f>
        <v>0</v>
      </c>
      <c r="G16" s="52">
        <f t="shared" si="7"/>
        <v>0</v>
      </c>
      <c r="H16" s="52">
        <f t="shared" si="7"/>
        <v>0</v>
      </c>
      <c r="I16" s="52">
        <f t="shared" si="7"/>
        <v>0</v>
      </c>
      <c r="J16" s="52">
        <f t="shared" si="7"/>
        <v>0</v>
      </c>
      <c r="K16" s="52">
        <f t="shared" si="7"/>
        <v>0</v>
      </c>
      <c r="L16" s="52">
        <f t="shared" si="7"/>
        <v>0</v>
      </c>
      <c r="M16" s="52">
        <f t="shared" ref="M16:Z16" si="8">M17+M18+M19</f>
        <v>0</v>
      </c>
      <c r="N16" s="52">
        <f t="shared" si="8"/>
        <v>0</v>
      </c>
      <c r="O16" s="52">
        <f t="shared" si="8"/>
        <v>0</v>
      </c>
      <c r="P16" s="52">
        <f t="shared" si="8"/>
        <v>0</v>
      </c>
      <c r="Q16" s="52">
        <f t="shared" si="8"/>
        <v>0</v>
      </c>
      <c r="R16" s="52">
        <f t="shared" si="8"/>
        <v>0</v>
      </c>
      <c r="S16" s="52">
        <f t="shared" si="8"/>
        <v>0</v>
      </c>
      <c r="T16" s="52">
        <f t="shared" si="8"/>
        <v>0</v>
      </c>
      <c r="U16" s="52">
        <f t="shared" si="8"/>
        <v>0</v>
      </c>
      <c r="V16" s="52">
        <f t="shared" si="8"/>
        <v>0</v>
      </c>
      <c r="W16" s="52">
        <f t="shared" si="8"/>
        <v>0</v>
      </c>
      <c r="X16" s="52">
        <f t="shared" si="8"/>
        <v>0</v>
      </c>
      <c r="Y16" s="52">
        <f t="shared" si="8"/>
        <v>0</v>
      </c>
      <c r="Z16" s="52">
        <f t="shared" si="8"/>
        <v>0</v>
      </c>
    </row>
    <row r="17" spans="1:26" ht="17.100000000000001" customHeight="1">
      <c r="A17" s="87"/>
      <c r="B17" s="95" t="s">
        <v>39</v>
      </c>
      <c r="C17" s="89" t="s">
        <v>40</v>
      </c>
      <c r="D17" s="172">
        <f t="shared" si="6"/>
        <v>0</v>
      </c>
      <c r="E17" s="66">
        <v>0</v>
      </c>
      <c r="F17" s="66">
        <v>0</v>
      </c>
      <c r="G17" s="66">
        <v>0</v>
      </c>
      <c r="H17" s="66">
        <v>0</v>
      </c>
      <c r="I17" s="66">
        <v>0</v>
      </c>
      <c r="J17" s="66">
        <v>0</v>
      </c>
      <c r="K17" s="66">
        <v>0</v>
      </c>
      <c r="L17" s="66">
        <v>0</v>
      </c>
      <c r="M17" s="66">
        <v>0</v>
      </c>
      <c r="N17" s="66">
        <v>0</v>
      </c>
      <c r="O17" s="66">
        <v>0</v>
      </c>
      <c r="P17" s="66">
        <v>0</v>
      </c>
      <c r="Q17" s="66">
        <v>0</v>
      </c>
      <c r="R17" s="66">
        <v>0</v>
      </c>
      <c r="S17" s="66">
        <v>0</v>
      </c>
      <c r="T17" s="66">
        <v>0</v>
      </c>
      <c r="U17" s="66">
        <v>0</v>
      </c>
      <c r="V17" s="66">
        <v>0</v>
      </c>
      <c r="W17" s="66">
        <v>0</v>
      </c>
      <c r="X17" s="66">
        <v>0</v>
      </c>
      <c r="Y17" s="66">
        <v>0</v>
      </c>
      <c r="Z17" s="66">
        <v>0</v>
      </c>
    </row>
    <row r="18" spans="1:26" ht="17.100000000000001" customHeight="1">
      <c r="A18" s="87"/>
      <c r="B18" s="95" t="s">
        <v>41</v>
      </c>
      <c r="C18" s="89" t="s">
        <v>42</v>
      </c>
      <c r="D18" s="172">
        <f t="shared" si="6"/>
        <v>0</v>
      </c>
      <c r="E18" s="66">
        <v>0</v>
      </c>
      <c r="F18" s="66">
        <v>0</v>
      </c>
      <c r="G18" s="66">
        <v>0</v>
      </c>
      <c r="H18" s="66">
        <v>0</v>
      </c>
      <c r="I18" s="66">
        <v>0</v>
      </c>
      <c r="J18" s="66">
        <v>0</v>
      </c>
      <c r="K18" s="66">
        <v>0</v>
      </c>
      <c r="L18" s="66">
        <v>0</v>
      </c>
      <c r="M18" s="66">
        <v>0</v>
      </c>
      <c r="N18" s="66">
        <v>0</v>
      </c>
      <c r="O18" s="66">
        <v>0</v>
      </c>
      <c r="P18" s="66">
        <v>0</v>
      </c>
      <c r="Q18" s="66">
        <v>0</v>
      </c>
      <c r="R18" s="66">
        <v>0</v>
      </c>
      <c r="S18" s="66">
        <v>0</v>
      </c>
      <c r="T18" s="66">
        <v>0</v>
      </c>
      <c r="U18" s="66">
        <v>0</v>
      </c>
      <c r="V18" s="66">
        <v>0</v>
      </c>
      <c r="W18" s="66">
        <v>0</v>
      </c>
      <c r="X18" s="66">
        <v>0</v>
      </c>
      <c r="Y18" s="66">
        <v>0</v>
      </c>
      <c r="Z18" s="66">
        <v>0</v>
      </c>
    </row>
    <row r="19" spans="1:26" ht="17.100000000000001" customHeight="1">
      <c r="A19" s="87"/>
      <c r="B19" s="95" t="s">
        <v>43</v>
      </c>
      <c r="C19" s="89" t="s">
        <v>44</v>
      </c>
      <c r="D19" s="172">
        <f t="shared" si="6"/>
        <v>0</v>
      </c>
      <c r="E19" s="66">
        <v>0</v>
      </c>
      <c r="F19" s="66">
        <v>0</v>
      </c>
      <c r="G19" s="66">
        <v>0</v>
      </c>
      <c r="H19" s="66">
        <v>0</v>
      </c>
      <c r="I19" s="66">
        <v>0</v>
      </c>
      <c r="J19" s="66">
        <v>0</v>
      </c>
      <c r="K19" s="66">
        <v>0</v>
      </c>
      <c r="L19" s="66">
        <v>0</v>
      </c>
      <c r="M19" s="66">
        <v>0</v>
      </c>
      <c r="N19" s="66">
        <v>0</v>
      </c>
      <c r="O19" s="66">
        <v>0</v>
      </c>
      <c r="P19" s="66">
        <v>0</v>
      </c>
      <c r="Q19" s="66">
        <v>0</v>
      </c>
      <c r="R19" s="66">
        <v>0</v>
      </c>
      <c r="S19" s="66">
        <v>0</v>
      </c>
      <c r="T19" s="66">
        <v>0</v>
      </c>
      <c r="U19" s="66">
        <v>0</v>
      </c>
      <c r="V19" s="66">
        <v>0</v>
      </c>
      <c r="W19" s="66">
        <v>0</v>
      </c>
      <c r="X19" s="66">
        <v>0</v>
      </c>
      <c r="Y19" s="66">
        <v>0</v>
      </c>
      <c r="Z19" s="66">
        <v>0</v>
      </c>
    </row>
    <row r="20" spans="1:26" ht="17.100000000000001" customHeight="1">
      <c r="A20" s="90" t="s">
        <v>45</v>
      </c>
      <c r="B20" s="91" t="s">
        <v>46</v>
      </c>
      <c r="C20" s="92" t="s">
        <v>47</v>
      </c>
      <c r="D20" s="172">
        <f t="shared" si="6"/>
        <v>0</v>
      </c>
      <c r="E20" s="52">
        <f>E21+E22+E23</f>
        <v>0</v>
      </c>
      <c r="F20" s="52">
        <f t="shared" ref="F20:L20" si="9">F21+F22+F23</f>
        <v>0</v>
      </c>
      <c r="G20" s="52">
        <f t="shared" si="9"/>
        <v>0</v>
      </c>
      <c r="H20" s="52">
        <f t="shared" si="9"/>
        <v>0</v>
      </c>
      <c r="I20" s="52">
        <f t="shared" si="9"/>
        <v>0</v>
      </c>
      <c r="J20" s="52">
        <f t="shared" si="9"/>
        <v>0</v>
      </c>
      <c r="K20" s="52">
        <f t="shared" si="9"/>
        <v>0</v>
      </c>
      <c r="L20" s="52">
        <f t="shared" si="9"/>
        <v>0</v>
      </c>
      <c r="M20" s="52">
        <f t="shared" ref="M20:Z20" si="10">M21+M22+M23</f>
        <v>0</v>
      </c>
      <c r="N20" s="52">
        <f t="shared" si="10"/>
        <v>0</v>
      </c>
      <c r="O20" s="52">
        <f t="shared" si="10"/>
        <v>0</v>
      </c>
      <c r="P20" s="52">
        <f t="shared" si="10"/>
        <v>0</v>
      </c>
      <c r="Q20" s="52">
        <f t="shared" si="10"/>
        <v>0</v>
      </c>
      <c r="R20" s="52">
        <f t="shared" si="10"/>
        <v>0</v>
      </c>
      <c r="S20" s="52">
        <f t="shared" si="10"/>
        <v>0</v>
      </c>
      <c r="T20" s="52">
        <f t="shared" si="10"/>
        <v>0</v>
      </c>
      <c r="U20" s="52">
        <f t="shared" si="10"/>
        <v>0</v>
      </c>
      <c r="V20" s="52">
        <f t="shared" si="10"/>
        <v>0</v>
      </c>
      <c r="W20" s="52">
        <f t="shared" si="10"/>
        <v>0</v>
      </c>
      <c r="X20" s="52">
        <f t="shared" si="10"/>
        <v>0</v>
      </c>
      <c r="Y20" s="52">
        <f t="shared" si="10"/>
        <v>0</v>
      </c>
      <c r="Z20" s="52">
        <f t="shared" si="10"/>
        <v>0</v>
      </c>
    </row>
    <row r="21" spans="1:26" ht="17.100000000000001" customHeight="1">
      <c r="A21" s="87"/>
      <c r="B21" s="95" t="s">
        <v>48</v>
      </c>
      <c r="C21" s="89" t="s">
        <v>49</v>
      </c>
      <c r="D21" s="172">
        <f t="shared" si="6"/>
        <v>0</v>
      </c>
      <c r="E21" s="66">
        <v>0</v>
      </c>
      <c r="F21" s="66">
        <v>0</v>
      </c>
      <c r="G21" s="66">
        <v>0</v>
      </c>
      <c r="H21" s="66">
        <v>0</v>
      </c>
      <c r="I21" s="66">
        <v>0</v>
      </c>
      <c r="J21" s="66">
        <v>0</v>
      </c>
      <c r="K21" s="66">
        <v>0</v>
      </c>
      <c r="L21" s="66">
        <v>0</v>
      </c>
      <c r="M21" s="66">
        <v>0</v>
      </c>
      <c r="N21" s="66">
        <v>0</v>
      </c>
      <c r="O21" s="66">
        <v>0</v>
      </c>
      <c r="P21" s="66">
        <v>0</v>
      </c>
      <c r="Q21" s="66">
        <v>0</v>
      </c>
      <c r="R21" s="66">
        <v>0</v>
      </c>
      <c r="S21" s="66">
        <v>0</v>
      </c>
      <c r="T21" s="66">
        <v>0</v>
      </c>
      <c r="U21" s="66">
        <v>0</v>
      </c>
      <c r="V21" s="66">
        <v>0</v>
      </c>
      <c r="W21" s="66">
        <v>0</v>
      </c>
      <c r="X21" s="66">
        <v>0</v>
      </c>
      <c r="Y21" s="66">
        <v>0</v>
      </c>
      <c r="Z21" s="66">
        <v>0</v>
      </c>
    </row>
    <row r="22" spans="1:26" ht="17.100000000000001" customHeight="1">
      <c r="A22" s="87"/>
      <c r="B22" s="95" t="s">
        <v>50</v>
      </c>
      <c r="C22" s="89" t="s">
        <v>51</v>
      </c>
      <c r="D22" s="172">
        <f t="shared" si="6"/>
        <v>0</v>
      </c>
      <c r="E22" s="66">
        <v>0</v>
      </c>
      <c r="F22" s="66">
        <v>0</v>
      </c>
      <c r="G22" s="66">
        <v>0</v>
      </c>
      <c r="H22" s="66">
        <v>0</v>
      </c>
      <c r="I22" s="66">
        <v>0</v>
      </c>
      <c r="J22" s="66">
        <v>0</v>
      </c>
      <c r="K22" s="66">
        <v>0</v>
      </c>
      <c r="L22" s="66">
        <v>0</v>
      </c>
      <c r="M22" s="66">
        <v>0</v>
      </c>
      <c r="N22" s="66">
        <v>0</v>
      </c>
      <c r="O22" s="66">
        <v>0</v>
      </c>
      <c r="P22" s="66">
        <v>0</v>
      </c>
      <c r="Q22" s="66">
        <v>0</v>
      </c>
      <c r="R22" s="66">
        <v>0</v>
      </c>
      <c r="S22" s="66">
        <v>0</v>
      </c>
      <c r="T22" s="66">
        <v>0</v>
      </c>
      <c r="U22" s="66">
        <v>0</v>
      </c>
      <c r="V22" s="66">
        <v>0</v>
      </c>
      <c r="W22" s="66">
        <v>0</v>
      </c>
      <c r="X22" s="66">
        <v>0</v>
      </c>
      <c r="Y22" s="66">
        <v>0</v>
      </c>
      <c r="Z22" s="66">
        <v>0</v>
      </c>
    </row>
    <row r="23" spans="1:26" ht="17.100000000000001" customHeight="1">
      <c r="A23" s="87"/>
      <c r="B23" s="95" t="s">
        <v>52</v>
      </c>
      <c r="C23" s="89" t="s">
        <v>53</v>
      </c>
      <c r="D23" s="172">
        <f t="shared" si="6"/>
        <v>0</v>
      </c>
      <c r="E23" s="66">
        <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row>
    <row r="24" spans="1:26" ht="17.100000000000001" customHeight="1">
      <c r="A24" s="90" t="s">
        <v>54</v>
      </c>
      <c r="B24" s="91" t="s">
        <v>55</v>
      </c>
      <c r="C24" s="92" t="s">
        <v>56</v>
      </c>
      <c r="D24" s="172">
        <f t="shared" si="6"/>
        <v>0</v>
      </c>
      <c r="E24" s="52">
        <f>E25+E26+E27</f>
        <v>0</v>
      </c>
      <c r="F24" s="52">
        <f t="shared" ref="F24:L24" si="11">F25+F26+F27</f>
        <v>0</v>
      </c>
      <c r="G24" s="52">
        <f t="shared" si="11"/>
        <v>0</v>
      </c>
      <c r="H24" s="52">
        <f t="shared" si="11"/>
        <v>0</v>
      </c>
      <c r="I24" s="52">
        <f t="shared" si="11"/>
        <v>0</v>
      </c>
      <c r="J24" s="52">
        <f t="shared" si="11"/>
        <v>0</v>
      </c>
      <c r="K24" s="52">
        <f t="shared" si="11"/>
        <v>0</v>
      </c>
      <c r="L24" s="52">
        <f t="shared" si="11"/>
        <v>0</v>
      </c>
      <c r="M24" s="52">
        <f t="shared" ref="M24:Z24" si="12">M25+M26+M27</f>
        <v>0</v>
      </c>
      <c r="N24" s="52">
        <f t="shared" si="12"/>
        <v>0</v>
      </c>
      <c r="O24" s="52">
        <f t="shared" si="12"/>
        <v>0</v>
      </c>
      <c r="P24" s="52">
        <f t="shared" si="12"/>
        <v>0</v>
      </c>
      <c r="Q24" s="52">
        <f t="shared" si="12"/>
        <v>0</v>
      </c>
      <c r="R24" s="52">
        <f t="shared" si="12"/>
        <v>0</v>
      </c>
      <c r="S24" s="52">
        <f t="shared" si="12"/>
        <v>0</v>
      </c>
      <c r="T24" s="52">
        <f t="shared" si="12"/>
        <v>0</v>
      </c>
      <c r="U24" s="52">
        <f t="shared" si="12"/>
        <v>0</v>
      </c>
      <c r="V24" s="52">
        <f t="shared" si="12"/>
        <v>0</v>
      </c>
      <c r="W24" s="52">
        <f t="shared" si="12"/>
        <v>0</v>
      </c>
      <c r="X24" s="52">
        <f t="shared" si="12"/>
        <v>0</v>
      </c>
      <c r="Y24" s="52">
        <f t="shared" si="12"/>
        <v>0</v>
      </c>
      <c r="Z24" s="52">
        <f t="shared" si="12"/>
        <v>0</v>
      </c>
    </row>
    <row r="25" spans="1:26" ht="17.100000000000001" customHeight="1">
      <c r="A25" s="87"/>
      <c r="B25" s="88" t="s">
        <v>199</v>
      </c>
      <c r="C25" s="89" t="s">
        <v>58</v>
      </c>
      <c r="D25" s="172">
        <f t="shared" si="6"/>
        <v>0</v>
      </c>
      <c r="E25" s="66">
        <v>0</v>
      </c>
      <c r="F25" s="66">
        <v>0</v>
      </c>
      <c r="G25" s="66">
        <v>0</v>
      </c>
      <c r="H25" s="66">
        <v>0</v>
      </c>
      <c r="I25" s="66">
        <v>0</v>
      </c>
      <c r="J25" s="66">
        <v>0</v>
      </c>
      <c r="K25" s="66">
        <v>0</v>
      </c>
      <c r="L25" s="66">
        <v>0</v>
      </c>
      <c r="M25" s="66">
        <v>0</v>
      </c>
      <c r="N25" s="66">
        <v>0</v>
      </c>
      <c r="O25" s="66">
        <v>0</v>
      </c>
      <c r="P25" s="66">
        <v>0</v>
      </c>
      <c r="Q25" s="66">
        <v>0</v>
      </c>
      <c r="R25" s="66">
        <v>0</v>
      </c>
      <c r="S25" s="66">
        <v>0</v>
      </c>
      <c r="T25" s="66">
        <v>0</v>
      </c>
      <c r="U25" s="66">
        <v>0</v>
      </c>
      <c r="V25" s="66">
        <v>0</v>
      </c>
      <c r="W25" s="66">
        <v>0</v>
      </c>
      <c r="X25" s="66">
        <v>0</v>
      </c>
      <c r="Y25" s="66">
        <v>0</v>
      </c>
      <c r="Z25" s="66">
        <v>0</v>
      </c>
    </row>
    <row r="26" spans="1:26" ht="17.100000000000001" customHeight="1">
      <c r="A26" s="87"/>
      <c r="B26" s="95" t="s">
        <v>59</v>
      </c>
      <c r="C26" s="89" t="s">
        <v>60</v>
      </c>
      <c r="D26" s="172">
        <f t="shared" si="6"/>
        <v>0</v>
      </c>
      <c r="E26" s="66">
        <v>0</v>
      </c>
      <c r="F26" s="66">
        <v>0</v>
      </c>
      <c r="G26" s="66">
        <v>0</v>
      </c>
      <c r="H26" s="66">
        <v>0</v>
      </c>
      <c r="I26" s="66">
        <v>0</v>
      </c>
      <c r="J26" s="66">
        <v>0</v>
      </c>
      <c r="K26" s="66">
        <v>0</v>
      </c>
      <c r="L26" s="66">
        <v>0</v>
      </c>
      <c r="M26" s="66">
        <v>0</v>
      </c>
      <c r="N26" s="66">
        <v>0</v>
      </c>
      <c r="O26" s="66">
        <v>0</v>
      </c>
      <c r="P26" s="66">
        <v>0</v>
      </c>
      <c r="Q26" s="66">
        <v>0</v>
      </c>
      <c r="R26" s="66">
        <v>0</v>
      </c>
      <c r="S26" s="66">
        <v>0</v>
      </c>
      <c r="T26" s="66">
        <v>0</v>
      </c>
      <c r="U26" s="66">
        <v>0</v>
      </c>
      <c r="V26" s="66">
        <v>0</v>
      </c>
      <c r="W26" s="66">
        <v>0</v>
      </c>
      <c r="X26" s="66">
        <v>0</v>
      </c>
      <c r="Y26" s="66">
        <v>0</v>
      </c>
      <c r="Z26" s="66">
        <v>0</v>
      </c>
    </row>
    <row r="27" spans="1:26" ht="17.100000000000001" customHeight="1">
      <c r="A27" s="87"/>
      <c r="B27" s="95" t="s">
        <v>61</v>
      </c>
      <c r="C27" s="89" t="s">
        <v>62</v>
      </c>
      <c r="D27" s="172">
        <f t="shared" si="6"/>
        <v>0</v>
      </c>
      <c r="E27" s="66">
        <v>0</v>
      </c>
      <c r="F27" s="66">
        <v>0</v>
      </c>
      <c r="G27" s="66">
        <v>0</v>
      </c>
      <c r="H27" s="66">
        <v>0</v>
      </c>
      <c r="I27" s="66">
        <v>0</v>
      </c>
      <c r="J27" s="66">
        <v>0</v>
      </c>
      <c r="K27" s="66">
        <v>0</v>
      </c>
      <c r="L27" s="66">
        <v>0</v>
      </c>
      <c r="M27" s="66">
        <v>0</v>
      </c>
      <c r="N27" s="66">
        <v>0</v>
      </c>
      <c r="O27" s="66">
        <v>0</v>
      </c>
      <c r="P27" s="66">
        <v>0</v>
      </c>
      <c r="Q27" s="66">
        <v>0</v>
      </c>
      <c r="R27" s="66">
        <v>0</v>
      </c>
      <c r="S27" s="66">
        <v>0</v>
      </c>
      <c r="T27" s="66">
        <v>0</v>
      </c>
      <c r="U27" s="66">
        <v>0</v>
      </c>
      <c r="V27" s="66">
        <v>0</v>
      </c>
      <c r="W27" s="66">
        <v>0</v>
      </c>
      <c r="X27" s="66">
        <v>0</v>
      </c>
      <c r="Y27" s="66">
        <v>0</v>
      </c>
      <c r="Z27" s="66">
        <v>0</v>
      </c>
    </row>
    <row r="28" spans="1:26" ht="17.100000000000001" customHeight="1">
      <c r="A28" s="90" t="s">
        <v>63</v>
      </c>
      <c r="B28" s="96" t="s">
        <v>64</v>
      </c>
      <c r="C28" s="92" t="s">
        <v>65</v>
      </c>
      <c r="D28" s="172">
        <f t="shared" si="6"/>
        <v>0</v>
      </c>
      <c r="E28" s="52">
        <v>0</v>
      </c>
      <c r="F28" s="52">
        <v>0</v>
      </c>
      <c r="G28" s="52">
        <v>0</v>
      </c>
      <c r="H28" s="52">
        <v>0</v>
      </c>
      <c r="I28" s="52">
        <v>0</v>
      </c>
      <c r="J28" s="52">
        <v>0</v>
      </c>
      <c r="K28" s="52">
        <v>0</v>
      </c>
      <c r="L28" s="52">
        <v>0</v>
      </c>
      <c r="M28" s="52">
        <v>0</v>
      </c>
      <c r="N28" s="52">
        <v>0</v>
      </c>
      <c r="O28" s="52">
        <v>0</v>
      </c>
      <c r="P28" s="52">
        <v>0</v>
      </c>
      <c r="Q28" s="52">
        <v>0</v>
      </c>
      <c r="R28" s="52">
        <v>0</v>
      </c>
      <c r="S28" s="52">
        <v>0</v>
      </c>
      <c r="T28" s="52">
        <v>0</v>
      </c>
      <c r="U28" s="52">
        <v>0</v>
      </c>
      <c r="V28" s="52">
        <v>0</v>
      </c>
      <c r="W28" s="52">
        <v>0</v>
      </c>
      <c r="X28" s="52">
        <v>0</v>
      </c>
      <c r="Y28" s="52">
        <v>0</v>
      </c>
      <c r="Z28" s="52">
        <v>0</v>
      </c>
    </row>
    <row r="29" spans="1:26" ht="17.100000000000001" customHeight="1">
      <c r="A29" s="90" t="s">
        <v>66</v>
      </c>
      <c r="B29" s="96" t="s">
        <v>67</v>
      </c>
      <c r="C29" s="92" t="s">
        <v>68</v>
      </c>
      <c r="D29" s="172">
        <f t="shared" si="6"/>
        <v>0</v>
      </c>
      <c r="E29" s="52">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row>
    <row r="30" spans="1:26" ht="17.100000000000001" customHeight="1">
      <c r="A30" s="90" t="s">
        <v>69</v>
      </c>
      <c r="B30" s="96" t="s">
        <v>70</v>
      </c>
      <c r="C30" s="92" t="s">
        <v>71</v>
      </c>
      <c r="D30" s="172">
        <f t="shared" si="6"/>
        <v>0</v>
      </c>
      <c r="E30" s="52">
        <v>0</v>
      </c>
      <c r="F30" s="52">
        <v>0</v>
      </c>
      <c r="G30" s="52">
        <v>0</v>
      </c>
      <c r="H30" s="52">
        <v>0</v>
      </c>
      <c r="I30" s="52">
        <v>0</v>
      </c>
      <c r="J30" s="52">
        <v>0</v>
      </c>
      <c r="K30" s="52">
        <v>0</v>
      </c>
      <c r="L30" s="52">
        <v>0</v>
      </c>
      <c r="M30" s="52">
        <v>0</v>
      </c>
      <c r="N30" s="52">
        <v>0</v>
      </c>
      <c r="O30" s="52">
        <v>0</v>
      </c>
      <c r="P30" s="52">
        <v>0</v>
      </c>
      <c r="Q30" s="52">
        <v>0</v>
      </c>
      <c r="R30" s="52">
        <v>0</v>
      </c>
      <c r="S30" s="52">
        <v>0</v>
      </c>
      <c r="T30" s="52">
        <v>0</v>
      </c>
      <c r="U30" s="52">
        <v>0</v>
      </c>
      <c r="V30" s="52">
        <v>0</v>
      </c>
      <c r="W30" s="52">
        <v>0</v>
      </c>
      <c r="X30" s="52">
        <v>0</v>
      </c>
      <c r="Y30" s="52">
        <v>0</v>
      </c>
      <c r="Z30" s="52">
        <v>0</v>
      </c>
    </row>
    <row r="31" spans="1:26" s="141" customFormat="1" ht="17.100000000000001" customHeight="1">
      <c r="A31" s="83" t="s">
        <v>72</v>
      </c>
      <c r="B31" s="103" t="s">
        <v>73</v>
      </c>
      <c r="C31" s="85" t="s">
        <v>74</v>
      </c>
      <c r="D31" s="64">
        <f>SUM(D32:D41)+SUM(D59:D72)</f>
        <v>1.2698030000001108</v>
      </c>
      <c r="E31" s="64">
        <f>SUM(E32:E41)+SUM(E59:E72)</f>
        <v>0</v>
      </c>
      <c r="F31" s="64">
        <f t="shared" ref="F31:L31" si="13">SUM(F32:F41)+SUM(F59:F72)</f>
        <v>0</v>
      </c>
      <c r="G31" s="64">
        <f t="shared" si="13"/>
        <v>0</v>
      </c>
      <c r="H31" s="64">
        <f t="shared" si="13"/>
        <v>0.79</v>
      </c>
      <c r="I31" s="64">
        <f t="shared" si="13"/>
        <v>0</v>
      </c>
      <c r="J31" s="64">
        <f t="shared" si="13"/>
        <v>0</v>
      </c>
      <c r="K31" s="64">
        <f t="shared" si="13"/>
        <v>0</v>
      </c>
      <c r="L31" s="64">
        <f t="shared" si="13"/>
        <v>5.7303000000047177E-2</v>
      </c>
      <c r="M31" s="64">
        <f t="shared" ref="M31:Z31" si="14">SUM(M32:M41)+SUM(M59:M72)</f>
        <v>5.7303000000047177E-2</v>
      </c>
      <c r="N31" s="64">
        <f t="shared" si="14"/>
        <v>5.0197000000016499E-2</v>
      </c>
      <c r="O31" s="64">
        <f t="shared" si="14"/>
        <v>0</v>
      </c>
      <c r="P31" s="64">
        <f t="shared" si="14"/>
        <v>0</v>
      </c>
      <c r="Q31" s="64">
        <f t="shared" si="14"/>
        <v>0</v>
      </c>
      <c r="R31" s="64">
        <f t="shared" si="14"/>
        <v>0</v>
      </c>
      <c r="S31" s="64">
        <f t="shared" si="14"/>
        <v>0.10500000000000001</v>
      </c>
      <c r="T31" s="64">
        <f t="shared" si="14"/>
        <v>0</v>
      </c>
      <c r="U31" s="64">
        <f t="shared" si="14"/>
        <v>0</v>
      </c>
      <c r="V31" s="64">
        <f t="shared" si="14"/>
        <v>0</v>
      </c>
      <c r="W31" s="64">
        <f t="shared" si="14"/>
        <v>0</v>
      </c>
      <c r="X31" s="64">
        <f t="shared" si="14"/>
        <v>0.21</v>
      </c>
      <c r="Y31" s="64">
        <f t="shared" si="14"/>
        <v>0</v>
      </c>
      <c r="Z31" s="64">
        <f t="shared" si="14"/>
        <v>0</v>
      </c>
    </row>
    <row r="32" spans="1:26" s="141" customFormat="1" ht="17.100000000000001" customHeight="1">
      <c r="A32" s="90" t="s">
        <v>76</v>
      </c>
      <c r="B32" s="96" t="s">
        <v>77</v>
      </c>
      <c r="C32" s="92" t="s">
        <v>78</v>
      </c>
      <c r="D32" s="172">
        <f t="shared" ref="D32:D72" si="15">SUM(E32:Z32)</f>
        <v>0</v>
      </c>
      <c r="E32" s="52">
        <v>0</v>
      </c>
      <c r="F32" s="52">
        <v>0</v>
      </c>
      <c r="G32" s="52">
        <v>0</v>
      </c>
      <c r="H32" s="52">
        <v>0</v>
      </c>
      <c r="I32" s="52">
        <v>0</v>
      </c>
      <c r="J32" s="52">
        <v>0</v>
      </c>
      <c r="K32" s="52">
        <v>0</v>
      </c>
      <c r="L32" s="52">
        <v>0</v>
      </c>
      <c r="M32" s="52">
        <v>0</v>
      </c>
      <c r="N32" s="52">
        <v>0</v>
      </c>
      <c r="O32" s="52">
        <v>0</v>
      </c>
      <c r="P32" s="52">
        <v>0</v>
      </c>
      <c r="Q32" s="52">
        <v>0</v>
      </c>
      <c r="R32" s="52">
        <v>0</v>
      </c>
      <c r="S32" s="52">
        <v>0</v>
      </c>
      <c r="T32" s="52">
        <v>0</v>
      </c>
      <c r="U32" s="52">
        <v>0</v>
      </c>
      <c r="V32" s="52">
        <v>0</v>
      </c>
      <c r="W32" s="52">
        <v>0</v>
      </c>
      <c r="X32" s="52">
        <v>0</v>
      </c>
      <c r="Y32" s="52">
        <v>0</v>
      </c>
      <c r="Z32" s="52">
        <v>0</v>
      </c>
    </row>
    <row r="33" spans="1:26" s="141" customFormat="1" ht="17.100000000000001" customHeight="1">
      <c r="A33" s="90" t="s">
        <v>79</v>
      </c>
      <c r="B33" s="96" t="s">
        <v>80</v>
      </c>
      <c r="C33" s="92" t="s">
        <v>81</v>
      </c>
      <c r="D33" s="172">
        <f t="shared" si="15"/>
        <v>0.05</v>
      </c>
      <c r="E33" s="52">
        <v>0</v>
      </c>
      <c r="F33" s="52">
        <v>0</v>
      </c>
      <c r="G33" s="52">
        <v>0</v>
      </c>
      <c r="H33" s="52">
        <v>0</v>
      </c>
      <c r="I33" s="52">
        <v>0</v>
      </c>
      <c r="J33" s="52">
        <v>0</v>
      </c>
      <c r="K33" s="52">
        <v>0</v>
      </c>
      <c r="L33" s="52">
        <v>0</v>
      </c>
      <c r="M33" s="52">
        <v>0</v>
      </c>
      <c r="N33" s="52">
        <v>0</v>
      </c>
      <c r="O33" s="52">
        <v>0</v>
      </c>
      <c r="P33" s="52">
        <v>0</v>
      </c>
      <c r="Q33" s="52">
        <v>0</v>
      </c>
      <c r="R33" s="52">
        <v>0</v>
      </c>
      <c r="S33" s="52">
        <v>0.05</v>
      </c>
      <c r="T33" s="52">
        <v>0</v>
      </c>
      <c r="U33" s="52">
        <v>0</v>
      </c>
      <c r="V33" s="52">
        <v>0</v>
      </c>
      <c r="W33" s="52">
        <v>0</v>
      </c>
      <c r="X33" s="52">
        <v>0</v>
      </c>
      <c r="Y33" s="52">
        <v>0</v>
      </c>
      <c r="Z33" s="52">
        <v>0</v>
      </c>
    </row>
    <row r="34" spans="1:26" ht="17.100000000000001" customHeight="1">
      <c r="A34" s="90" t="s">
        <v>82</v>
      </c>
      <c r="B34" s="96" t="s">
        <v>83</v>
      </c>
      <c r="C34" s="92" t="s">
        <v>84</v>
      </c>
      <c r="D34" s="172">
        <f t="shared" si="15"/>
        <v>0</v>
      </c>
      <c r="E34" s="52">
        <v>0</v>
      </c>
      <c r="F34" s="52">
        <v>0</v>
      </c>
      <c r="G34" s="52">
        <v>0</v>
      </c>
      <c r="H34" s="52">
        <v>0</v>
      </c>
      <c r="I34" s="52">
        <v>0</v>
      </c>
      <c r="J34" s="52">
        <v>0</v>
      </c>
      <c r="K34" s="52">
        <v>0</v>
      </c>
      <c r="L34" s="52">
        <v>0</v>
      </c>
      <c r="M34" s="52">
        <v>0</v>
      </c>
      <c r="N34" s="52">
        <v>0</v>
      </c>
      <c r="O34" s="52">
        <v>0</v>
      </c>
      <c r="P34" s="52">
        <v>0</v>
      </c>
      <c r="Q34" s="52">
        <v>0</v>
      </c>
      <c r="R34" s="52">
        <v>0</v>
      </c>
      <c r="S34" s="52">
        <v>0</v>
      </c>
      <c r="T34" s="52">
        <v>0</v>
      </c>
      <c r="U34" s="52">
        <v>0</v>
      </c>
      <c r="V34" s="52">
        <v>0</v>
      </c>
      <c r="W34" s="52">
        <v>0</v>
      </c>
      <c r="X34" s="52">
        <v>0</v>
      </c>
      <c r="Y34" s="52">
        <v>0</v>
      </c>
      <c r="Z34" s="52">
        <v>0</v>
      </c>
    </row>
    <row r="35" spans="1:26" ht="17.100000000000001" customHeight="1">
      <c r="A35" s="90" t="s">
        <v>85</v>
      </c>
      <c r="B35" s="189" t="s">
        <v>86</v>
      </c>
      <c r="C35" s="92" t="s">
        <v>87</v>
      </c>
      <c r="D35" s="172">
        <f t="shared" si="15"/>
        <v>0</v>
      </c>
      <c r="E35" s="52">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row>
    <row r="36" spans="1:26" ht="17.100000000000001" customHeight="1">
      <c r="A36" s="90" t="s">
        <v>85</v>
      </c>
      <c r="B36" s="96" t="s">
        <v>88</v>
      </c>
      <c r="C36" s="92" t="s">
        <v>89</v>
      </c>
      <c r="D36" s="172">
        <f t="shared" si="15"/>
        <v>0</v>
      </c>
      <c r="E36" s="52">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row>
    <row r="37" spans="1:26" ht="17.100000000000001" customHeight="1">
      <c r="A37" s="90" t="s">
        <v>90</v>
      </c>
      <c r="B37" s="96" t="s">
        <v>91</v>
      </c>
      <c r="C37" s="92" t="s">
        <v>92</v>
      </c>
      <c r="D37" s="172">
        <f t="shared" si="15"/>
        <v>0</v>
      </c>
      <c r="E37" s="52">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row>
    <row r="38" spans="1:26" ht="17.100000000000001" customHeight="1">
      <c r="A38" s="90" t="s">
        <v>93</v>
      </c>
      <c r="B38" s="98" t="s">
        <v>94</v>
      </c>
      <c r="C38" s="92" t="s">
        <v>95</v>
      </c>
      <c r="D38" s="172">
        <f t="shared" si="15"/>
        <v>0</v>
      </c>
      <c r="E38" s="52">
        <v>0</v>
      </c>
      <c r="F38" s="52">
        <v>0</v>
      </c>
      <c r="G38" s="52">
        <v>0</v>
      </c>
      <c r="H38" s="52">
        <v>0</v>
      </c>
      <c r="I38" s="52">
        <v>0</v>
      </c>
      <c r="J38" s="52">
        <v>0</v>
      </c>
      <c r="K38" s="52">
        <v>0</v>
      </c>
      <c r="L38" s="52">
        <v>0</v>
      </c>
      <c r="M38" s="52">
        <v>0</v>
      </c>
      <c r="N38" s="52">
        <v>0</v>
      </c>
      <c r="O38" s="52">
        <v>0</v>
      </c>
      <c r="P38" s="52">
        <v>0</v>
      </c>
      <c r="Q38" s="52">
        <v>0</v>
      </c>
      <c r="R38" s="52">
        <v>0</v>
      </c>
      <c r="S38" s="52">
        <v>0</v>
      </c>
      <c r="T38" s="52">
        <v>0</v>
      </c>
      <c r="U38" s="52">
        <v>0</v>
      </c>
      <c r="V38" s="52">
        <v>0</v>
      </c>
      <c r="W38" s="52">
        <v>0</v>
      </c>
      <c r="X38" s="52">
        <v>0</v>
      </c>
      <c r="Y38" s="52">
        <v>0</v>
      </c>
      <c r="Z38" s="52">
        <v>0</v>
      </c>
    </row>
    <row r="39" spans="1:26" ht="17.100000000000001" customHeight="1">
      <c r="A39" s="90" t="s">
        <v>96</v>
      </c>
      <c r="B39" s="96" t="s">
        <v>97</v>
      </c>
      <c r="C39" s="92" t="s">
        <v>98</v>
      </c>
      <c r="D39" s="172">
        <f t="shared" si="15"/>
        <v>0</v>
      </c>
      <c r="E39" s="52">
        <v>0</v>
      </c>
      <c r="F39" s="52">
        <v>0</v>
      </c>
      <c r="G39" s="52">
        <v>0</v>
      </c>
      <c r="H39" s="52">
        <v>0</v>
      </c>
      <c r="I39" s="52">
        <v>0</v>
      </c>
      <c r="J39" s="52">
        <v>0</v>
      </c>
      <c r="K39" s="52">
        <v>0</v>
      </c>
      <c r="L39" s="52">
        <v>0</v>
      </c>
      <c r="M39" s="52">
        <v>0</v>
      </c>
      <c r="N39" s="52">
        <v>0</v>
      </c>
      <c r="O39" s="52">
        <v>0</v>
      </c>
      <c r="P39" s="52">
        <v>0</v>
      </c>
      <c r="Q39" s="52">
        <v>0</v>
      </c>
      <c r="R39" s="52">
        <v>0</v>
      </c>
      <c r="S39" s="52">
        <v>0</v>
      </c>
      <c r="T39" s="52">
        <v>0</v>
      </c>
      <c r="U39" s="52">
        <v>0</v>
      </c>
      <c r="V39" s="52">
        <v>0</v>
      </c>
      <c r="W39" s="52">
        <v>0</v>
      </c>
      <c r="X39" s="52">
        <v>0</v>
      </c>
      <c r="Y39" s="52">
        <v>0</v>
      </c>
      <c r="Z39" s="52">
        <v>0</v>
      </c>
    </row>
    <row r="40" spans="1:26" ht="17.100000000000001" customHeight="1">
      <c r="A40" s="90" t="s">
        <v>99</v>
      </c>
      <c r="B40" s="99" t="s">
        <v>100</v>
      </c>
      <c r="C40" s="92" t="s">
        <v>101</v>
      </c>
      <c r="D40" s="172">
        <f t="shared" si="15"/>
        <v>5.0197000000016499E-2</v>
      </c>
      <c r="E40" s="33">
        <v>0</v>
      </c>
      <c r="F40" s="33">
        <v>0</v>
      </c>
      <c r="G40" s="33">
        <v>0</v>
      </c>
      <c r="H40" s="33">
        <v>0</v>
      </c>
      <c r="I40" s="33">
        <v>0</v>
      </c>
      <c r="J40" s="33">
        <v>0</v>
      </c>
      <c r="K40" s="33">
        <v>0</v>
      </c>
      <c r="L40" s="33">
        <v>0</v>
      </c>
      <c r="M40" s="33">
        <v>0</v>
      </c>
      <c r="N40" s="33">
        <v>5.0197000000016499E-2</v>
      </c>
      <c r="O40" s="33">
        <v>0</v>
      </c>
      <c r="P40" s="33">
        <v>0</v>
      </c>
      <c r="Q40" s="33">
        <v>0</v>
      </c>
      <c r="R40" s="33">
        <v>0</v>
      </c>
      <c r="S40" s="33">
        <v>0</v>
      </c>
      <c r="T40" s="33">
        <v>0</v>
      </c>
      <c r="U40" s="33">
        <v>0</v>
      </c>
      <c r="V40" s="33">
        <v>0</v>
      </c>
      <c r="W40" s="33">
        <v>0</v>
      </c>
      <c r="X40" s="33">
        <v>0</v>
      </c>
      <c r="Y40" s="33">
        <v>0</v>
      </c>
      <c r="Z40" s="33">
        <v>0</v>
      </c>
    </row>
    <row r="41" spans="1:26" ht="27.6">
      <c r="A41" s="90" t="s">
        <v>102</v>
      </c>
      <c r="B41" s="98" t="s">
        <v>103</v>
      </c>
      <c r="C41" s="92" t="s">
        <v>104</v>
      </c>
      <c r="D41" s="172">
        <f t="shared" si="15"/>
        <v>0.95960600000009444</v>
      </c>
      <c r="E41" s="52">
        <f t="shared" ref="E41:L41" si="16">SUM(E43:E58)</f>
        <v>0</v>
      </c>
      <c r="F41" s="52">
        <f t="shared" si="16"/>
        <v>0</v>
      </c>
      <c r="G41" s="52">
        <f t="shared" si="16"/>
        <v>0</v>
      </c>
      <c r="H41" s="52">
        <f t="shared" si="16"/>
        <v>0.79</v>
      </c>
      <c r="I41" s="52">
        <f t="shared" si="16"/>
        <v>0</v>
      </c>
      <c r="J41" s="52">
        <f t="shared" si="16"/>
        <v>0</v>
      </c>
      <c r="K41" s="52">
        <f t="shared" si="16"/>
        <v>0</v>
      </c>
      <c r="L41" s="52">
        <f t="shared" si="16"/>
        <v>5.7303000000047177E-2</v>
      </c>
      <c r="M41" s="52">
        <f t="shared" ref="M41:Z41" si="17">SUM(M43:M58)</f>
        <v>5.7303000000047177E-2</v>
      </c>
      <c r="N41" s="52">
        <f t="shared" si="17"/>
        <v>0</v>
      </c>
      <c r="O41" s="52">
        <f t="shared" si="17"/>
        <v>0</v>
      </c>
      <c r="P41" s="52">
        <f t="shared" si="17"/>
        <v>0</v>
      </c>
      <c r="Q41" s="52">
        <f t="shared" si="17"/>
        <v>0</v>
      </c>
      <c r="R41" s="52">
        <f t="shared" si="17"/>
        <v>0</v>
      </c>
      <c r="S41" s="52">
        <f t="shared" si="17"/>
        <v>5.5E-2</v>
      </c>
      <c r="T41" s="52">
        <f t="shared" si="17"/>
        <v>0</v>
      </c>
      <c r="U41" s="52">
        <f t="shared" si="17"/>
        <v>0</v>
      </c>
      <c r="V41" s="52">
        <f t="shared" si="17"/>
        <v>0</v>
      </c>
      <c r="W41" s="52">
        <f t="shared" si="17"/>
        <v>0</v>
      </c>
      <c r="X41" s="52">
        <f t="shared" si="17"/>
        <v>0</v>
      </c>
      <c r="Y41" s="52">
        <f t="shared" si="17"/>
        <v>0</v>
      </c>
      <c r="Z41" s="52">
        <f t="shared" si="17"/>
        <v>0</v>
      </c>
    </row>
    <row r="42" spans="1:26" s="141" customFormat="1" ht="19.5" customHeight="1">
      <c r="A42" s="87"/>
      <c r="B42" s="88" t="s">
        <v>75</v>
      </c>
      <c r="C42" s="89"/>
      <c r="D42" s="172">
        <f t="shared" si="15"/>
        <v>0</v>
      </c>
      <c r="E42" s="66"/>
      <c r="F42" s="66"/>
      <c r="G42" s="66"/>
      <c r="H42" s="66"/>
      <c r="I42" s="66"/>
      <c r="J42" s="66"/>
      <c r="K42" s="66"/>
      <c r="L42" s="66"/>
      <c r="M42" s="66"/>
      <c r="N42" s="66"/>
      <c r="O42" s="66"/>
      <c r="P42" s="66"/>
      <c r="Q42" s="66"/>
      <c r="R42" s="66"/>
      <c r="S42" s="66"/>
      <c r="T42" s="66"/>
      <c r="U42" s="66"/>
      <c r="V42" s="66"/>
      <c r="W42" s="66"/>
      <c r="X42" s="66"/>
      <c r="Y42" s="66"/>
      <c r="Z42" s="66"/>
    </row>
    <row r="43" spans="1:26" ht="17.100000000000001" customHeight="1">
      <c r="A43" s="173" t="s">
        <v>289</v>
      </c>
      <c r="B43" s="98" t="s">
        <v>106</v>
      </c>
      <c r="C43" s="92" t="s">
        <v>107</v>
      </c>
      <c r="D43" s="172">
        <f t="shared" si="15"/>
        <v>0.79</v>
      </c>
      <c r="E43" s="33">
        <v>0</v>
      </c>
      <c r="F43" s="33">
        <v>0</v>
      </c>
      <c r="G43" s="33">
        <v>0</v>
      </c>
      <c r="H43" s="33">
        <v>0.79</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row>
    <row r="44" spans="1:26" ht="17.100000000000001" customHeight="1">
      <c r="A44" s="173" t="s">
        <v>289</v>
      </c>
      <c r="B44" s="98" t="s">
        <v>108</v>
      </c>
      <c r="C44" s="92" t="s">
        <v>109</v>
      </c>
      <c r="D44" s="172">
        <f t="shared" si="15"/>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row>
    <row r="45" spans="1:26" ht="17.100000000000001" customHeight="1">
      <c r="A45" s="173" t="s">
        <v>289</v>
      </c>
      <c r="B45" s="98" t="s">
        <v>110</v>
      </c>
      <c r="C45" s="92" t="s">
        <v>111</v>
      </c>
      <c r="D45" s="172">
        <f t="shared" si="15"/>
        <v>5.5E-2</v>
      </c>
      <c r="E45" s="33">
        <v>0</v>
      </c>
      <c r="F45" s="33">
        <v>0</v>
      </c>
      <c r="G45" s="33">
        <v>0</v>
      </c>
      <c r="H45" s="33">
        <v>0</v>
      </c>
      <c r="I45" s="33">
        <v>0</v>
      </c>
      <c r="J45" s="33">
        <v>0</v>
      </c>
      <c r="K45" s="33">
        <v>0</v>
      </c>
      <c r="L45" s="33">
        <v>0</v>
      </c>
      <c r="M45" s="33">
        <v>0</v>
      </c>
      <c r="N45" s="33">
        <v>0</v>
      </c>
      <c r="O45" s="33">
        <v>0</v>
      </c>
      <c r="P45" s="33">
        <v>0</v>
      </c>
      <c r="Q45" s="33">
        <v>0</v>
      </c>
      <c r="R45" s="33">
        <v>0</v>
      </c>
      <c r="S45" s="33">
        <v>5.5E-2</v>
      </c>
      <c r="T45" s="33">
        <v>0</v>
      </c>
      <c r="U45" s="33">
        <v>0</v>
      </c>
      <c r="V45" s="33">
        <v>0</v>
      </c>
      <c r="W45" s="33">
        <v>0</v>
      </c>
      <c r="X45" s="33">
        <v>0</v>
      </c>
      <c r="Y45" s="33">
        <v>0</v>
      </c>
      <c r="Z45" s="33">
        <v>0</v>
      </c>
    </row>
    <row r="46" spans="1:26" ht="17.100000000000001" customHeight="1">
      <c r="A46" s="173" t="s">
        <v>289</v>
      </c>
      <c r="B46" s="98" t="s">
        <v>112</v>
      </c>
      <c r="C46" s="92" t="s">
        <v>113</v>
      </c>
      <c r="D46" s="172">
        <f t="shared" si="15"/>
        <v>0</v>
      </c>
      <c r="E46" s="33">
        <v>0</v>
      </c>
      <c r="F46" s="33">
        <v>0</v>
      </c>
      <c r="G46" s="33">
        <v>0</v>
      </c>
      <c r="H46" s="33">
        <v>0</v>
      </c>
      <c r="I46" s="33">
        <v>0</v>
      </c>
      <c r="J46" s="33">
        <v>0</v>
      </c>
      <c r="K46" s="33">
        <v>0</v>
      </c>
      <c r="L46" s="33">
        <v>0</v>
      </c>
      <c r="M46" s="33">
        <v>0</v>
      </c>
      <c r="N46" s="33">
        <v>0</v>
      </c>
      <c r="O46" s="33">
        <v>0</v>
      </c>
      <c r="P46" s="33">
        <v>0</v>
      </c>
      <c r="Q46" s="33">
        <v>0</v>
      </c>
      <c r="R46" s="33">
        <v>0</v>
      </c>
      <c r="S46" s="33">
        <v>0</v>
      </c>
      <c r="T46" s="33">
        <v>0</v>
      </c>
      <c r="U46" s="33">
        <v>0</v>
      </c>
      <c r="V46" s="33">
        <v>0</v>
      </c>
      <c r="W46" s="33">
        <v>0</v>
      </c>
      <c r="X46" s="33">
        <v>0</v>
      </c>
      <c r="Y46" s="33">
        <v>0</v>
      </c>
      <c r="Z46" s="33">
        <v>0</v>
      </c>
    </row>
    <row r="47" spans="1:26" ht="17.100000000000001" customHeight="1">
      <c r="A47" s="173" t="s">
        <v>289</v>
      </c>
      <c r="B47" s="98" t="s">
        <v>114</v>
      </c>
      <c r="C47" s="92" t="s">
        <v>115</v>
      </c>
      <c r="D47" s="172">
        <f t="shared" si="15"/>
        <v>0.11460600000009435</v>
      </c>
      <c r="E47" s="33">
        <v>0</v>
      </c>
      <c r="F47" s="33">
        <v>0</v>
      </c>
      <c r="G47" s="33">
        <v>0</v>
      </c>
      <c r="H47" s="33">
        <v>0</v>
      </c>
      <c r="I47" s="33">
        <v>0</v>
      </c>
      <c r="J47" s="33">
        <v>0</v>
      </c>
      <c r="K47" s="33">
        <v>0</v>
      </c>
      <c r="L47" s="33">
        <v>5.7303000000047177E-2</v>
      </c>
      <c r="M47" s="33">
        <v>5.7303000000047177E-2</v>
      </c>
      <c r="N47" s="33">
        <v>0</v>
      </c>
      <c r="O47" s="33">
        <v>0</v>
      </c>
      <c r="P47" s="33">
        <v>0</v>
      </c>
      <c r="Q47" s="33">
        <v>0</v>
      </c>
      <c r="R47" s="33">
        <v>0</v>
      </c>
      <c r="S47" s="33">
        <v>0</v>
      </c>
      <c r="T47" s="33">
        <v>0</v>
      </c>
      <c r="U47" s="33">
        <v>0</v>
      </c>
      <c r="V47" s="33">
        <v>0</v>
      </c>
      <c r="W47" s="33">
        <v>0</v>
      </c>
      <c r="X47" s="33">
        <v>0</v>
      </c>
      <c r="Y47" s="33">
        <v>0</v>
      </c>
      <c r="Z47" s="33">
        <v>0</v>
      </c>
    </row>
    <row r="48" spans="1:26" ht="17.100000000000001" customHeight="1">
      <c r="A48" s="173" t="s">
        <v>289</v>
      </c>
      <c r="B48" s="98" t="s">
        <v>116</v>
      </c>
      <c r="C48" s="92" t="s">
        <v>117</v>
      </c>
      <c r="D48" s="172">
        <f t="shared" si="15"/>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row>
    <row r="49" spans="1:26" ht="17.100000000000001" customHeight="1">
      <c r="A49" s="173" t="s">
        <v>289</v>
      </c>
      <c r="B49" s="98" t="s">
        <v>118</v>
      </c>
      <c r="C49" s="92" t="s">
        <v>119</v>
      </c>
      <c r="D49" s="172">
        <f t="shared" si="15"/>
        <v>0</v>
      </c>
      <c r="E49" s="33">
        <v>0</v>
      </c>
      <c r="F49" s="33">
        <v>0</v>
      </c>
      <c r="G49" s="33">
        <v>0</v>
      </c>
      <c r="H49" s="33">
        <v>0</v>
      </c>
      <c r="I49" s="33">
        <v>0</v>
      </c>
      <c r="J49" s="33">
        <v>0</v>
      </c>
      <c r="K49" s="33">
        <v>0</v>
      </c>
      <c r="L49" s="33">
        <v>0</v>
      </c>
      <c r="M49" s="33">
        <v>0</v>
      </c>
      <c r="N49" s="33">
        <v>0</v>
      </c>
      <c r="O49" s="33">
        <v>0</v>
      </c>
      <c r="P49" s="33">
        <v>0</v>
      </c>
      <c r="Q49" s="33">
        <v>0</v>
      </c>
      <c r="R49" s="33">
        <v>0</v>
      </c>
      <c r="S49" s="33">
        <v>0</v>
      </c>
      <c r="T49" s="33">
        <v>0</v>
      </c>
      <c r="U49" s="33">
        <v>0</v>
      </c>
      <c r="V49" s="33">
        <v>0</v>
      </c>
      <c r="W49" s="33">
        <v>0</v>
      </c>
      <c r="X49" s="33">
        <v>0</v>
      </c>
      <c r="Y49" s="33">
        <v>0</v>
      </c>
      <c r="Z49" s="33">
        <v>0</v>
      </c>
    </row>
    <row r="50" spans="1:26" ht="17.100000000000001" customHeight="1">
      <c r="A50" s="173" t="s">
        <v>289</v>
      </c>
      <c r="B50" s="98" t="s">
        <v>120</v>
      </c>
      <c r="C50" s="92" t="s">
        <v>121</v>
      </c>
      <c r="D50" s="172">
        <f t="shared" si="15"/>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row>
    <row r="51" spans="1:26" ht="17.100000000000001" customHeight="1">
      <c r="A51" s="173" t="s">
        <v>289</v>
      </c>
      <c r="B51" s="98" t="s">
        <v>122</v>
      </c>
      <c r="C51" s="92" t="s">
        <v>123</v>
      </c>
      <c r="D51" s="172">
        <f t="shared" si="15"/>
        <v>0</v>
      </c>
      <c r="E51" s="33">
        <v>0</v>
      </c>
      <c r="F51" s="33">
        <v>0</v>
      </c>
      <c r="G51" s="33">
        <v>0</v>
      </c>
      <c r="H51" s="33">
        <v>0</v>
      </c>
      <c r="I51" s="33">
        <v>0</v>
      </c>
      <c r="J51" s="33">
        <v>0</v>
      </c>
      <c r="K51" s="33">
        <v>0</v>
      </c>
      <c r="L51" s="33">
        <v>0</v>
      </c>
      <c r="M51" s="33">
        <v>0</v>
      </c>
      <c r="N51" s="33">
        <v>0</v>
      </c>
      <c r="O51" s="33">
        <v>0</v>
      </c>
      <c r="P51" s="33">
        <v>0</v>
      </c>
      <c r="Q51" s="33">
        <v>0</v>
      </c>
      <c r="R51" s="33">
        <v>0</v>
      </c>
      <c r="S51" s="33">
        <v>0</v>
      </c>
      <c r="T51" s="33">
        <v>0</v>
      </c>
      <c r="U51" s="33">
        <v>0</v>
      </c>
      <c r="V51" s="33">
        <v>0</v>
      </c>
      <c r="W51" s="33">
        <v>0</v>
      </c>
      <c r="X51" s="33">
        <v>0</v>
      </c>
      <c r="Y51" s="33">
        <v>0</v>
      </c>
      <c r="Z51" s="33">
        <v>0</v>
      </c>
    </row>
    <row r="52" spans="1:26" ht="17.100000000000001" customHeight="1">
      <c r="A52" s="173" t="s">
        <v>289</v>
      </c>
      <c r="B52" s="96" t="s">
        <v>124</v>
      </c>
      <c r="C52" s="92" t="s">
        <v>125</v>
      </c>
      <c r="D52" s="172">
        <f t="shared" si="15"/>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row>
    <row r="53" spans="1:26" ht="17.100000000000001" customHeight="1">
      <c r="A53" s="173" t="s">
        <v>289</v>
      </c>
      <c r="B53" s="101" t="s">
        <v>126</v>
      </c>
      <c r="C53" s="92" t="s">
        <v>127</v>
      </c>
      <c r="D53" s="172">
        <f t="shared" si="15"/>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row>
    <row r="54" spans="1:26" ht="17.100000000000001" customHeight="1">
      <c r="A54" s="173" t="s">
        <v>289</v>
      </c>
      <c r="B54" s="99" t="s">
        <v>128</v>
      </c>
      <c r="C54" s="92" t="s">
        <v>129</v>
      </c>
      <c r="D54" s="172">
        <f t="shared" si="15"/>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row>
    <row r="55" spans="1:26" ht="27.6">
      <c r="A55" s="173" t="s">
        <v>289</v>
      </c>
      <c r="B55" s="99" t="s">
        <v>130</v>
      </c>
      <c r="C55" s="92" t="s">
        <v>131</v>
      </c>
      <c r="D55" s="172">
        <f t="shared" si="15"/>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row>
    <row r="56" spans="1:26" ht="17.100000000000001" customHeight="1">
      <c r="A56" s="173" t="s">
        <v>289</v>
      </c>
      <c r="B56" s="98" t="s">
        <v>132</v>
      </c>
      <c r="C56" s="92" t="s">
        <v>133</v>
      </c>
      <c r="D56" s="172">
        <f t="shared" si="15"/>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row>
    <row r="57" spans="1:26" ht="17.100000000000001" customHeight="1">
      <c r="A57" s="173" t="s">
        <v>289</v>
      </c>
      <c r="B57" s="98" t="s">
        <v>134</v>
      </c>
      <c r="C57" s="92" t="s">
        <v>135</v>
      </c>
      <c r="D57" s="172">
        <f t="shared" si="15"/>
        <v>0</v>
      </c>
      <c r="E57" s="33">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0</v>
      </c>
      <c r="Y57" s="33">
        <v>0</v>
      </c>
      <c r="Z57" s="33">
        <v>0</v>
      </c>
    </row>
    <row r="58" spans="1:26" ht="17.100000000000001" customHeight="1">
      <c r="A58" s="173" t="s">
        <v>289</v>
      </c>
      <c r="B58" s="98" t="s">
        <v>136</v>
      </c>
      <c r="C58" s="92" t="s">
        <v>137</v>
      </c>
      <c r="D58" s="172">
        <f t="shared" si="15"/>
        <v>0</v>
      </c>
      <c r="E58" s="33">
        <v>0</v>
      </c>
      <c r="F58" s="33">
        <v>0</v>
      </c>
      <c r="G58" s="33">
        <v>0</v>
      </c>
      <c r="H58" s="33">
        <v>0</v>
      </c>
      <c r="I58" s="33">
        <v>0</v>
      </c>
      <c r="J58" s="33">
        <v>0</v>
      </c>
      <c r="K58" s="33">
        <v>0</v>
      </c>
      <c r="L58" s="33">
        <v>0</v>
      </c>
      <c r="M58" s="33">
        <v>0</v>
      </c>
      <c r="N58" s="33">
        <v>0</v>
      </c>
      <c r="O58" s="33">
        <v>0</v>
      </c>
      <c r="P58" s="33">
        <v>0</v>
      </c>
      <c r="Q58" s="33">
        <v>0</v>
      </c>
      <c r="R58" s="33">
        <v>0</v>
      </c>
      <c r="S58" s="33">
        <v>0</v>
      </c>
      <c r="T58" s="33">
        <v>0</v>
      </c>
      <c r="U58" s="33">
        <v>0</v>
      </c>
      <c r="V58" s="33">
        <v>0</v>
      </c>
      <c r="W58" s="33">
        <v>0</v>
      </c>
      <c r="X58" s="33">
        <v>0</v>
      </c>
      <c r="Y58" s="33">
        <v>0</v>
      </c>
      <c r="Z58" s="33">
        <v>0</v>
      </c>
    </row>
    <row r="59" spans="1:26" ht="18" customHeight="1">
      <c r="A59" s="90" t="s">
        <v>138</v>
      </c>
      <c r="B59" s="96" t="s">
        <v>139</v>
      </c>
      <c r="C59" s="92" t="s">
        <v>140</v>
      </c>
      <c r="D59" s="172">
        <f t="shared" si="15"/>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row>
    <row r="60" spans="1:26" ht="18" customHeight="1">
      <c r="A60" s="90" t="s">
        <v>141</v>
      </c>
      <c r="B60" s="99" t="s">
        <v>142</v>
      </c>
      <c r="C60" s="92" t="s">
        <v>143</v>
      </c>
      <c r="D60" s="172">
        <f t="shared" si="15"/>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row>
    <row r="61" spans="1:26" ht="18" customHeight="1">
      <c r="A61" s="90" t="s">
        <v>144</v>
      </c>
      <c r="B61" s="99" t="s">
        <v>145</v>
      </c>
      <c r="C61" s="92" t="s">
        <v>146</v>
      </c>
      <c r="D61" s="172">
        <f t="shared" si="15"/>
        <v>0</v>
      </c>
      <c r="E61" s="33">
        <v>0</v>
      </c>
      <c r="F61" s="33">
        <v>0</v>
      </c>
      <c r="G61" s="33">
        <v>0</v>
      </c>
      <c r="H61" s="33">
        <v>0</v>
      </c>
      <c r="I61" s="33">
        <v>0</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0</v>
      </c>
    </row>
    <row r="62" spans="1:26" ht="18" customHeight="1">
      <c r="A62" s="90" t="s">
        <v>147</v>
      </c>
      <c r="B62" s="101" t="s">
        <v>148</v>
      </c>
      <c r="C62" s="92" t="s">
        <v>149</v>
      </c>
      <c r="D62" s="172">
        <f t="shared" si="15"/>
        <v>0</v>
      </c>
      <c r="E62" s="33">
        <v>0</v>
      </c>
      <c r="F62" s="33">
        <v>0</v>
      </c>
      <c r="G62" s="33">
        <v>0</v>
      </c>
      <c r="H62" s="33">
        <v>0</v>
      </c>
      <c r="I62" s="33">
        <v>0</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row>
    <row r="63" spans="1:26" ht="18" customHeight="1">
      <c r="A63" s="90" t="s">
        <v>150</v>
      </c>
      <c r="B63" s="99" t="s">
        <v>151</v>
      </c>
      <c r="C63" s="92" t="s">
        <v>152</v>
      </c>
      <c r="D63" s="172">
        <f t="shared" si="15"/>
        <v>0</v>
      </c>
      <c r="E63" s="33">
        <v>0</v>
      </c>
      <c r="F63" s="33">
        <v>0</v>
      </c>
      <c r="G63" s="33">
        <v>0</v>
      </c>
      <c r="H63" s="33">
        <v>0</v>
      </c>
      <c r="I63" s="33">
        <v>0</v>
      </c>
      <c r="J63" s="33">
        <v>0</v>
      </c>
      <c r="K63" s="33">
        <v>0</v>
      </c>
      <c r="L63" s="33">
        <v>0</v>
      </c>
      <c r="M63" s="33">
        <v>0</v>
      </c>
      <c r="N63" s="33">
        <v>0</v>
      </c>
      <c r="O63" s="33">
        <v>0</v>
      </c>
      <c r="P63" s="33">
        <v>0</v>
      </c>
      <c r="Q63" s="33">
        <v>0</v>
      </c>
      <c r="R63" s="33">
        <v>0</v>
      </c>
      <c r="S63" s="33">
        <v>0</v>
      </c>
      <c r="T63" s="33">
        <v>0</v>
      </c>
      <c r="U63" s="33">
        <v>0</v>
      </c>
      <c r="V63" s="33">
        <v>0</v>
      </c>
      <c r="W63" s="33">
        <v>0</v>
      </c>
      <c r="X63" s="33">
        <v>0</v>
      </c>
      <c r="Y63" s="33">
        <v>0</v>
      </c>
      <c r="Z63" s="33">
        <v>0</v>
      </c>
    </row>
    <row r="64" spans="1:26" ht="18" customHeight="1">
      <c r="A64" s="90" t="s">
        <v>153</v>
      </c>
      <c r="B64" s="99" t="s">
        <v>154</v>
      </c>
      <c r="C64" s="92" t="s">
        <v>155</v>
      </c>
      <c r="D64" s="172">
        <f t="shared" si="15"/>
        <v>0.21</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0.21</v>
      </c>
      <c r="Y64" s="33">
        <v>0</v>
      </c>
      <c r="Z64" s="33">
        <v>0</v>
      </c>
    </row>
    <row r="65" spans="1:26" ht="18" customHeight="1">
      <c r="A65" s="90" t="s">
        <v>156</v>
      </c>
      <c r="B65" s="99" t="s">
        <v>157</v>
      </c>
      <c r="C65" s="92" t="s">
        <v>158</v>
      </c>
      <c r="D65" s="172">
        <f t="shared" si="15"/>
        <v>0</v>
      </c>
      <c r="E65" s="51">
        <v>0</v>
      </c>
      <c r="F65" s="51">
        <v>0</v>
      </c>
      <c r="G65" s="51">
        <v>0</v>
      </c>
      <c r="H65" s="51">
        <v>0</v>
      </c>
      <c r="I65" s="51">
        <v>0</v>
      </c>
      <c r="J65" s="51">
        <v>0</v>
      </c>
      <c r="K65" s="51">
        <v>0</v>
      </c>
      <c r="L65" s="51">
        <v>0</v>
      </c>
      <c r="M65" s="51">
        <v>0</v>
      </c>
      <c r="N65" s="51">
        <v>0</v>
      </c>
      <c r="O65" s="51">
        <v>0</v>
      </c>
      <c r="P65" s="51">
        <v>0</v>
      </c>
      <c r="Q65" s="51">
        <v>0</v>
      </c>
      <c r="R65" s="51">
        <v>0</v>
      </c>
      <c r="S65" s="51">
        <v>0</v>
      </c>
      <c r="T65" s="51">
        <v>0</v>
      </c>
      <c r="U65" s="51">
        <v>0</v>
      </c>
      <c r="V65" s="51">
        <v>0</v>
      </c>
      <c r="W65" s="51">
        <v>0</v>
      </c>
      <c r="X65" s="51">
        <v>0</v>
      </c>
      <c r="Y65" s="51">
        <v>0</v>
      </c>
      <c r="Z65" s="51">
        <v>0</v>
      </c>
    </row>
    <row r="66" spans="1:26" ht="18" customHeight="1">
      <c r="A66" s="90" t="s">
        <v>159</v>
      </c>
      <c r="B66" s="99" t="s">
        <v>160</v>
      </c>
      <c r="C66" s="92" t="s">
        <v>181</v>
      </c>
      <c r="D66" s="172">
        <f t="shared" si="15"/>
        <v>0</v>
      </c>
      <c r="E66" s="33">
        <v>0</v>
      </c>
      <c r="F66" s="33">
        <v>0</v>
      </c>
      <c r="G66" s="33">
        <v>0</v>
      </c>
      <c r="H66" s="33">
        <v>0</v>
      </c>
      <c r="I66" s="33">
        <v>0</v>
      </c>
      <c r="J66" s="33">
        <v>0</v>
      </c>
      <c r="K66" s="33">
        <v>0</v>
      </c>
      <c r="L66" s="33">
        <v>0</v>
      </c>
      <c r="M66" s="33">
        <v>0</v>
      </c>
      <c r="N66" s="33">
        <v>0</v>
      </c>
      <c r="O66" s="33">
        <v>0</v>
      </c>
      <c r="P66" s="33">
        <v>0</v>
      </c>
      <c r="Q66" s="33">
        <v>0</v>
      </c>
      <c r="R66" s="33">
        <v>0</v>
      </c>
      <c r="S66" s="33">
        <v>0</v>
      </c>
      <c r="T66" s="33">
        <v>0</v>
      </c>
      <c r="U66" s="33">
        <v>0</v>
      </c>
      <c r="V66" s="33">
        <v>0</v>
      </c>
      <c r="W66" s="33">
        <v>0</v>
      </c>
      <c r="X66" s="33">
        <v>0</v>
      </c>
      <c r="Y66" s="33">
        <v>0</v>
      </c>
      <c r="Z66" s="33">
        <v>0</v>
      </c>
    </row>
    <row r="67" spans="1:26" ht="18" customHeight="1">
      <c r="A67" s="90" t="s">
        <v>161</v>
      </c>
      <c r="B67" s="99" t="s">
        <v>162</v>
      </c>
      <c r="C67" s="92" t="s">
        <v>163</v>
      </c>
      <c r="D67" s="172">
        <f t="shared" si="15"/>
        <v>0</v>
      </c>
      <c r="E67" s="33">
        <v>0</v>
      </c>
      <c r="F67" s="33">
        <v>0</v>
      </c>
      <c r="G67" s="33">
        <v>0</v>
      </c>
      <c r="H67" s="33">
        <v>0</v>
      </c>
      <c r="I67" s="33">
        <v>0</v>
      </c>
      <c r="J67" s="33">
        <v>0</v>
      </c>
      <c r="K67" s="33">
        <v>0</v>
      </c>
      <c r="L67" s="33">
        <v>0</v>
      </c>
      <c r="M67" s="33">
        <v>0</v>
      </c>
      <c r="N67" s="33">
        <v>0</v>
      </c>
      <c r="O67" s="33">
        <v>0</v>
      </c>
      <c r="P67" s="33">
        <v>0</v>
      </c>
      <c r="Q67" s="33">
        <v>0</v>
      </c>
      <c r="R67" s="33">
        <v>0</v>
      </c>
      <c r="S67" s="33">
        <v>0</v>
      </c>
      <c r="T67" s="33">
        <v>0</v>
      </c>
      <c r="U67" s="33">
        <v>0</v>
      </c>
      <c r="V67" s="33">
        <v>0</v>
      </c>
      <c r="W67" s="33">
        <v>0</v>
      </c>
      <c r="X67" s="33">
        <v>0</v>
      </c>
      <c r="Y67" s="33">
        <v>0</v>
      </c>
      <c r="Z67" s="33">
        <v>0</v>
      </c>
    </row>
    <row r="68" spans="1:26" ht="18" customHeight="1">
      <c r="A68" s="90" t="s">
        <v>164</v>
      </c>
      <c r="B68" s="99" t="s">
        <v>165</v>
      </c>
      <c r="C68" s="92" t="s">
        <v>166</v>
      </c>
      <c r="D68" s="172">
        <f t="shared" si="15"/>
        <v>0</v>
      </c>
      <c r="E68" s="33">
        <v>0</v>
      </c>
      <c r="F68" s="33">
        <v>0</v>
      </c>
      <c r="G68" s="33">
        <v>0</v>
      </c>
      <c r="H68" s="33">
        <v>0</v>
      </c>
      <c r="I68" s="33">
        <v>0</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row>
    <row r="69" spans="1:26" ht="18" customHeight="1">
      <c r="A69" s="90" t="s">
        <v>167</v>
      </c>
      <c r="B69" s="99" t="s">
        <v>168</v>
      </c>
      <c r="C69" s="92" t="s">
        <v>169</v>
      </c>
      <c r="D69" s="172">
        <f t="shared" si="15"/>
        <v>0</v>
      </c>
      <c r="E69" s="33">
        <v>0</v>
      </c>
      <c r="F69" s="33">
        <v>0</v>
      </c>
      <c r="G69" s="33">
        <v>0</v>
      </c>
      <c r="H69" s="33">
        <v>0</v>
      </c>
      <c r="I69" s="33">
        <v>0</v>
      </c>
      <c r="J69" s="33">
        <v>0</v>
      </c>
      <c r="K69" s="33">
        <v>0</v>
      </c>
      <c r="L69" s="33">
        <v>0</v>
      </c>
      <c r="M69" s="33">
        <v>0</v>
      </c>
      <c r="N69" s="33">
        <v>0</v>
      </c>
      <c r="O69" s="33">
        <v>0</v>
      </c>
      <c r="P69" s="33">
        <v>0</v>
      </c>
      <c r="Q69" s="33">
        <v>0</v>
      </c>
      <c r="R69" s="33">
        <v>0</v>
      </c>
      <c r="S69" s="33">
        <v>0</v>
      </c>
      <c r="T69" s="33">
        <v>0</v>
      </c>
      <c r="U69" s="33">
        <v>0</v>
      </c>
      <c r="V69" s="33">
        <v>0</v>
      </c>
      <c r="W69" s="33">
        <v>0</v>
      </c>
      <c r="X69" s="33">
        <v>0</v>
      </c>
      <c r="Y69" s="33">
        <v>0</v>
      </c>
      <c r="Z69" s="33">
        <v>0</v>
      </c>
    </row>
    <row r="70" spans="1:26" ht="18" customHeight="1">
      <c r="A70" s="90" t="s">
        <v>170</v>
      </c>
      <c r="B70" s="99" t="s">
        <v>171</v>
      </c>
      <c r="C70" s="92" t="s">
        <v>172</v>
      </c>
      <c r="D70" s="172">
        <f t="shared" si="15"/>
        <v>0</v>
      </c>
      <c r="E70" s="33">
        <v>0</v>
      </c>
      <c r="F70" s="33">
        <v>0</v>
      </c>
      <c r="G70" s="33">
        <v>0</v>
      </c>
      <c r="H70" s="33">
        <v>0</v>
      </c>
      <c r="I70" s="33">
        <v>0</v>
      </c>
      <c r="J70" s="33">
        <v>0</v>
      </c>
      <c r="K70" s="33">
        <v>0</v>
      </c>
      <c r="L70" s="33">
        <v>0</v>
      </c>
      <c r="M70" s="33">
        <v>0</v>
      </c>
      <c r="N70" s="33">
        <v>0</v>
      </c>
      <c r="O70" s="33">
        <v>0</v>
      </c>
      <c r="P70" s="33">
        <v>0</v>
      </c>
      <c r="Q70" s="33">
        <v>0</v>
      </c>
      <c r="R70" s="33">
        <v>0</v>
      </c>
      <c r="S70" s="33">
        <v>0</v>
      </c>
      <c r="T70" s="33">
        <v>0</v>
      </c>
      <c r="U70" s="33">
        <v>0</v>
      </c>
      <c r="V70" s="33">
        <v>0</v>
      </c>
      <c r="W70" s="33">
        <v>0</v>
      </c>
      <c r="X70" s="33">
        <v>0</v>
      </c>
      <c r="Y70" s="33">
        <v>0</v>
      </c>
      <c r="Z70" s="33">
        <v>0</v>
      </c>
    </row>
    <row r="71" spans="1:26" ht="17.100000000000001" customHeight="1">
      <c r="A71" s="90" t="s">
        <v>292</v>
      </c>
      <c r="B71" s="99" t="s">
        <v>174</v>
      </c>
      <c r="C71" s="92" t="s">
        <v>175</v>
      </c>
      <c r="D71" s="172">
        <f t="shared" si="15"/>
        <v>0</v>
      </c>
      <c r="E71" s="33">
        <v>0</v>
      </c>
      <c r="F71" s="33">
        <v>0</v>
      </c>
      <c r="G71" s="33">
        <v>0</v>
      </c>
      <c r="H71" s="33">
        <v>0</v>
      </c>
      <c r="I71" s="33">
        <v>0</v>
      </c>
      <c r="J71" s="33">
        <v>0</v>
      </c>
      <c r="K71" s="33">
        <v>0</v>
      </c>
      <c r="L71" s="33">
        <v>0</v>
      </c>
      <c r="M71" s="33">
        <v>0</v>
      </c>
      <c r="N71" s="33">
        <v>0</v>
      </c>
      <c r="O71" s="33">
        <v>0</v>
      </c>
      <c r="P71" s="33">
        <v>0</v>
      </c>
      <c r="Q71" s="33">
        <v>0</v>
      </c>
      <c r="R71" s="33">
        <v>0</v>
      </c>
      <c r="S71" s="33">
        <v>0</v>
      </c>
      <c r="T71" s="33">
        <v>0</v>
      </c>
      <c r="U71" s="33">
        <v>0</v>
      </c>
      <c r="V71" s="33">
        <v>0</v>
      </c>
      <c r="W71" s="33">
        <v>0</v>
      </c>
      <c r="X71" s="33">
        <v>0</v>
      </c>
      <c r="Y71" s="33">
        <v>0</v>
      </c>
      <c r="Z71" s="33">
        <v>0</v>
      </c>
    </row>
    <row r="72" spans="1:26" ht="17.100000000000001" customHeight="1">
      <c r="A72" s="90" t="s">
        <v>293</v>
      </c>
      <c r="B72" s="99" t="s">
        <v>177</v>
      </c>
      <c r="C72" s="92" t="s">
        <v>178</v>
      </c>
      <c r="D72" s="172">
        <f t="shared" si="15"/>
        <v>0</v>
      </c>
      <c r="E72" s="33">
        <v>0</v>
      </c>
      <c r="F72" s="33">
        <v>0</v>
      </c>
      <c r="G72" s="33">
        <v>0</v>
      </c>
      <c r="H72" s="33">
        <v>0</v>
      </c>
      <c r="I72" s="33">
        <v>0</v>
      </c>
      <c r="J72" s="33">
        <v>0</v>
      </c>
      <c r="K72" s="33">
        <v>0</v>
      </c>
      <c r="L72" s="33">
        <v>0</v>
      </c>
      <c r="M72" s="33">
        <v>0</v>
      </c>
      <c r="N72" s="33">
        <v>0</v>
      </c>
      <c r="O72" s="33">
        <v>0</v>
      </c>
      <c r="P72" s="33">
        <v>0</v>
      </c>
      <c r="Q72" s="33">
        <v>0</v>
      </c>
      <c r="R72" s="33">
        <v>0</v>
      </c>
      <c r="S72" s="33">
        <v>0</v>
      </c>
      <c r="T72" s="33">
        <v>0</v>
      </c>
      <c r="U72" s="33">
        <v>0</v>
      </c>
      <c r="V72" s="33">
        <v>0</v>
      </c>
      <c r="W72" s="33">
        <v>0</v>
      </c>
      <c r="X72" s="33">
        <v>0</v>
      </c>
      <c r="Y72" s="33">
        <v>0</v>
      </c>
      <c r="Z72" s="33">
        <v>0</v>
      </c>
    </row>
  </sheetData>
  <mergeCells count="8">
    <mergeCell ref="A1:B1"/>
    <mergeCell ref="A2:L2"/>
    <mergeCell ref="A4:A5"/>
    <mergeCell ref="B4:B5"/>
    <mergeCell ref="C4:C5"/>
    <mergeCell ref="D4:D5"/>
    <mergeCell ref="E4:Z4"/>
    <mergeCell ref="J3:Z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IF92"/>
  <sheetViews>
    <sheetView showZeros="0" topLeftCell="A19" workbookViewId="0">
      <selection activeCell="F9" sqref="F9"/>
    </sheetView>
  </sheetViews>
  <sheetFormatPr defaultColWidth="7.5546875" defaultRowHeight="13.8"/>
  <cols>
    <col min="1" max="1" width="5.44140625" style="57" customWidth="1"/>
    <col min="2" max="2" width="47.5546875" style="58" customWidth="1"/>
    <col min="3" max="3" width="7.109375" style="44" customWidth="1"/>
    <col min="4" max="4" width="13.6640625" style="44" customWidth="1"/>
    <col min="5" max="5" width="13.44140625" style="44" customWidth="1"/>
    <col min="6" max="6" width="12.5546875" style="57" customWidth="1"/>
    <col min="7" max="7" width="9.5546875" style="57" customWidth="1"/>
    <col min="8" max="8" width="10.5546875" style="44" customWidth="1"/>
    <col min="9" max="9" width="10.88671875" style="44" customWidth="1"/>
    <col min="10" max="12" width="9.109375" style="44" customWidth="1"/>
    <col min="13" max="13" width="10.5546875" style="44" customWidth="1"/>
    <col min="14" max="14" width="10.44140625" style="44" customWidth="1"/>
    <col min="15" max="15" width="9.6640625" style="44" customWidth="1"/>
    <col min="16" max="16" width="10.44140625" style="44" customWidth="1"/>
    <col min="17" max="29" width="9.5546875" style="44" bestFit="1" customWidth="1"/>
    <col min="30" max="247" width="7.5546875" style="44"/>
    <col min="248" max="248" width="4.44140625" style="44" customWidth="1"/>
    <col min="249" max="249" width="34.44140625" style="44" customWidth="1"/>
    <col min="250" max="250" width="6.88671875" style="44" customWidth="1"/>
    <col min="251" max="251" width="9.5546875" style="44" customWidth="1"/>
    <col min="252" max="252" width="7.44140625" style="44" customWidth="1"/>
    <col min="253" max="257" width="7.5546875" style="44"/>
    <col min="258" max="260" width="8.5546875" style="44" customWidth="1"/>
    <col min="261" max="267" width="0" style="44" hidden="1" customWidth="1"/>
    <col min="268" max="503" width="7.5546875" style="44"/>
    <col min="504" max="504" width="4.44140625" style="44" customWidth="1"/>
    <col min="505" max="505" width="34.44140625" style="44" customWidth="1"/>
    <col min="506" max="506" width="6.88671875" style="44" customWidth="1"/>
    <col min="507" max="507" width="9.5546875" style="44" customWidth="1"/>
    <col min="508" max="508" width="7.44140625" style="44" customWidth="1"/>
    <col min="509" max="513" width="7.5546875" style="44"/>
    <col min="514" max="516" width="8.5546875" style="44" customWidth="1"/>
    <col min="517" max="523" width="0" style="44" hidden="1" customWidth="1"/>
    <col min="524" max="759" width="7.5546875" style="44"/>
    <col min="760" max="760" width="4.44140625" style="44" customWidth="1"/>
    <col min="761" max="761" width="34.44140625" style="44" customWidth="1"/>
    <col min="762" max="762" width="6.88671875" style="44" customWidth="1"/>
    <col min="763" max="763" width="9.5546875" style="44" customWidth="1"/>
    <col min="764" max="764" width="7.44140625" style="44" customWidth="1"/>
    <col min="765" max="769" width="7.5546875" style="44"/>
    <col min="770" max="772" width="8.5546875" style="44" customWidth="1"/>
    <col min="773" max="779" width="0" style="44" hidden="1" customWidth="1"/>
    <col min="780" max="1015" width="7.5546875" style="44"/>
    <col min="1016" max="1016" width="4.44140625" style="44" customWidth="1"/>
    <col min="1017" max="1017" width="34.44140625" style="44" customWidth="1"/>
    <col min="1018" max="1018" width="6.88671875" style="44" customWidth="1"/>
    <col min="1019" max="1019" width="9.5546875" style="44" customWidth="1"/>
    <col min="1020" max="1020" width="7.44140625" style="44" customWidth="1"/>
    <col min="1021" max="1025" width="7.5546875" style="44"/>
    <col min="1026" max="1028" width="8.5546875" style="44" customWidth="1"/>
    <col min="1029" max="1035" width="0" style="44" hidden="1" customWidth="1"/>
    <col min="1036" max="1271" width="7.5546875" style="44"/>
    <col min="1272" max="1272" width="4.44140625" style="44" customWidth="1"/>
    <col min="1273" max="1273" width="34.44140625" style="44" customWidth="1"/>
    <col min="1274" max="1274" width="6.88671875" style="44" customWidth="1"/>
    <col min="1275" max="1275" width="9.5546875" style="44" customWidth="1"/>
    <col min="1276" max="1276" width="7.44140625" style="44" customWidth="1"/>
    <col min="1277" max="1281" width="7.5546875" style="44"/>
    <col min="1282" max="1284" width="8.5546875" style="44" customWidth="1"/>
    <col min="1285" max="1291" width="0" style="44" hidden="1" customWidth="1"/>
    <col min="1292" max="1527" width="7.5546875" style="44"/>
    <col min="1528" max="1528" width="4.44140625" style="44" customWidth="1"/>
    <col min="1529" max="1529" width="34.44140625" style="44" customWidth="1"/>
    <col min="1530" max="1530" width="6.88671875" style="44" customWidth="1"/>
    <col min="1531" max="1531" width="9.5546875" style="44" customWidth="1"/>
    <col min="1532" max="1532" width="7.44140625" style="44" customWidth="1"/>
    <col min="1533" max="1537" width="7.5546875" style="44"/>
    <col min="1538" max="1540" width="8.5546875" style="44" customWidth="1"/>
    <col min="1541" max="1547" width="0" style="44" hidden="1" customWidth="1"/>
    <col min="1548" max="1783" width="7.5546875" style="44"/>
    <col min="1784" max="1784" width="4.44140625" style="44" customWidth="1"/>
    <col min="1785" max="1785" width="34.44140625" style="44" customWidth="1"/>
    <col min="1786" max="1786" width="6.88671875" style="44" customWidth="1"/>
    <col min="1787" max="1787" width="9.5546875" style="44" customWidth="1"/>
    <col min="1788" max="1788" width="7.44140625" style="44" customWidth="1"/>
    <col min="1789" max="1793" width="7.5546875" style="44"/>
    <col min="1794" max="1796" width="8.5546875" style="44" customWidth="1"/>
    <col min="1797" max="1803" width="0" style="44" hidden="1" customWidth="1"/>
    <col min="1804" max="2039" width="7.5546875" style="44"/>
    <col min="2040" max="2040" width="4.44140625" style="44" customWidth="1"/>
    <col min="2041" max="2041" width="34.44140625" style="44" customWidth="1"/>
    <col min="2042" max="2042" width="6.88671875" style="44" customWidth="1"/>
    <col min="2043" max="2043" width="9.5546875" style="44" customWidth="1"/>
    <col min="2044" max="2044" width="7.44140625" style="44" customWidth="1"/>
    <col min="2045" max="2049" width="7.5546875" style="44"/>
    <col min="2050" max="2052" width="8.5546875" style="44" customWidth="1"/>
    <col min="2053" max="2059" width="0" style="44" hidden="1" customWidth="1"/>
    <col min="2060" max="2295" width="7.5546875" style="44"/>
    <col min="2296" max="2296" width="4.44140625" style="44" customWidth="1"/>
    <col min="2297" max="2297" width="34.44140625" style="44" customWidth="1"/>
    <col min="2298" max="2298" width="6.88671875" style="44" customWidth="1"/>
    <col min="2299" max="2299" width="9.5546875" style="44" customWidth="1"/>
    <col min="2300" max="2300" width="7.44140625" style="44" customWidth="1"/>
    <col min="2301" max="2305" width="7.5546875" style="44"/>
    <col min="2306" max="2308" width="8.5546875" style="44" customWidth="1"/>
    <col min="2309" max="2315" width="0" style="44" hidden="1" customWidth="1"/>
    <col min="2316" max="2551" width="7.5546875" style="44"/>
    <col min="2552" max="2552" width="4.44140625" style="44" customWidth="1"/>
    <col min="2553" max="2553" width="34.44140625" style="44" customWidth="1"/>
    <col min="2554" max="2554" width="6.88671875" style="44" customWidth="1"/>
    <col min="2555" max="2555" width="9.5546875" style="44" customWidth="1"/>
    <col min="2556" max="2556" width="7.44140625" style="44" customWidth="1"/>
    <col min="2557" max="2561" width="7.5546875" style="44"/>
    <col min="2562" max="2564" width="8.5546875" style="44" customWidth="1"/>
    <col min="2565" max="2571" width="0" style="44" hidden="1" customWidth="1"/>
    <col min="2572" max="2807" width="7.5546875" style="44"/>
    <col min="2808" max="2808" width="4.44140625" style="44" customWidth="1"/>
    <col min="2809" max="2809" width="34.44140625" style="44" customWidth="1"/>
    <col min="2810" max="2810" width="6.88671875" style="44" customWidth="1"/>
    <col min="2811" max="2811" width="9.5546875" style="44" customWidth="1"/>
    <col min="2812" max="2812" width="7.44140625" style="44" customWidth="1"/>
    <col min="2813" max="2817" width="7.5546875" style="44"/>
    <col min="2818" max="2820" width="8.5546875" style="44" customWidth="1"/>
    <col min="2821" max="2827" width="0" style="44" hidden="1" customWidth="1"/>
    <col min="2828" max="3063" width="7.5546875" style="44"/>
    <col min="3064" max="3064" width="4.44140625" style="44" customWidth="1"/>
    <col min="3065" max="3065" width="34.44140625" style="44" customWidth="1"/>
    <col min="3066" max="3066" width="6.88671875" style="44" customWidth="1"/>
    <col min="3067" max="3067" width="9.5546875" style="44" customWidth="1"/>
    <col min="3068" max="3068" width="7.44140625" style="44" customWidth="1"/>
    <col min="3069" max="3073" width="7.5546875" style="44"/>
    <col min="3074" max="3076" width="8.5546875" style="44" customWidth="1"/>
    <col min="3077" max="3083" width="0" style="44" hidden="1" customWidth="1"/>
    <col min="3084" max="3319" width="7.5546875" style="44"/>
    <col min="3320" max="3320" width="4.44140625" style="44" customWidth="1"/>
    <col min="3321" max="3321" width="34.44140625" style="44" customWidth="1"/>
    <col min="3322" max="3322" width="6.88671875" style="44" customWidth="1"/>
    <col min="3323" max="3323" width="9.5546875" style="44" customWidth="1"/>
    <col min="3324" max="3324" width="7.44140625" style="44" customWidth="1"/>
    <col min="3325" max="3329" width="7.5546875" style="44"/>
    <col min="3330" max="3332" width="8.5546875" style="44" customWidth="1"/>
    <col min="3333" max="3339" width="0" style="44" hidden="1" customWidth="1"/>
    <col min="3340" max="3575" width="7.5546875" style="44"/>
    <col min="3576" max="3576" width="4.44140625" style="44" customWidth="1"/>
    <col min="3577" max="3577" width="34.44140625" style="44" customWidth="1"/>
    <col min="3578" max="3578" width="6.88671875" style="44" customWidth="1"/>
    <col min="3579" max="3579" width="9.5546875" style="44" customWidth="1"/>
    <col min="3580" max="3580" width="7.44140625" style="44" customWidth="1"/>
    <col min="3581" max="3585" width="7.5546875" style="44"/>
    <col min="3586" max="3588" width="8.5546875" style="44" customWidth="1"/>
    <col min="3589" max="3595" width="0" style="44" hidden="1" customWidth="1"/>
    <col min="3596" max="3831" width="7.5546875" style="44"/>
    <col min="3832" max="3832" width="4.44140625" style="44" customWidth="1"/>
    <col min="3833" max="3833" width="34.44140625" style="44" customWidth="1"/>
    <col min="3834" max="3834" width="6.88671875" style="44" customWidth="1"/>
    <col min="3835" max="3835" width="9.5546875" style="44" customWidth="1"/>
    <col min="3836" max="3836" width="7.44140625" style="44" customWidth="1"/>
    <col min="3837" max="3841" width="7.5546875" style="44"/>
    <col min="3842" max="3844" width="8.5546875" style="44" customWidth="1"/>
    <col min="3845" max="3851" width="0" style="44" hidden="1" customWidth="1"/>
    <col min="3852" max="4087" width="7.5546875" style="44"/>
    <col min="4088" max="4088" width="4.44140625" style="44" customWidth="1"/>
    <col min="4089" max="4089" width="34.44140625" style="44" customWidth="1"/>
    <col min="4090" max="4090" width="6.88671875" style="44" customWidth="1"/>
    <col min="4091" max="4091" width="9.5546875" style="44" customWidth="1"/>
    <col min="4092" max="4092" width="7.44140625" style="44" customWidth="1"/>
    <col min="4093" max="4097" width="7.5546875" style="44"/>
    <col min="4098" max="4100" width="8.5546875" style="44" customWidth="1"/>
    <col min="4101" max="4107" width="0" style="44" hidden="1" customWidth="1"/>
    <col min="4108" max="4343" width="7.5546875" style="44"/>
    <col min="4344" max="4344" width="4.44140625" style="44" customWidth="1"/>
    <col min="4345" max="4345" width="34.44140625" style="44" customWidth="1"/>
    <col min="4346" max="4346" width="6.88671875" style="44" customWidth="1"/>
    <col min="4347" max="4347" width="9.5546875" style="44" customWidth="1"/>
    <col min="4348" max="4348" width="7.44140625" style="44" customWidth="1"/>
    <col min="4349" max="4353" width="7.5546875" style="44"/>
    <col min="4354" max="4356" width="8.5546875" style="44" customWidth="1"/>
    <col min="4357" max="4363" width="0" style="44" hidden="1" customWidth="1"/>
    <col min="4364" max="4599" width="7.5546875" style="44"/>
    <col min="4600" max="4600" width="4.44140625" style="44" customWidth="1"/>
    <col min="4601" max="4601" width="34.44140625" style="44" customWidth="1"/>
    <col min="4602" max="4602" width="6.88671875" style="44" customWidth="1"/>
    <col min="4603" max="4603" width="9.5546875" style="44" customWidth="1"/>
    <col min="4604" max="4604" width="7.44140625" style="44" customWidth="1"/>
    <col min="4605" max="4609" width="7.5546875" style="44"/>
    <col min="4610" max="4612" width="8.5546875" style="44" customWidth="1"/>
    <col min="4613" max="4619" width="0" style="44" hidden="1" customWidth="1"/>
    <col min="4620" max="4855" width="7.5546875" style="44"/>
    <col min="4856" max="4856" width="4.44140625" style="44" customWidth="1"/>
    <col min="4857" max="4857" width="34.44140625" style="44" customWidth="1"/>
    <col min="4858" max="4858" width="6.88671875" style="44" customWidth="1"/>
    <col min="4859" max="4859" width="9.5546875" style="44" customWidth="1"/>
    <col min="4860" max="4860" width="7.44140625" style="44" customWidth="1"/>
    <col min="4861" max="4865" width="7.5546875" style="44"/>
    <col min="4866" max="4868" width="8.5546875" style="44" customWidth="1"/>
    <col min="4869" max="4875" width="0" style="44" hidden="1" customWidth="1"/>
    <col min="4876" max="5111" width="7.5546875" style="44"/>
    <col min="5112" max="5112" width="4.44140625" style="44" customWidth="1"/>
    <col min="5113" max="5113" width="34.44140625" style="44" customWidth="1"/>
    <col min="5114" max="5114" width="6.88671875" style="44" customWidth="1"/>
    <col min="5115" max="5115" width="9.5546875" style="44" customWidth="1"/>
    <col min="5116" max="5116" width="7.44140625" style="44" customWidth="1"/>
    <col min="5117" max="5121" width="7.5546875" style="44"/>
    <col min="5122" max="5124" width="8.5546875" style="44" customWidth="1"/>
    <col min="5125" max="5131" width="0" style="44" hidden="1" customWidth="1"/>
    <col min="5132" max="5367" width="7.5546875" style="44"/>
    <col min="5368" max="5368" width="4.44140625" style="44" customWidth="1"/>
    <col min="5369" max="5369" width="34.44140625" style="44" customWidth="1"/>
    <col min="5370" max="5370" width="6.88671875" style="44" customWidth="1"/>
    <col min="5371" max="5371" width="9.5546875" style="44" customWidth="1"/>
    <col min="5372" max="5372" width="7.44140625" style="44" customWidth="1"/>
    <col min="5373" max="5377" width="7.5546875" style="44"/>
    <col min="5378" max="5380" width="8.5546875" style="44" customWidth="1"/>
    <col min="5381" max="5387" width="0" style="44" hidden="1" customWidth="1"/>
    <col min="5388" max="5623" width="7.5546875" style="44"/>
    <col min="5624" max="5624" width="4.44140625" style="44" customWidth="1"/>
    <col min="5625" max="5625" width="34.44140625" style="44" customWidth="1"/>
    <col min="5626" max="5626" width="6.88671875" style="44" customWidth="1"/>
    <col min="5627" max="5627" width="9.5546875" style="44" customWidth="1"/>
    <col min="5628" max="5628" width="7.44140625" style="44" customWidth="1"/>
    <col min="5629" max="5633" width="7.5546875" style="44"/>
    <col min="5634" max="5636" width="8.5546875" style="44" customWidth="1"/>
    <col min="5637" max="5643" width="0" style="44" hidden="1" customWidth="1"/>
    <col min="5644" max="5879" width="7.5546875" style="44"/>
    <col min="5880" max="5880" width="4.44140625" style="44" customWidth="1"/>
    <col min="5881" max="5881" width="34.44140625" style="44" customWidth="1"/>
    <col min="5882" max="5882" width="6.88671875" style="44" customWidth="1"/>
    <col min="5883" max="5883" width="9.5546875" style="44" customWidth="1"/>
    <col min="5884" max="5884" width="7.44140625" style="44" customWidth="1"/>
    <col min="5885" max="5889" width="7.5546875" style="44"/>
    <col min="5890" max="5892" width="8.5546875" style="44" customWidth="1"/>
    <col min="5893" max="5899" width="0" style="44" hidden="1" customWidth="1"/>
    <col min="5900" max="6135" width="7.5546875" style="44"/>
    <col min="6136" max="6136" width="4.44140625" style="44" customWidth="1"/>
    <col min="6137" max="6137" width="34.44140625" style="44" customWidth="1"/>
    <col min="6138" max="6138" width="6.88671875" style="44" customWidth="1"/>
    <col min="6139" max="6139" width="9.5546875" style="44" customWidth="1"/>
    <col min="6140" max="6140" width="7.44140625" style="44" customWidth="1"/>
    <col min="6141" max="6145" width="7.5546875" style="44"/>
    <col min="6146" max="6148" width="8.5546875" style="44" customWidth="1"/>
    <col min="6149" max="6155" width="0" style="44" hidden="1" customWidth="1"/>
    <col min="6156" max="6391" width="7.5546875" style="44"/>
    <col min="6392" max="6392" width="4.44140625" style="44" customWidth="1"/>
    <col min="6393" max="6393" width="34.44140625" style="44" customWidth="1"/>
    <col min="6394" max="6394" width="6.88671875" style="44" customWidth="1"/>
    <col min="6395" max="6395" width="9.5546875" style="44" customWidth="1"/>
    <col min="6396" max="6396" width="7.44140625" style="44" customWidth="1"/>
    <col min="6397" max="6401" width="7.5546875" style="44"/>
    <col min="6402" max="6404" width="8.5546875" style="44" customWidth="1"/>
    <col min="6405" max="6411" width="0" style="44" hidden="1" customWidth="1"/>
    <col min="6412" max="6647" width="7.5546875" style="44"/>
    <col min="6648" max="6648" width="4.44140625" style="44" customWidth="1"/>
    <col min="6649" max="6649" width="34.44140625" style="44" customWidth="1"/>
    <col min="6650" max="6650" width="6.88671875" style="44" customWidth="1"/>
    <col min="6651" max="6651" width="9.5546875" style="44" customWidth="1"/>
    <col min="6652" max="6652" width="7.44140625" style="44" customWidth="1"/>
    <col min="6653" max="6657" width="7.5546875" style="44"/>
    <col min="6658" max="6660" width="8.5546875" style="44" customWidth="1"/>
    <col min="6661" max="6667" width="0" style="44" hidden="1" customWidth="1"/>
    <col min="6668" max="6903" width="7.5546875" style="44"/>
    <col min="6904" max="6904" width="4.44140625" style="44" customWidth="1"/>
    <col min="6905" max="6905" width="34.44140625" style="44" customWidth="1"/>
    <col min="6906" max="6906" width="6.88671875" style="44" customWidth="1"/>
    <col min="6907" max="6907" width="9.5546875" style="44" customWidth="1"/>
    <col min="6908" max="6908" width="7.44140625" style="44" customWidth="1"/>
    <col min="6909" max="6913" width="7.5546875" style="44"/>
    <col min="6914" max="6916" width="8.5546875" style="44" customWidth="1"/>
    <col min="6917" max="6923" width="0" style="44" hidden="1" customWidth="1"/>
    <col min="6924" max="7159" width="7.5546875" style="44"/>
    <col min="7160" max="7160" width="4.44140625" style="44" customWidth="1"/>
    <col min="7161" max="7161" width="34.44140625" style="44" customWidth="1"/>
    <col min="7162" max="7162" width="6.88671875" style="44" customWidth="1"/>
    <col min="7163" max="7163" width="9.5546875" style="44" customWidth="1"/>
    <col min="7164" max="7164" width="7.44140625" style="44" customWidth="1"/>
    <col min="7165" max="7169" width="7.5546875" style="44"/>
    <col min="7170" max="7172" width="8.5546875" style="44" customWidth="1"/>
    <col min="7173" max="7179" width="0" style="44" hidden="1" customWidth="1"/>
    <col min="7180" max="7415" width="7.5546875" style="44"/>
    <col min="7416" max="7416" width="4.44140625" style="44" customWidth="1"/>
    <col min="7417" max="7417" width="34.44140625" style="44" customWidth="1"/>
    <col min="7418" max="7418" width="6.88671875" style="44" customWidth="1"/>
    <col min="7419" max="7419" width="9.5546875" style="44" customWidth="1"/>
    <col min="7420" max="7420" width="7.44140625" style="44" customWidth="1"/>
    <col min="7421" max="7425" width="7.5546875" style="44"/>
    <col min="7426" max="7428" width="8.5546875" style="44" customWidth="1"/>
    <col min="7429" max="7435" width="0" style="44" hidden="1" customWidth="1"/>
    <col min="7436" max="7671" width="7.5546875" style="44"/>
    <col min="7672" max="7672" width="4.44140625" style="44" customWidth="1"/>
    <col min="7673" max="7673" width="34.44140625" style="44" customWidth="1"/>
    <col min="7674" max="7674" width="6.88671875" style="44" customWidth="1"/>
    <col min="7675" max="7675" width="9.5546875" style="44" customWidth="1"/>
    <col min="7676" max="7676" width="7.44140625" style="44" customWidth="1"/>
    <col min="7677" max="7681" width="7.5546875" style="44"/>
    <col min="7682" max="7684" width="8.5546875" style="44" customWidth="1"/>
    <col min="7685" max="7691" width="0" style="44" hidden="1" customWidth="1"/>
    <col min="7692" max="7927" width="7.5546875" style="44"/>
    <col min="7928" max="7928" width="4.44140625" style="44" customWidth="1"/>
    <col min="7929" max="7929" width="34.44140625" style="44" customWidth="1"/>
    <col min="7930" max="7930" width="6.88671875" style="44" customWidth="1"/>
    <col min="7931" max="7931" width="9.5546875" style="44" customWidth="1"/>
    <col min="7932" max="7932" width="7.44140625" style="44" customWidth="1"/>
    <col min="7933" max="7937" width="7.5546875" style="44"/>
    <col min="7938" max="7940" width="8.5546875" style="44" customWidth="1"/>
    <col min="7941" max="7947" width="0" style="44" hidden="1" customWidth="1"/>
    <col min="7948" max="8183" width="7.5546875" style="44"/>
    <col min="8184" max="8184" width="4.44140625" style="44" customWidth="1"/>
    <col min="8185" max="8185" width="34.44140625" style="44" customWidth="1"/>
    <col min="8186" max="8186" width="6.88671875" style="44" customWidth="1"/>
    <col min="8187" max="8187" width="9.5546875" style="44" customWidth="1"/>
    <col min="8188" max="8188" width="7.44140625" style="44" customWidth="1"/>
    <col min="8189" max="8193" width="7.5546875" style="44"/>
    <col min="8194" max="8196" width="8.5546875" style="44" customWidth="1"/>
    <col min="8197" max="8203" width="0" style="44" hidden="1" customWidth="1"/>
    <col min="8204" max="8439" width="7.5546875" style="44"/>
    <col min="8440" max="8440" width="4.44140625" style="44" customWidth="1"/>
    <col min="8441" max="8441" width="34.44140625" style="44" customWidth="1"/>
    <col min="8442" max="8442" width="6.88671875" style="44" customWidth="1"/>
    <col min="8443" max="8443" width="9.5546875" style="44" customWidth="1"/>
    <col min="8444" max="8444" width="7.44140625" style="44" customWidth="1"/>
    <col min="8445" max="8449" width="7.5546875" style="44"/>
    <col min="8450" max="8452" width="8.5546875" style="44" customWidth="1"/>
    <col min="8453" max="8459" width="0" style="44" hidden="1" customWidth="1"/>
    <col min="8460" max="8695" width="7.5546875" style="44"/>
    <col min="8696" max="8696" width="4.44140625" style="44" customWidth="1"/>
    <col min="8697" max="8697" width="34.44140625" style="44" customWidth="1"/>
    <col min="8698" max="8698" width="6.88671875" style="44" customWidth="1"/>
    <col min="8699" max="8699" width="9.5546875" style="44" customWidth="1"/>
    <col min="8700" max="8700" width="7.44140625" style="44" customWidth="1"/>
    <col min="8701" max="8705" width="7.5546875" style="44"/>
    <col min="8706" max="8708" width="8.5546875" style="44" customWidth="1"/>
    <col min="8709" max="8715" width="0" style="44" hidden="1" customWidth="1"/>
    <col min="8716" max="8951" width="7.5546875" style="44"/>
    <col min="8952" max="8952" width="4.44140625" style="44" customWidth="1"/>
    <col min="8953" max="8953" width="34.44140625" style="44" customWidth="1"/>
    <col min="8954" max="8954" width="6.88671875" style="44" customWidth="1"/>
    <col min="8955" max="8955" width="9.5546875" style="44" customWidth="1"/>
    <col min="8956" max="8956" width="7.44140625" style="44" customWidth="1"/>
    <col min="8957" max="8961" width="7.5546875" style="44"/>
    <col min="8962" max="8964" width="8.5546875" style="44" customWidth="1"/>
    <col min="8965" max="8971" width="0" style="44" hidden="1" customWidth="1"/>
    <col min="8972" max="9207" width="7.5546875" style="44"/>
    <col min="9208" max="9208" width="4.44140625" style="44" customWidth="1"/>
    <col min="9209" max="9209" width="34.44140625" style="44" customWidth="1"/>
    <col min="9210" max="9210" width="6.88671875" style="44" customWidth="1"/>
    <col min="9211" max="9211" width="9.5546875" style="44" customWidth="1"/>
    <col min="9212" max="9212" width="7.44140625" style="44" customWidth="1"/>
    <col min="9213" max="9217" width="7.5546875" style="44"/>
    <col min="9218" max="9220" width="8.5546875" style="44" customWidth="1"/>
    <col min="9221" max="9227" width="0" style="44" hidden="1" customWidth="1"/>
    <col min="9228" max="9463" width="7.5546875" style="44"/>
    <col min="9464" max="9464" width="4.44140625" style="44" customWidth="1"/>
    <col min="9465" max="9465" width="34.44140625" style="44" customWidth="1"/>
    <col min="9466" max="9466" width="6.88671875" style="44" customWidth="1"/>
    <col min="9467" max="9467" width="9.5546875" style="44" customWidth="1"/>
    <col min="9468" max="9468" width="7.44140625" style="44" customWidth="1"/>
    <col min="9469" max="9473" width="7.5546875" style="44"/>
    <col min="9474" max="9476" width="8.5546875" style="44" customWidth="1"/>
    <col min="9477" max="9483" width="0" style="44" hidden="1" customWidth="1"/>
    <col min="9484" max="9719" width="7.5546875" style="44"/>
    <col min="9720" max="9720" width="4.44140625" style="44" customWidth="1"/>
    <col min="9721" max="9721" width="34.44140625" style="44" customWidth="1"/>
    <col min="9722" max="9722" width="6.88671875" style="44" customWidth="1"/>
    <col min="9723" max="9723" width="9.5546875" style="44" customWidth="1"/>
    <col min="9724" max="9724" width="7.44140625" style="44" customWidth="1"/>
    <col min="9725" max="9729" width="7.5546875" style="44"/>
    <col min="9730" max="9732" width="8.5546875" style="44" customWidth="1"/>
    <col min="9733" max="9739" width="0" style="44" hidden="1" customWidth="1"/>
    <col min="9740" max="9975" width="7.5546875" style="44"/>
    <col min="9976" max="9976" width="4.44140625" style="44" customWidth="1"/>
    <col min="9977" max="9977" width="34.44140625" style="44" customWidth="1"/>
    <col min="9978" max="9978" width="6.88671875" style="44" customWidth="1"/>
    <col min="9979" max="9979" width="9.5546875" style="44" customWidth="1"/>
    <col min="9980" max="9980" width="7.44140625" style="44" customWidth="1"/>
    <col min="9981" max="9985" width="7.5546875" style="44"/>
    <col min="9986" max="9988" width="8.5546875" style="44" customWidth="1"/>
    <col min="9989" max="9995" width="0" style="44" hidden="1" customWidth="1"/>
    <col min="9996" max="10231" width="7.5546875" style="44"/>
    <col min="10232" max="10232" width="4.44140625" style="44" customWidth="1"/>
    <col min="10233" max="10233" width="34.44140625" style="44" customWidth="1"/>
    <col min="10234" max="10234" width="6.88671875" style="44" customWidth="1"/>
    <col min="10235" max="10235" width="9.5546875" style="44" customWidth="1"/>
    <col min="10236" max="10236" width="7.44140625" style="44" customWidth="1"/>
    <col min="10237" max="10241" width="7.5546875" style="44"/>
    <col min="10242" max="10244" width="8.5546875" style="44" customWidth="1"/>
    <col min="10245" max="10251" width="0" style="44" hidden="1" customWidth="1"/>
    <col min="10252" max="10487" width="7.5546875" style="44"/>
    <col min="10488" max="10488" width="4.44140625" style="44" customWidth="1"/>
    <col min="10489" max="10489" width="34.44140625" style="44" customWidth="1"/>
    <col min="10490" max="10490" width="6.88671875" style="44" customWidth="1"/>
    <col min="10491" max="10491" width="9.5546875" style="44" customWidth="1"/>
    <col min="10492" max="10492" width="7.44140625" style="44" customWidth="1"/>
    <col min="10493" max="10497" width="7.5546875" style="44"/>
    <col min="10498" max="10500" width="8.5546875" style="44" customWidth="1"/>
    <col min="10501" max="10507" width="0" style="44" hidden="1" customWidth="1"/>
    <col min="10508" max="10743" width="7.5546875" style="44"/>
    <col min="10744" max="10744" width="4.44140625" style="44" customWidth="1"/>
    <col min="10745" max="10745" width="34.44140625" style="44" customWidth="1"/>
    <col min="10746" max="10746" width="6.88671875" style="44" customWidth="1"/>
    <col min="10747" max="10747" width="9.5546875" style="44" customWidth="1"/>
    <col min="10748" max="10748" width="7.44140625" style="44" customWidth="1"/>
    <col min="10749" max="10753" width="7.5546875" style="44"/>
    <col min="10754" max="10756" width="8.5546875" style="44" customWidth="1"/>
    <col min="10757" max="10763" width="0" style="44" hidden="1" customWidth="1"/>
    <col min="10764" max="10999" width="7.5546875" style="44"/>
    <col min="11000" max="11000" width="4.44140625" style="44" customWidth="1"/>
    <col min="11001" max="11001" width="34.44140625" style="44" customWidth="1"/>
    <col min="11002" max="11002" width="6.88671875" style="44" customWidth="1"/>
    <col min="11003" max="11003" width="9.5546875" style="44" customWidth="1"/>
    <col min="11004" max="11004" width="7.44140625" style="44" customWidth="1"/>
    <col min="11005" max="11009" width="7.5546875" style="44"/>
    <col min="11010" max="11012" width="8.5546875" style="44" customWidth="1"/>
    <col min="11013" max="11019" width="0" style="44" hidden="1" customWidth="1"/>
    <col min="11020" max="11255" width="7.5546875" style="44"/>
    <col min="11256" max="11256" width="4.44140625" style="44" customWidth="1"/>
    <col min="11257" max="11257" width="34.44140625" style="44" customWidth="1"/>
    <col min="11258" max="11258" width="6.88671875" style="44" customWidth="1"/>
    <col min="11259" max="11259" width="9.5546875" style="44" customWidth="1"/>
    <col min="11260" max="11260" width="7.44140625" style="44" customWidth="1"/>
    <col min="11261" max="11265" width="7.5546875" style="44"/>
    <col min="11266" max="11268" width="8.5546875" style="44" customWidth="1"/>
    <col min="11269" max="11275" width="0" style="44" hidden="1" customWidth="1"/>
    <col min="11276" max="11511" width="7.5546875" style="44"/>
    <col min="11512" max="11512" width="4.44140625" style="44" customWidth="1"/>
    <col min="11513" max="11513" width="34.44140625" style="44" customWidth="1"/>
    <col min="11514" max="11514" width="6.88671875" style="44" customWidth="1"/>
    <col min="11515" max="11515" width="9.5546875" style="44" customWidth="1"/>
    <col min="11516" max="11516" width="7.44140625" style="44" customWidth="1"/>
    <col min="11517" max="11521" width="7.5546875" style="44"/>
    <col min="11522" max="11524" width="8.5546875" style="44" customWidth="1"/>
    <col min="11525" max="11531" width="0" style="44" hidden="1" customWidth="1"/>
    <col min="11532" max="11767" width="7.5546875" style="44"/>
    <col min="11768" max="11768" width="4.44140625" style="44" customWidth="1"/>
    <col min="11769" max="11769" width="34.44140625" style="44" customWidth="1"/>
    <col min="11770" max="11770" width="6.88671875" style="44" customWidth="1"/>
    <col min="11771" max="11771" width="9.5546875" style="44" customWidth="1"/>
    <col min="11772" max="11772" width="7.44140625" style="44" customWidth="1"/>
    <col min="11773" max="11777" width="7.5546875" style="44"/>
    <col min="11778" max="11780" width="8.5546875" style="44" customWidth="1"/>
    <col min="11781" max="11787" width="0" style="44" hidden="1" customWidth="1"/>
    <col min="11788" max="12023" width="7.5546875" style="44"/>
    <col min="12024" max="12024" width="4.44140625" style="44" customWidth="1"/>
    <col min="12025" max="12025" width="34.44140625" style="44" customWidth="1"/>
    <col min="12026" max="12026" width="6.88671875" style="44" customWidth="1"/>
    <col min="12027" max="12027" width="9.5546875" style="44" customWidth="1"/>
    <col min="12028" max="12028" width="7.44140625" style="44" customWidth="1"/>
    <col min="12029" max="12033" width="7.5546875" style="44"/>
    <col min="12034" max="12036" width="8.5546875" style="44" customWidth="1"/>
    <col min="12037" max="12043" width="0" style="44" hidden="1" customWidth="1"/>
    <col min="12044" max="12279" width="7.5546875" style="44"/>
    <col min="12280" max="12280" width="4.44140625" style="44" customWidth="1"/>
    <col min="12281" max="12281" width="34.44140625" style="44" customWidth="1"/>
    <col min="12282" max="12282" width="6.88671875" style="44" customWidth="1"/>
    <col min="12283" max="12283" width="9.5546875" style="44" customWidth="1"/>
    <col min="12284" max="12284" width="7.44140625" style="44" customWidth="1"/>
    <col min="12285" max="12289" width="7.5546875" style="44"/>
    <col min="12290" max="12292" width="8.5546875" style="44" customWidth="1"/>
    <col min="12293" max="12299" width="0" style="44" hidden="1" customWidth="1"/>
    <col min="12300" max="12535" width="7.5546875" style="44"/>
    <col min="12536" max="12536" width="4.44140625" style="44" customWidth="1"/>
    <col min="12537" max="12537" width="34.44140625" style="44" customWidth="1"/>
    <col min="12538" max="12538" width="6.88671875" style="44" customWidth="1"/>
    <col min="12539" max="12539" width="9.5546875" style="44" customWidth="1"/>
    <col min="12540" max="12540" width="7.44140625" style="44" customWidth="1"/>
    <col min="12541" max="12545" width="7.5546875" style="44"/>
    <col min="12546" max="12548" width="8.5546875" style="44" customWidth="1"/>
    <col min="12549" max="12555" width="0" style="44" hidden="1" customWidth="1"/>
    <col min="12556" max="12791" width="7.5546875" style="44"/>
    <col min="12792" max="12792" width="4.44140625" style="44" customWidth="1"/>
    <col min="12793" max="12793" width="34.44140625" style="44" customWidth="1"/>
    <col min="12794" max="12794" width="6.88671875" style="44" customWidth="1"/>
    <col min="12795" max="12795" width="9.5546875" style="44" customWidth="1"/>
    <col min="12796" max="12796" width="7.44140625" style="44" customWidth="1"/>
    <col min="12797" max="12801" width="7.5546875" style="44"/>
    <col min="12802" max="12804" width="8.5546875" style="44" customWidth="1"/>
    <col min="12805" max="12811" width="0" style="44" hidden="1" customWidth="1"/>
    <col min="12812" max="13047" width="7.5546875" style="44"/>
    <col min="13048" max="13048" width="4.44140625" style="44" customWidth="1"/>
    <col min="13049" max="13049" width="34.44140625" style="44" customWidth="1"/>
    <col min="13050" max="13050" width="6.88671875" style="44" customWidth="1"/>
    <col min="13051" max="13051" width="9.5546875" style="44" customWidth="1"/>
    <col min="13052" max="13052" width="7.44140625" style="44" customWidth="1"/>
    <col min="13053" max="13057" width="7.5546875" style="44"/>
    <col min="13058" max="13060" width="8.5546875" style="44" customWidth="1"/>
    <col min="13061" max="13067" width="0" style="44" hidden="1" customWidth="1"/>
    <col min="13068" max="13303" width="7.5546875" style="44"/>
    <col min="13304" max="13304" width="4.44140625" style="44" customWidth="1"/>
    <col min="13305" max="13305" width="34.44140625" style="44" customWidth="1"/>
    <col min="13306" max="13306" width="6.88671875" style="44" customWidth="1"/>
    <col min="13307" max="13307" width="9.5546875" style="44" customWidth="1"/>
    <col min="13308" max="13308" width="7.44140625" style="44" customWidth="1"/>
    <col min="13309" max="13313" width="7.5546875" style="44"/>
    <col min="13314" max="13316" width="8.5546875" style="44" customWidth="1"/>
    <col min="13317" max="13323" width="0" style="44" hidden="1" customWidth="1"/>
    <col min="13324" max="13559" width="7.5546875" style="44"/>
    <col min="13560" max="13560" width="4.44140625" style="44" customWidth="1"/>
    <col min="13561" max="13561" width="34.44140625" style="44" customWidth="1"/>
    <col min="13562" max="13562" width="6.88671875" style="44" customWidth="1"/>
    <col min="13563" max="13563" width="9.5546875" style="44" customWidth="1"/>
    <col min="13564" max="13564" width="7.44140625" style="44" customWidth="1"/>
    <col min="13565" max="13569" width="7.5546875" style="44"/>
    <col min="13570" max="13572" width="8.5546875" style="44" customWidth="1"/>
    <col min="13573" max="13579" width="0" style="44" hidden="1" customWidth="1"/>
    <col min="13580" max="13815" width="7.5546875" style="44"/>
    <col min="13816" max="13816" width="4.44140625" style="44" customWidth="1"/>
    <col min="13817" max="13817" width="34.44140625" style="44" customWidth="1"/>
    <col min="13818" max="13818" width="6.88671875" style="44" customWidth="1"/>
    <col min="13819" max="13819" width="9.5546875" style="44" customWidth="1"/>
    <col min="13820" max="13820" width="7.44140625" style="44" customWidth="1"/>
    <col min="13821" max="13825" width="7.5546875" style="44"/>
    <col min="13826" max="13828" width="8.5546875" style="44" customWidth="1"/>
    <col min="13829" max="13835" width="0" style="44" hidden="1" customWidth="1"/>
    <col min="13836" max="14071" width="7.5546875" style="44"/>
    <col min="14072" max="14072" width="4.44140625" style="44" customWidth="1"/>
    <col min="14073" max="14073" width="34.44140625" style="44" customWidth="1"/>
    <col min="14074" max="14074" width="6.88671875" style="44" customWidth="1"/>
    <col min="14075" max="14075" width="9.5546875" style="44" customWidth="1"/>
    <col min="14076" max="14076" width="7.44140625" style="44" customWidth="1"/>
    <col min="14077" max="14081" width="7.5546875" style="44"/>
    <col min="14082" max="14084" width="8.5546875" style="44" customWidth="1"/>
    <col min="14085" max="14091" width="0" style="44" hidden="1" customWidth="1"/>
    <col min="14092" max="14327" width="7.5546875" style="44"/>
    <col min="14328" max="14328" width="4.44140625" style="44" customWidth="1"/>
    <col min="14329" max="14329" width="34.44140625" style="44" customWidth="1"/>
    <col min="14330" max="14330" width="6.88671875" style="44" customWidth="1"/>
    <col min="14331" max="14331" width="9.5546875" style="44" customWidth="1"/>
    <col min="14332" max="14332" width="7.44140625" style="44" customWidth="1"/>
    <col min="14333" max="14337" width="7.5546875" style="44"/>
    <col min="14338" max="14340" width="8.5546875" style="44" customWidth="1"/>
    <col min="14341" max="14347" width="0" style="44" hidden="1" customWidth="1"/>
    <col min="14348" max="14583" width="7.5546875" style="44"/>
    <col min="14584" max="14584" width="4.44140625" style="44" customWidth="1"/>
    <col min="14585" max="14585" width="34.44140625" style="44" customWidth="1"/>
    <col min="14586" max="14586" width="6.88671875" style="44" customWidth="1"/>
    <col min="14587" max="14587" width="9.5546875" style="44" customWidth="1"/>
    <col min="14588" max="14588" width="7.44140625" style="44" customWidth="1"/>
    <col min="14589" max="14593" width="7.5546875" style="44"/>
    <col min="14594" max="14596" width="8.5546875" style="44" customWidth="1"/>
    <col min="14597" max="14603" width="0" style="44" hidden="1" customWidth="1"/>
    <col min="14604" max="14839" width="7.5546875" style="44"/>
    <col min="14840" max="14840" width="4.44140625" style="44" customWidth="1"/>
    <col min="14841" max="14841" width="34.44140625" style="44" customWidth="1"/>
    <col min="14842" max="14842" width="6.88671875" style="44" customWidth="1"/>
    <col min="14843" max="14843" width="9.5546875" style="44" customWidth="1"/>
    <col min="14844" max="14844" width="7.44140625" style="44" customWidth="1"/>
    <col min="14845" max="14849" width="7.5546875" style="44"/>
    <col min="14850" max="14852" width="8.5546875" style="44" customWidth="1"/>
    <col min="14853" max="14859" width="0" style="44" hidden="1" customWidth="1"/>
    <col min="14860" max="15095" width="7.5546875" style="44"/>
    <col min="15096" max="15096" width="4.44140625" style="44" customWidth="1"/>
    <col min="15097" max="15097" width="34.44140625" style="44" customWidth="1"/>
    <col min="15098" max="15098" width="6.88671875" style="44" customWidth="1"/>
    <col min="15099" max="15099" width="9.5546875" style="44" customWidth="1"/>
    <col min="15100" max="15100" width="7.44140625" style="44" customWidth="1"/>
    <col min="15101" max="15105" width="7.5546875" style="44"/>
    <col min="15106" max="15108" width="8.5546875" style="44" customWidth="1"/>
    <col min="15109" max="15115" width="0" style="44" hidden="1" customWidth="1"/>
    <col min="15116" max="15351" width="7.5546875" style="44"/>
    <col min="15352" max="15352" width="4.44140625" style="44" customWidth="1"/>
    <col min="15353" max="15353" width="34.44140625" style="44" customWidth="1"/>
    <col min="15354" max="15354" width="6.88671875" style="44" customWidth="1"/>
    <col min="15355" max="15355" width="9.5546875" style="44" customWidth="1"/>
    <col min="15356" max="15356" width="7.44140625" style="44" customWidth="1"/>
    <col min="15357" max="15361" width="7.5546875" style="44"/>
    <col min="15362" max="15364" width="8.5546875" style="44" customWidth="1"/>
    <col min="15365" max="15371" width="0" style="44" hidden="1" customWidth="1"/>
    <col min="15372" max="15607" width="7.5546875" style="44"/>
    <col min="15608" max="15608" width="4.44140625" style="44" customWidth="1"/>
    <col min="15609" max="15609" width="34.44140625" style="44" customWidth="1"/>
    <col min="15610" max="15610" width="6.88671875" style="44" customWidth="1"/>
    <col min="15611" max="15611" width="9.5546875" style="44" customWidth="1"/>
    <col min="15612" max="15612" width="7.44140625" style="44" customWidth="1"/>
    <col min="15613" max="15617" width="7.5546875" style="44"/>
    <col min="15618" max="15620" width="8.5546875" style="44" customWidth="1"/>
    <col min="15621" max="15627" width="0" style="44" hidden="1" customWidth="1"/>
    <col min="15628" max="15863" width="7.5546875" style="44"/>
    <col min="15864" max="15864" width="4.44140625" style="44" customWidth="1"/>
    <col min="15865" max="15865" width="34.44140625" style="44" customWidth="1"/>
    <col min="15866" max="15866" width="6.88671875" style="44" customWidth="1"/>
    <col min="15867" max="15867" width="9.5546875" style="44" customWidth="1"/>
    <col min="15868" max="15868" width="7.44140625" style="44" customWidth="1"/>
    <col min="15869" max="15873" width="7.5546875" style="44"/>
    <col min="15874" max="15876" width="8.5546875" style="44" customWidth="1"/>
    <col min="15877" max="15883" width="0" style="44" hidden="1" customWidth="1"/>
    <col min="15884" max="16119" width="7.5546875" style="44"/>
    <col min="16120" max="16120" width="4.44140625" style="44" customWidth="1"/>
    <col min="16121" max="16121" width="34.44140625" style="44" customWidth="1"/>
    <col min="16122" max="16122" width="6.88671875" style="44" customWidth="1"/>
    <col min="16123" max="16123" width="9.5546875" style="44" customWidth="1"/>
    <col min="16124" max="16124" width="7.44140625" style="44" customWidth="1"/>
    <col min="16125" max="16129" width="7.5546875" style="44"/>
    <col min="16130" max="16132" width="8.5546875" style="44" customWidth="1"/>
    <col min="16133" max="16139" width="0" style="44" hidden="1" customWidth="1"/>
    <col min="16140" max="16384" width="7.5546875" style="44"/>
  </cols>
  <sheetData>
    <row r="1" spans="1:240" ht="18" customHeight="1">
      <c r="A1" s="932" t="s">
        <v>497</v>
      </c>
      <c r="B1" s="932"/>
      <c r="C1" s="71"/>
      <c r="D1" s="71"/>
      <c r="E1" s="71"/>
      <c r="F1" s="72"/>
      <c r="G1" s="72"/>
    </row>
    <row r="2" spans="1:240" ht="18" customHeight="1">
      <c r="A2" s="927" t="s">
        <v>541</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row>
    <row r="3" spans="1:240" ht="18" customHeight="1">
      <c r="A3" s="220"/>
      <c r="B3" s="220"/>
      <c r="C3" s="73"/>
      <c r="D3" s="73"/>
      <c r="E3" s="73"/>
      <c r="F3" s="58"/>
      <c r="G3" s="58"/>
      <c r="J3" s="58"/>
      <c r="M3" s="928" t="s">
        <v>1</v>
      </c>
      <c r="N3" s="928"/>
      <c r="O3" s="928"/>
      <c r="P3" s="928"/>
      <c r="Q3" s="928"/>
      <c r="R3" s="928"/>
      <c r="S3" s="928"/>
      <c r="T3" s="928"/>
      <c r="U3" s="928"/>
      <c r="V3" s="928"/>
      <c r="W3" s="928"/>
      <c r="X3" s="928"/>
      <c r="Y3" s="928"/>
      <c r="Z3" s="928"/>
      <c r="AA3" s="928"/>
      <c r="AB3" s="928"/>
      <c r="AC3" s="928"/>
    </row>
    <row r="4" spans="1:240" ht="18" customHeight="1">
      <c r="A4" s="944" t="s">
        <v>2</v>
      </c>
      <c r="B4" s="945" t="s">
        <v>194</v>
      </c>
      <c r="C4" s="945" t="s">
        <v>4</v>
      </c>
      <c r="D4" s="925" t="s">
        <v>498</v>
      </c>
      <c r="E4" s="925" t="s">
        <v>499</v>
      </c>
      <c r="F4" s="946" t="s">
        <v>279</v>
      </c>
      <c r="G4" s="923" t="s">
        <v>207</v>
      </c>
      <c r="H4" s="929" t="s">
        <v>7</v>
      </c>
      <c r="I4" s="930"/>
      <c r="J4" s="930"/>
      <c r="K4" s="930"/>
      <c r="L4" s="930"/>
      <c r="M4" s="930"/>
      <c r="N4" s="930"/>
      <c r="O4" s="930"/>
      <c r="P4" s="930"/>
      <c r="Q4" s="930"/>
      <c r="R4" s="930"/>
      <c r="S4" s="930"/>
      <c r="T4" s="930"/>
      <c r="U4" s="930"/>
      <c r="V4" s="930"/>
      <c r="W4" s="930"/>
      <c r="X4" s="930"/>
      <c r="Y4" s="930"/>
      <c r="Z4" s="930"/>
      <c r="AA4" s="930"/>
      <c r="AB4" s="930"/>
      <c r="AC4" s="931"/>
    </row>
    <row r="5" spans="1:240" ht="43.5" customHeight="1">
      <c r="A5" s="944"/>
      <c r="B5" s="945"/>
      <c r="C5" s="945"/>
      <c r="D5" s="926"/>
      <c r="E5" s="926"/>
      <c r="F5" s="946"/>
      <c r="G5" s="924"/>
      <c r="H5" s="12" t="s">
        <v>531</v>
      </c>
      <c r="I5" s="12" t="s">
        <v>532</v>
      </c>
      <c r="J5" s="12" t="s">
        <v>533</v>
      </c>
      <c r="K5" s="12" t="s">
        <v>534</v>
      </c>
      <c r="L5" s="12" t="s">
        <v>535</v>
      </c>
      <c r="M5" s="12" t="s">
        <v>536</v>
      </c>
      <c r="N5" s="12" t="s">
        <v>537</v>
      </c>
      <c r="O5" s="12" t="s">
        <v>538</v>
      </c>
      <c r="P5" s="433" t="s">
        <v>517</v>
      </c>
      <c r="Q5" s="433" t="s">
        <v>518</v>
      </c>
      <c r="R5" s="433" t="s">
        <v>519</v>
      </c>
      <c r="S5" s="433" t="s">
        <v>520</v>
      </c>
      <c r="T5" s="433" t="s">
        <v>521</v>
      </c>
      <c r="U5" s="433" t="s">
        <v>522</v>
      </c>
      <c r="V5" s="433" t="s">
        <v>523</v>
      </c>
      <c r="W5" s="433" t="s">
        <v>524</v>
      </c>
      <c r="X5" s="433" t="s">
        <v>525</v>
      </c>
      <c r="Y5" s="433" t="s">
        <v>526</v>
      </c>
      <c r="Z5" s="433" t="s">
        <v>527</v>
      </c>
      <c r="AA5" s="433" t="s">
        <v>528</v>
      </c>
      <c r="AB5" s="433" t="s">
        <v>529</v>
      </c>
      <c r="AC5" s="433" t="s">
        <v>530</v>
      </c>
    </row>
    <row r="6" spans="1:240" s="79" customFormat="1" ht="26.4">
      <c r="A6" s="75" t="s">
        <v>197</v>
      </c>
      <c r="B6" s="76">
        <v>-2</v>
      </c>
      <c r="C6" s="75" t="s">
        <v>208</v>
      </c>
      <c r="D6" s="76">
        <v>-4</v>
      </c>
      <c r="E6" s="75">
        <v>-5</v>
      </c>
      <c r="F6" s="77" t="s">
        <v>512</v>
      </c>
      <c r="G6" s="78"/>
      <c r="H6" s="76">
        <v>-7</v>
      </c>
      <c r="I6" s="78">
        <v>-8</v>
      </c>
      <c r="J6" s="76">
        <v>-9</v>
      </c>
      <c r="K6" s="78">
        <v>-10</v>
      </c>
      <c r="L6" s="76">
        <v>-11</v>
      </c>
      <c r="M6" s="78">
        <v>-12</v>
      </c>
      <c r="N6" s="76">
        <v>-13</v>
      </c>
      <c r="O6" s="78">
        <v>-14</v>
      </c>
      <c r="P6" s="78">
        <v>-15</v>
      </c>
      <c r="Q6" s="78">
        <v>-16</v>
      </c>
      <c r="R6" s="78">
        <v>-17</v>
      </c>
      <c r="S6" s="78">
        <v>-18</v>
      </c>
      <c r="T6" s="78">
        <v>-19</v>
      </c>
      <c r="U6" s="78">
        <v>-20</v>
      </c>
      <c r="V6" s="78">
        <v>-21</v>
      </c>
      <c r="W6" s="78">
        <v>-22</v>
      </c>
      <c r="X6" s="78">
        <v>-23</v>
      </c>
      <c r="Y6" s="78">
        <v>-24</v>
      </c>
      <c r="Z6" s="78">
        <v>-25</v>
      </c>
      <c r="AA6" s="78">
        <v>-26</v>
      </c>
      <c r="AB6" s="78">
        <v>-27</v>
      </c>
      <c r="AC6" s="78">
        <v>-28</v>
      </c>
    </row>
    <row r="7" spans="1:240" s="50" customFormat="1" ht="20.100000000000001" customHeight="1">
      <c r="A7" s="80"/>
      <c r="B7" s="82" t="s">
        <v>17</v>
      </c>
      <c r="C7" s="80"/>
      <c r="D7" s="80">
        <f>D9+D32+D75</f>
        <v>101671.33238000002</v>
      </c>
      <c r="E7" s="408">
        <f t="shared" ref="E7:E70" si="0">F7-D7</f>
        <v>-100813.64682200002</v>
      </c>
      <c r="F7" s="13">
        <f>F9+F32+F75</f>
        <v>857.68555800000024</v>
      </c>
      <c r="G7" s="13">
        <v>100</v>
      </c>
      <c r="H7" s="13">
        <f t="shared" ref="H7:AC7" si="1">H9+H32+H75</f>
        <v>0.86460000000000004</v>
      </c>
      <c r="I7" s="13">
        <f t="shared" si="1"/>
        <v>7.9277299999999968</v>
      </c>
      <c r="J7" s="13">
        <f t="shared" si="1"/>
        <v>52.565968999997843</v>
      </c>
      <c r="K7" s="13">
        <f t="shared" si="1"/>
        <v>48.49861000000017</v>
      </c>
      <c r="L7" s="13">
        <f t="shared" si="1"/>
        <v>89.871240000002373</v>
      </c>
      <c r="M7" s="13">
        <f t="shared" si="1"/>
        <v>44.759470999999991</v>
      </c>
      <c r="N7" s="13">
        <f t="shared" si="1"/>
        <v>95.025686000000618</v>
      </c>
      <c r="O7" s="13">
        <f t="shared" si="1"/>
        <v>23.655729999999998</v>
      </c>
      <c r="P7" s="13">
        <f t="shared" si="1"/>
        <v>16.494110000000063</v>
      </c>
      <c r="Q7" s="13">
        <f t="shared" si="1"/>
        <v>47.030546999999984</v>
      </c>
      <c r="R7" s="13">
        <f t="shared" si="1"/>
        <v>24.064170000000093</v>
      </c>
      <c r="S7" s="13">
        <f t="shared" si="1"/>
        <v>43.834380000000252</v>
      </c>
      <c r="T7" s="13">
        <f t="shared" si="1"/>
        <v>44.458629999999886</v>
      </c>
      <c r="U7" s="13">
        <f t="shared" si="1"/>
        <v>8.2953999999999084</v>
      </c>
      <c r="V7" s="13">
        <f t="shared" si="1"/>
        <v>90.78903299999908</v>
      </c>
      <c r="W7" s="13">
        <f t="shared" si="1"/>
        <v>39.232110000000006</v>
      </c>
      <c r="X7" s="13">
        <f t="shared" si="1"/>
        <v>24.939779999999995</v>
      </c>
      <c r="Y7" s="13">
        <f t="shared" si="1"/>
        <v>33.379868999999935</v>
      </c>
      <c r="Z7" s="13">
        <f t="shared" si="1"/>
        <v>12.365629999999976</v>
      </c>
      <c r="AA7" s="13">
        <f t="shared" si="1"/>
        <v>86.30801000000001</v>
      </c>
      <c r="AB7" s="13">
        <f t="shared" si="1"/>
        <v>17.150593000000001</v>
      </c>
      <c r="AC7" s="13">
        <f t="shared" si="1"/>
        <v>6.1742600000000003</v>
      </c>
    </row>
    <row r="8" spans="1:240" s="50" customFormat="1" ht="20.100000000000001" customHeight="1">
      <c r="A8" s="80" t="s">
        <v>210</v>
      </c>
      <c r="B8" s="82" t="s">
        <v>211</v>
      </c>
      <c r="C8" s="80"/>
      <c r="D8" s="80"/>
      <c r="E8" s="408">
        <f t="shared" si="0"/>
        <v>0</v>
      </c>
      <c r="F8" s="13"/>
      <c r="G8" s="13"/>
      <c r="H8" s="13"/>
      <c r="I8" s="13"/>
      <c r="J8" s="13"/>
      <c r="K8" s="13"/>
      <c r="L8" s="13"/>
      <c r="M8" s="13"/>
      <c r="N8" s="13"/>
      <c r="O8" s="13"/>
      <c r="P8" s="13"/>
      <c r="Q8" s="13"/>
      <c r="R8" s="13"/>
      <c r="S8" s="13"/>
      <c r="T8" s="13"/>
      <c r="U8" s="13"/>
      <c r="V8" s="13"/>
      <c r="W8" s="13"/>
      <c r="X8" s="13"/>
      <c r="Y8" s="13"/>
      <c r="Z8" s="13"/>
      <c r="AA8" s="13"/>
      <c r="AB8" s="13"/>
      <c r="AC8" s="13"/>
    </row>
    <row r="9" spans="1:240" s="550" customFormat="1" ht="16.5" customHeight="1">
      <c r="A9" s="510" t="s">
        <v>18</v>
      </c>
      <c r="B9" s="511" t="s">
        <v>19</v>
      </c>
      <c r="C9" s="512" t="s">
        <v>20</v>
      </c>
      <c r="D9" s="592">
        <v>95835.652380000014</v>
      </c>
      <c r="E9" s="575">
        <f t="shared" si="0"/>
        <v>-95835.652380000014</v>
      </c>
      <c r="F9" s="514">
        <f>F11+F15+F16+F17+F21+F25+F29+F31</f>
        <v>0</v>
      </c>
      <c r="G9" s="514">
        <f>F9/F$7*100</f>
        <v>0</v>
      </c>
      <c r="H9" s="514">
        <f t="shared" ref="H9:AC9" si="2">H11+H15+H16+H17+H21+H25+H29+H30+H31</f>
        <v>0</v>
      </c>
      <c r="I9" s="514">
        <f t="shared" si="2"/>
        <v>0</v>
      </c>
      <c r="J9" s="514">
        <f t="shared" si="2"/>
        <v>0</v>
      </c>
      <c r="K9" s="514">
        <f t="shared" si="2"/>
        <v>0</v>
      </c>
      <c r="L9" s="514">
        <f t="shared" si="2"/>
        <v>0</v>
      </c>
      <c r="M9" s="514">
        <f t="shared" si="2"/>
        <v>0</v>
      </c>
      <c r="N9" s="514">
        <f t="shared" si="2"/>
        <v>0</v>
      </c>
      <c r="O9" s="514">
        <f t="shared" si="2"/>
        <v>0</v>
      </c>
      <c r="P9" s="514">
        <f t="shared" si="2"/>
        <v>0</v>
      </c>
      <c r="Q9" s="514">
        <f t="shared" si="2"/>
        <v>0</v>
      </c>
      <c r="R9" s="514">
        <f t="shared" si="2"/>
        <v>0</v>
      </c>
      <c r="S9" s="514">
        <f t="shared" si="2"/>
        <v>0</v>
      </c>
      <c r="T9" s="514">
        <f t="shared" si="2"/>
        <v>0</v>
      </c>
      <c r="U9" s="514">
        <f t="shared" si="2"/>
        <v>0</v>
      </c>
      <c r="V9" s="514">
        <f t="shared" si="2"/>
        <v>0</v>
      </c>
      <c r="W9" s="514">
        <f t="shared" si="2"/>
        <v>0</v>
      </c>
      <c r="X9" s="514">
        <f t="shared" si="2"/>
        <v>0</v>
      </c>
      <c r="Y9" s="514">
        <f t="shared" si="2"/>
        <v>0</v>
      </c>
      <c r="Z9" s="514">
        <f t="shared" si="2"/>
        <v>0</v>
      </c>
      <c r="AA9" s="514">
        <f t="shared" si="2"/>
        <v>0</v>
      </c>
      <c r="AB9" s="514">
        <f t="shared" si="2"/>
        <v>0</v>
      </c>
      <c r="AC9" s="514">
        <f t="shared" si="2"/>
        <v>0</v>
      </c>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row>
    <row r="10" spans="1:240" s="53" customFormat="1" ht="16.5" customHeight="1">
      <c r="A10" s="87"/>
      <c r="B10" s="88" t="s">
        <v>75</v>
      </c>
      <c r="C10" s="89"/>
      <c r="D10" s="89"/>
      <c r="E10" s="408">
        <f t="shared" si="0"/>
        <v>0</v>
      </c>
      <c r="F10" s="23"/>
      <c r="G10" s="23"/>
      <c r="H10" s="23"/>
      <c r="I10" s="23"/>
      <c r="J10" s="23"/>
      <c r="K10" s="23"/>
      <c r="L10" s="23"/>
      <c r="M10" s="23"/>
      <c r="N10" s="23"/>
      <c r="O10" s="23"/>
      <c r="P10" s="23"/>
      <c r="Q10" s="23"/>
      <c r="R10" s="23"/>
      <c r="S10" s="23"/>
      <c r="T10" s="23"/>
      <c r="U10" s="23"/>
      <c r="V10" s="23"/>
      <c r="W10" s="23"/>
      <c r="X10" s="23"/>
      <c r="Y10" s="23"/>
      <c r="Z10" s="23"/>
      <c r="AA10" s="23"/>
      <c r="AB10" s="23"/>
      <c r="AC10" s="23"/>
    </row>
    <row r="11" spans="1:240" s="538" customFormat="1" ht="17.25" customHeight="1">
      <c r="A11" s="515" t="s">
        <v>21</v>
      </c>
      <c r="B11" s="516" t="s">
        <v>22</v>
      </c>
      <c r="C11" s="517" t="s">
        <v>23</v>
      </c>
      <c r="D11" s="518">
        <v>4142.1799999999994</v>
      </c>
      <c r="E11" s="576">
        <f t="shared" si="0"/>
        <v>-4142.1799999999994</v>
      </c>
      <c r="F11" s="523">
        <f>F12+F13+F14</f>
        <v>0</v>
      </c>
      <c r="G11" s="523" t="e">
        <f>F11/F$9*100</f>
        <v>#DIV/0!</v>
      </c>
      <c r="H11" s="548"/>
      <c r="I11" s="548"/>
      <c r="J11" s="548"/>
      <c r="K11" s="548"/>
      <c r="L11" s="548"/>
      <c r="M11" s="548"/>
      <c r="N11" s="548"/>
      <c r="O11" s="548"/>
      <c r="P11" s="548"/>
      <c r="Q11" s="548"/>
      <c r="R11" s="548"/>
      <c r="S11" s="548"/>
      <c r="T11" s="548"/>
      <c r="U11" s="548"/>
      <c r="V11" s="548"/>
      <c r="W11" s="548"/>
      <c r="X11" s="548"/>
      <c r="Y11" s="548"/>
      <c r="Z11" s="548"/>
      <c r="AA11" s="548"/>
      <c r="AB11" s="548"/>
      <c r="AC11" s="548"/>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row>
    <row r="12" spans="1:240" s="530" customFormat="1" ht="17.25" customHeight="1">
      <c r="A12" s="519"/>
      <c r="B12" s="520" t="s">
        <v>212</v>
      </c>
      <c r="C12" s="521" t="s">
        <v>25</v>
      </c>
      <c r="D12" s="584">
        <v>2563.3200000000002</v>
      </c>
      <c r="E12" s="577">
        <f t="shared" si="0"/>
        <v>-2563.3200000000002</v>
      </c>
      <c r="F12" s="524">
        <f t="shared" ref="F12:F29" si="3">SUM(H12:AC12)</f>
        <v>0</v>
      </c>
      <c r="G12" s="524" t="e">
        <f>F12/F$11*100</f>
        <v>#DIV/0!</v>
      </c>
      <c r="H12" s="549"/>
      <c r="I12" s="549"/>
      <c r="J12" s="549"/>
      <c r="K12" s="549"/>
      <c r="L12" s="549"/>
      <c r="M12" s="549"/>
      <c r="N12" s="549"/>
      <c r="O12" s="549"/>
      <c r="P12" s="549"/>
      <c r="Q12" s="549"/>
      <c r="R12" s="549"/>
      <c r="S12" s="549"/>
      <c r="T12" s="549"/>
      <c r="U12" s="549"/>
      <c r="V12" s="549"/>
      <c r="W12" s="549"/>
      <c r="X12" s="549"/>
      <c r="Y12" s="549"/>
      <c r="Z12" s="549"/>
      <c r="AA12" s="549"/>
      <c r="AB12" s="549"/>
      <c r="AC12" s="549"/>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row>
    <row r="13" spans="1:240" s="53" customFormat="1" ht="20.100000000000001" customHeight="1">
      <c r="A13" s="87"/>
      <c r="B13" s="94" t="s">
        <v>26</v>
      </c>
      <c r="C13" s="89" t="s">
        <v>27</v>
      </c>
      <c r="D13" s="89"/>
      <c r="E13" s="578">
        <f t="shared" si="0"/>
        <v>0</v>
      </c>
      <c r="F13" s="23">
        <f t="shared" si="3"/>
        <v>0</v>
      </c>
      <c r="G13" s="23">
        <f>F13/F$7*100</f>
        <v>0</v>
      </c>
      <c r="H13" s="24"/>
      <c r="I13" s="24"/>
      <c r="J13" s="24"/>
      <c r="K13" s="24"/>
      <c r="L13" s="24"/>
      <c r="M13" s="24"/>
      <c r="N13" s="24"/>
      <c r="O13" s="24"/>
      <c r="P13" s="24"/>
      <c r="Q13" s="24"/>
      <c r="R13" s="24"/>
      <c r="S13" s="24"/>
      <c r="T13" s="24"/>
      <c r="U13" s="24"/>
      <c r="V13" s="24"/>
      <c r="W13" s="24"/>
      <c r="X13" s="24"/>
      <c r="Y13" s="24"/>
      <c r="Z13" s="24"/>
      <c r="AA13" s="24"/>
      <c r="AB13" s="24"/>
      <c r="AC13" s="24"/>
    </row>
    <row r="14" spans="1:240" s="53" customFormat="1" ht="20.100000000000001" customHeight="1">
      <c r="A14" s="87"/>
      <c r="B14" s="95" t="s">
        <v>28</v>
      </c>
      <c r="C14" s="89" t="s">
        <v>29</v>
      </c>
      <c r="D14" s="89"/>
      <c r="E14" s="578">
        <f t="shared" si="0"/>
        <v>0</v>
      </c>
      <c r="F14" s="23">
        <f t="shared" si="3"/>
        <v>0</v>
      </c>
      <c r="G14" s="23">
        <f>F14/F$7*100</f>
        <v>0</v>
      </c>
      <c r="H14" s="24"/>
      <c r="I14" s="24"/>
      <c r="J14" s="24"/>
      <c r="K14" s="24"/>
      <c r="L14" s="24"/>
      <c r="M14" s="24"/>
      <c r="N14" s="24"/>
      <c r="O14" s="24"/>
      <c r="P14" s="24"/>
      <c r="Q14" s="24"/>
      <c r="R14" s="24"/>
      <c r="S14" s="24"/>
      <c r="T14" s="24"/>
      <c r="U14" s="24"/>
      <c r="V14" s="24"/>
      <c r="W14" s="24"/>
      <c r="X14" s="24"/>
      <c r="Y14" s="24"/>
      <c r="Z14" s="24"/>
      <c r="AA14" s="24"/>
      <c r="AB14" s="24"/>
      <c r="AC14" s="24"/>
    </row>
    <row r="15" spans="1:240" s="53" customFormat="1" ht="17.25" customHeight="1">
      <c r="A15" s="90" t="s">
        <v>30</v>
      </c>
      <c r="B15" s="96" t="s">
        <v>31</v>
      </c>
      <c r="C15" s="92" t="s">
        <v>32</v>
      </c>
      <c r="D15" s="92"/>
      <c r="E15" s="578">
        <f t="shared" si="0"/>
        <v>0</v>
      </c>
      <c r="F15" s="23">
        <f t="shared" si="3"/>
        <v>0</v>
      </c>
      <c r="G15" s="18" t="e">
        <f>F15/F$9*100</f>
        <v>#DIV/0!</v>
      </c>
      <c r="H15" s="19"/>
      <c r="I15" s="19"/>
      <c r="J15" s="19"/>
      <c r="K15" s="19"/>
      <c r="L15" s="19"/>
      <c r="M15" s="19"/>
      <c r="N15" s="19"/>
      <c r="O15" s="19"/>
      <c r="P15" s="19"/>
      <c r="Q15" s="19"/>
      <c r="R15" s="19"/>
      <c r="S15" s="19"/>
      <c r="T15" s="19"/>
      <c r="U15" s="19"/>
      <c r="V15" s="19"/>
      <c r="W15" s="19"/>
      <c r="X15" s="19"/>
      <c r="Y15" s="19"/>
      <c r="Z15" s="19"/>
      <c r="AA15" s="19"/>
      <c r="AB15" s="19"/>
      <c r="AC15" s="19"/>
    </row>
    <row r="16" spans="1:240" s="538" customFormat="1" ht="17.25" customHeight="1">
      <c r="A16" s="515" t="s">
        <v>33</v>
      </c>
      <c r="B16" s="522" t="s">
        <v>34</v>
      </c>
      <c r="C16" s="517" t="s">
        <v>35</v>
      </c>
      <c r="D16" s="583">
        <v>1934.9299999999998</v>
      </c>
      <c r="E16" s="576">
        <f t="shared" si="0"/>
        <v>-1934.9299999999998</v>
      </c>
      <c r="F16" s="524">
        <f t="shared" si="3"/>
        <v>0</v>
      </c>
      <c r="G16" s="523" t="e">
        <f>F16/F$9*100</f>
        <v>#DIV/0!</v>
      </c>
      <c r="H16" s="548"/>
      <c r="I16" s="548"/>
      <c r="J16" s="548"/>
      <c r="K16" s="548"/>
      <c r="L16" s="548"/>
      <c r="M16" s="548"/>
      <c r="N16" s="548"/>
      <c r="O16" s="548"/>
      <c r="P16" s="548"/>
      <c r="Q16" s="548"/>
      <c r="R16" s="548"/>
      <c r="S16" s="548"/>
      <c r="T16" s="548"/>
      <c r="U16" s="548"/>
      <c r="V16" s="548"/>
      <c r="W16" s="548"/>
      <c r="X16" s="548"/>
      <c r="Y16" s="548"/>
      <c r="Z16" s="548"/>
      <c r="AA16" s="548"/>
      <c r="AB16" s="548"/>
      <c r="AC16" s="548"/>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row>
    <row r="17" spans="1:240" s="538" customFormat="1" ht="17.25" customHeight="1">
      <c r="A17" s="515" t="s">
        <v>36</v>
      </c>
      <c r="B17" s="516" t="s">
        <v>37</v>
      </c>
      <c r="C17" s="517" t="s">
        <v>38</v>
      </c>
      <c r="D17" s="518">
        <v>15158.330000000002</v>
      </c>
      <c r="E17" s="576">
        <f t="shared" si="0"/>
        <v>-15158.330000000002</v>
      </c>
      <c r="F17" s="524">
        <f t="shared" si="3"/>
        <v>0</v>
      </c>
      <c r="G17" s="523" t="e">
        <f>F17/F$9*100</f>
        <v>#DIV/0!</v>
      </c>
      <c r="H17" s="548"/>
      <c r="I17" s="548"/>
      <c r="J17" s="548"/>
      <c r="K17" s="548"/>
      <c r="L17" s="548"/>
      <c r="M17" s="548"/>
      <c r="N17" s="548"/>
      <c r="O17" s="548"/>
      <c r="P17" s="548"/>
      <c r="Q17" s="548"/>
      <c r="R17" s="548"/>
      <c r="S17" s="548"/>
      <c r="T17" s="548"/>
      <c r="U17" s="548"/>
      <c r="V17" s="548"/>
      <c r="W17" s="548"/>
      <c r="X17" s="548"/>
      <c r="Y17" s="548"/>
      <c r="Z17" s="548"/>
      <c r="AA17" s="548"/>
      <c r="AB17" s="548"/>
      <c r="AC17" s="548"/>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row>
    <row r="18" spans="1:240" ht="20.100000000000001" customHeight="1">
      <c r="A18" s="87"/>
      <c r="B18" s="95" t="s">
        <v>39</v>
      </c>
      <c r="C18" s="89" t="s">
        <v>40</v>
      </c>
      <c r="D18" s="89"/>
      <c r="E18" s="578">
        <f t="shared" si="0"/>
        <v>0</v>
      </c>
      <c r="F18" s="23">
        <f t="shared" si="3"/>
        <v>0</v>
      </c>
      <c r="G18" s="23"/>
      <c r="H18" s="24"/>
      <c r="I18" s="24"/>
      <c r="J18" s="24"/>
      <c r="K18" s="24"/>
      <c r="L18" s="24"/>
      <c r="M18" s="24"/>
      <c r="N18" s="24"/>
      <c r="O18" s="24"/>
      <c r="P18" s="24"/>
      <c r="Q18" s="24"/>
      <c r="R18" s="24"/>
      <c r="S18" s="24"/>
      <c r="T18" s="24"/>
      <c r="U18" s="24"/>
      <c r="V18" s="24"/>
      <c r="W18" s="24"/>
      <c r="X18" s="24"/>
      <c r="Y18" s="24"/>
      <c r="Z18" s="24"/>
      <c r="AA18" s="24"/>
      <c r="AB18" s="24"/>
      <c r="AC18" s="24"/>
    </row>
    <row r="19" spans="1:240" ht="20.100000000000001" customHeight="1">
      <c r="A19" s="87"/>
      <c r="B19" s="95" t="s">
        <v>41</v>
      </c>
      <c r="C19" s="89" t="s">
        <v>42</v>
      </c>
      <c r="D19" s="89"/>
      <c r="E19" s="578">
        <f t="shared" si="0"/>
        <v>0</v>
      </c>
      <c r="F19" s="23">
        <f t="shared" si="3"/>
        <v>0</v>
      </c>
      <c r="G19" s="23"/>
      <c r="H19" s="24"/>
      <c r="I19" s="24"/>
      <c r="J19" s="24"/>
      <c r="K19" s="24"/>
      <c r="L19" s="24"/>
      <c r="M19" s="24"/>
      <c r="N19" s="24"/>
      <c r="O19" s="24"/>
      <c r="P19" s="24"/>
      <c r="Q19" s="24"/>
      <c r="R19" s="24"/>
      <c r="S19" s="24"/>
      <c r="T19" s="24"/>
      <c r="U19" s="24"/>
      <c r="V19" s="24"/>
      <c r="W19" s="24"/>
      <c r="X19" s="24"/>
      <c r="Y19" s="24"/>
      <c r="Z19" s="24"/>
      <c r="AA19" s="24"/>
      <c r="AB19" s="24"/>
      <c r="AC19" s="24"/>
    </row>
    <row r="20" spans="1:240" ht="20.100000000000001" customHeight="1">
      <c r="A20" s="87"/>
      <c r="B20" s="95" t="s">
        <v>43</v>
      </c>
      <c r="C20" s="89" t="s">
        <v>44</v>
      </c>
      <c r="D20" s="89"/>
      <c r="E20" s="578">
        <f t="shared" si="0"/>
        <v>0</v>
      </c>
      <c r="F20" s="23">
        <f t="shared" si="3"/>
        <v>0</v>
      </c>
      <c r="G20" s="23"/>
      <c r="H20" s="24"/>
      <c r="I20" s="24"/>
      <c r="J20" s="24"/>
      <c r="K20" s="24"/>
      <c r="L20" s="24"/>
      <c r="M20" s="24"/>
      <c r="N20" s="24"/>
      <c r="O20" s="24"/>
      <c r="P20" s="24"/>
      <c r="Q20" s="24"/>
      <c r="R20" s="24"/>
      <c r="S20" s="24"/>
      <c r="T20" s="24"/>
      <c r="U20" s="24"/>
      <c r="V20" s="24"/>
      <c r="W20" s="24"/>
      <c r="X20" s="24"/>
      <c r="Y20" s="24"/>
      <c r="Z20" s="24"/>
      <c r="AA20" s="24"/>
      <c r="AB20" s="24"/>
      <c r="AC20" s="24"/>
    </row>
    <row r="21" spans="1:240" ht="17.25" customHeight="1">
      <c r="A21" s="90" t="s">
        <v>45</v>
      </c>
      <c r="B21" s="91" t="s">
        <v>46</v>
      </c>
      <c r="C21" s="92" t="s">
        <v>47</v>
      </c>
      <c r="D21" s="92"/>
      <c r="E21" s="578">
        <f t="shared" si="0"/>
        <v>0</v>
      </c>
      <c r="F21" s="23">
        <f t="shared" si="3"/>
        <v>0</v>
      </c>
      <c r="G21" s="18" t="e">
        <f>F21/F$9*100</f>
        <v>#DIV/0!</v>
      </c>
      <c r="H21" s="19"/>
      <c r="I21" s="19"/>
      <c r="J21" s="19"/>
      <c r="K21" s="19"/>
      <c r="L21" s="19"/>
      <c r="M21" s="19"/>
      <c r="N21" s="19"/>
      <c r="O21" s="19"/>
      <c r="P21" s="19"/>
      <c r="Q21" s="19"/>
      <c r="R21" s="19"/>
      <c r="S21" s="19"/>
      <c r="T21" s="19"/>
      <c r="U21" s="19"/>
      <c r="V21" s="19"/>
      <c r="W21" s="19"/>
      <c r="X21" s="19"/>
      <c r="Y21" s="19"/>
      <c r="Z21" s="19"/>
      <c r="AA21" s="19"/>
      <c r="AB21" s="19"/>
      <c r="AC21" s="19"/>
    </row>
    <row r="22" spans="1:240" ht="20.100000000000001" customHeight="1">
      <c r="A22" s="87"/>
      <c r="B22" s="95" t="s">
        <v>48</v>
      </c>
      <c r="C22" s="89" t="s">
        <v>49</v>
      </c>
      <c r="D22" s="89"/>
      <c r="E22" s="578">
        <f t="shared" si="0"/>
        <v>0</v>
      </c>
      <c r="F22" s="23">
        <f t="shared" si="3"/>
        <v>0</v>
      </c>
      <c r="G22" s="23"/>
      <c r="H22" s="24"/>
      <c r="I22" s="24"/>
      <c r="J22" s="24"/>
      <c r="K22" s="24"/>
      <c r="L22" s="24"/>
      <c r="M22" s="24"/>
      <c r="N22" s="24"/>
      <c r="O22" s="24"/>
      <c r="P22" s="24"/>
      <c r="Q22" s="24"/>
      <c r="R22" s="24"/>
      <c r="S22" s="24"/>
      <c r="T22" s="24"/>
      <c r="U22" s="24"/>
      <c r="V22" s="24"/>
      <c r="W22" s="24"/>
      <c r="X22" s="24"/>
      <c r="Y22" s="24"/>
      <c r="Z22" s="24"/>
      <c r="AA22" s="24"/>
      <c r="AB22" s="24"/>
      <c r="AC22" s="24"/>
    </row>
    <row r="23" spans="1:240" s="50" customFormat="1" ht="20.100000000000001" customHeight="1">
      <c r="A23" s="87"/>
      <c r="B23" s="95" t="s">
        <v>50</v>
      </c>
      <c r="C23" s="89" t="s">
        <v>51</v>
      </c>
      <c r="D23" s="89"/>
      <c r="E23" s="578">
        <f t="shared" si="0"/>
        <v>0</v>
      </c>
      <c r="F23" s="23">
        <f t="shared" si="3"/>
        <v>0</v>
      </c>
      <c r="G23" s="23"/>
      <c r="H23" s="24"/>
      <c r="I23" s="24"/>
      <c r="J23" s="24"/>
      <c r="K23" s="24"/>
      <c r="L23" s="24"/>
      <c r="M23" s="24"/>
      <c r="N23" s="24"/>
      <c r="O23" s="24"/>
      <c r="P23" s="24"/>
      <c r="Q23" s="24"/>
      <c r="R23" s="24"/>
      <c r="S23" s="24"/>
      <c r="T23" s="24"/>
      <c r="U23" s="24"/>
      <c r="V23" s="24"/>
      <c r="W23" s="24"/>
      <c r="X23" s="24"/>
      <c r="Y23" s="24"/>
      <c r="Z23" s="24"/>
      <c r="AA23" s="24"/>
      <c r="AB23" s="24"/>
      <c r="AC23" s="24"/>
    </row>
    <row r="24" spans="1:240" ht="20.100000000000001" customHeight="1">
      <c r="A24" s="87"/>
      <c r="B24" s="95" t="s">
        <v>52</v>
      </c>
      <c r="C24" s="89" t="s">
        <v>53</v>
      </c>
      <c r="D24" s="89"/>
      <c r="E24" s="578">
        <f t="shared" si="0"/>
        <v>0</v>
      </c>
      <c r="F24" s="23">
        <f t="shared" si="3"/>
        <v>0</v>
      </c>
      <c r="G24" s="23"/>
      <c r="H24" s="24"/>
      <c r="I24" s="24"/>
      <c r="J24" s="24"/>
      <c r="K24" s="24"/>
      <c r="L24" s="24"/>
      <c r="M24" s="24"/>
      <c r="N24" s="24"/>
      <c r="O24" s="24"/>
      <c r="P24" s="24"/>
      <c r="Q24" s="24"/>
      <c r="R24" s="24"/>
      <c r="S24" s="24"/>
      <c r="T24" s="24"/>
      <c r="U24" s="24"/>
      <c r="V24" s="24"/>
      <c r="W24" s="24"/>
      <c r="X24" s="24"/>
      <c r="Y24" s="24"/>
      <c r="Z24" s="24"/>
      <c r="AA24" s="24"/>
      <c r="AB24" s="24"/>
      <c r="AC24" s="24"/>
    </row>
    <row r="25" spans="1:240" s="547" customFormat="1" ht="19.5" customHeight="1">
      <c r="A25" s="515" t="s">
        <v>54</v>
      </c>
      <c r="B25" s="516" t="s">
        <v>55</v>
      </c>
      <c r="C25" s="517" t="s">
        <v>56</v>
      </c>
      <c r="D25" s="518">
        <v>69200.77</v>
      </c>
      <c r="E25" s="576">
        <f t="shared" si="0"/>
        <v>-69200.77</v>
      </c>
      <c r="F25" s="524">
        <f t="shared" si="3"/>
        <v>0</v>
      </c>
      <c r="G25" s="523" t="e">
        <f>F25/F$9*100</f>
        <v>#DIV/0!</v>
      </c>
      <c r="H25" s="548"/>
      <c r="I25" s="548"/>
      <c r="J25" s="548"/>
      <c r="K25" s="548"/>
      <c r="L25" s="548"/>
      <c r="M25" s="548"/>
      <c r="N25" s="548"/>
      <c r="O25" s="548"/>
      <c r="P25" s="548"/>
      <c r="Q25" s="548"/>
      <c r="R25" s="548"/>
      <c r="S25" s="548"/>
      <c r="T25" s="548"/>
      <c r="U25" s="548"/>
      <c r="V25" s="548"/>
      <c r="W25" s="548"/>
      <c r="X25" s="548"/>
      <c r="Y25" s="548"/>
      <c r="Z25" s="548"/>
      <c r="AA25" s="548"/>
      <c r="AB25" s="548"/>
      <c r="AC25" s="548"/>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row>
    <row r="26" spans="1:240" s="557" customFormat="1" ht="15.6">
      <c r="A26" s="551"/>
      <c r="B26" s="552" t="s">
        <v>57</v>
      </c>
      <c r="C26" s="553" t="s">
        <v>58</v>
      </c>
      <c r="D26" s="554">
        <v>42248.200000000004</v>
      </c>
      <c r="E26" s="579">
        <f t="shared" si="0"/>
        <v>-42248.200000000004</v>
      </c>
      <c r="F26" s="555">
        <f t="shared" si="3"/>
        <v>0</v>
      </c>
      <c r="G26" s="555"/>
      <c r="H26" s="556"/>
      <c r="I26" s="556"/>
      <c r="J26" s="556"/>
      <c r="K26" s="556"/>
      <c r="L26" s="556"/>
      <c r="M26" s="556"/>
      <c r="N26" s="556"/>
      <c r="O26" s="556"/>
      <c r="P26" s="556"/>
      <c r="Q26" s="556"/>
      <c r="R26" s="556"/>
      <c r="S26" s="556"/>
      <c r="T26" s="556"/>
      <c r="U26" s="556"/>
      <c r="V26" s="556"/>
      <c r="W26" s="556"/>
      <c r="X26" s="556"/>
      <c r="Y26" s="556"/>
      <c r="Z26" s="556"/>
      <c r="AA26" s="556"/>
      <c r="AB26" s="556"/>
      <c r="AC26" s="556"/>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row>
    <row r="27" spans="1:240" ht="20.100000000000001" customHeight="1">
      <c r="A27" s="87"/>
      <c r="B27" s="95" t="s">
        <v>59</v>
      </c>
      <c r="C27" s="89" t="s">
        <v>60</v>
      </c>
      <c r="D27" s="89"/>
      <c r="E27" s="578">
        <f t="shared" si="0"/>
        <v>0</v>
      </c>
      <c r="F27" s="23">
        <f t="shared" si="3"/>
        <v>0</v>
      </c>
      <c r="G27" s="23"/>
      <c r="H27" s="24"/>
      <c r="I27" s="24"/>
      <c r="J27" s="24"/>
      <c r="K27" s="24"/>
      <c r="L27" s="24"/>
      <c r="M27" s="24"/>
      <c r="N27" s="24"/>
      <c r="O27" s="24"/>
      <c r="P27" s="24"/>
      <c r="Q27" s="24"/>
      <c r="R27" s="24"/>
      <c r="S27" s="24"/>
      <c r="T27" s="24"/>
      <c r="U27" s="24"/>
      <c r="V27" s="24"/>
      <c r="W27" s="24"/>
      <c r="X27" s="24"/>
      <c r="Y27" s="24"/>
      <c r="Z27" s="24"/>
      <c r="AA27" s="24"/>
      <c r="AB27" s="24"/>
      <c r="AC27" s="24"/>
    </row>
    <row r="28" spans="1:240" ht="20.100000000000001" customHeight="1">
      <c r="A28" s="87"/>
      <c r="B28" s="95" t="s">
        <v>61</v>
      </c>
      <c r="C28" s="89" t="s">
        <v>62</v>
      </c>
      <c r="D28" s="89"/>
      <c r="E28" s="578">
        <f t="shared" si="0"/>
        <v>0</v>
      </c>
      <c r="F28" s="23">
        <f t="shared" si="3"/>
        <v>0</v>
      </c>
      <c r="G28" s="23"/>
      <c r="H28" s="24"/>
      <c r="I28" s="24"/>
      <c r="J28" s="24"/>
      <c r="K28" s="24"/>
      <c r="L28" s="24"/>
      <c r="M28" s="24"/>
      <c r="N28" s="24"/>
      <c r="O28" s="24"/>
      <c r="P28" s="24"/>
      <c r="Q28" s="24"/>
      <c r="R28" s="24"/>
      <c r="S28" s="24"/>
      <c r="T28" s="24"/>
      <c r="U28" s="24"/>
      <c r="V28" s="24"/>
      <c r="W28" s="24"/>
      <c r="X28" s="24"/>
      <c r="Y28" s="24"/>
      <c r="Z28" s="24"/>
      <c r="AA28" s="24"/>
      <c r="AB28" s="24"/>
      <c r="AC28" s="24"/>
    </row>
    <row r="29" spans="1:240" ht="17.25" customHeight="1">
      <c r="A29" s="90" t="s">
        <v>63</v>
      </c>
      <c r="B29" s="96" t="s">
        <v>64</v>
      </c>
      <c r="C29" s="92" t="s">
        <v>65</v>
      </c>
      <c r="D29" s="92"/>
      <c r="E29" s="578">
        <f t="shared" si="0"/>
        <v>0</v>
      </c>
      <c r="F29" s="23">
        <f t="shared" si="3"/>
        <v>0</v>
      </c>
      <c r="G29" s="18" t="e">
        <f>F29/F$9*100</f>
        <v>#DIV/0!</v>
      </c>
      <c r="H29" s="19"/>
      <c r="I29" s="19"/>
      <c r="J29" s="19"/>
      <c r="K29" s="19"/>
      <c r="L29" s="19"/>
      <c r="M29" s="19"/>
      <c r="N29" s="19"/>
      <c r="O29" s="19"/>
      <c r="P29" s="19"/>
      <c r="Q29" s="19"/>
      <c r="R29" s="19"/>
      <c r="S29" s="19"/>
      <c r="T29" s="19"/>
      <c r="U29" s="19"/>
      <c r="V29" s="19"/>
      <c r="W29" s="19"/>
      <c r="X29" s="19"/>
      <c r="Y29" s="19"/>
      <c r="Z29" s="19"/>
      <c r="AA29" s="19"/>
      <c r="AB29" s="19"/>
      <c r="AC29" s="19"/>
    </row>
    <row r="30" spans="1:240" ht="20.100000000000001" customHeight="1">
      <c r="A30" s="90" t="s">
        <v>66</v>
      </c>
      <c r="B30" s="96" t="s">
        <v>67</v>
      </c>
      <c r="C30" s="92" t="s">
        <v>68</v>
      </c>
      <c r="D30" s="92"/>
      <c r="E30" s="578">
        <f t="shared" si="0"/>
        <v>0</v>
      </c>
      <c r="F30" s="18">
        <f>SUM(H30:O30)</f>
        <v>0</v>
      </c>
      <c r="G30" s="18" t="e">
        <f>F30/F$9*100</f>
        <v>#DIV/0!</v>
      </c>
      <c r="H30" s="19"/>
      <c r="I30" s="19"/>
      <c r="J30" s="19"/>
      <c r="K30" s="19"/>
      <c r="L30" s="19"/>
      <c r="M30" s="19"/>
      <c r="N30" s="19"/>
      <c r="O30" s="19"/>
      <c r="P30" s="19"/>
      <c r="Q30" s="19"/>
      <c r="R30" s="19"/>
      <c r="S30" s="19"/>
      <c r="T30" s="19"/>
      <c r="U30" s="19"/>
      <c r="V30" s="19"/>
      <c r="W30" s="19"/>
      <c r="X30" s="19"/>
      <c r="Y30" s="19"/>
      <c r="Z30" s="19"/>
      <c r="AA30" s="19"/>
      <c r="AB30" s="19"/>
      <c r="AC30" s="19"/>
    </row>
    <row r="31" spans="1:240" ht="17.25" customHeight="1">
      <c r="A31" s="90" t="s">
        <v>69</v>
      </c>
      <c r="B31" s="96" t="s">
        <v>70</v>
      </c>
      <c r="C31" s="92" t="s">
        <v>71</v>
      </c>
      <c r="D31" s="92"/>
      <c r="E31" s="578">
        <f t="shared" si="0"/>
        <v>0</v>
      </c>
      <c r="F31" s="23">
        <f>SUM(H31:AC31)</f>
        <v>0</v>
      </c>
      <c r="G31" s="18" t="e">
        <f>F31/F$9*100</f>
        <v>#DIV/0!</v>
      </c>
      <c r="H31" s="19"/>
      <c r="I31" s="19"/>
      <c r="J31" s="19"/>
      <c r="K31" s="19"/>
      <c r="L31" s="19"/>
      <c r="M31" s="19"/>
      <c r="N31" s="19"/>
      <c r="O31" s="19"/>
      <c r="P31" s="19"/>
      <c r="Q31" s="19"/>
      <c r="R31" s="19"/>
      <c r="S31" s="19"/>
      <c r="T31" s="19"/>
      <c r="U31" s="19"/>
      <c r="V31" s="19"/>
      <c r="W31" s="19"/>
      <c r="X31" s="19"/>
      <c r="Y31" s="19"/>
      <c r="Z31" s="19"/>
      <c r="AA31" s="19"/>
      <c r="AB31" s="19"/>
      <c r="AC31" s="19"/>
    </row>
    <row r="32" spans="1:240" s="550" customFormat="1" ht="19.5" customHeight="1">
      <c r="A32" s="510" t="s">
        <v>72</v>
      </c>
      <c r="B32" s="525" t="s">
        <v>73</v>
      </c>
      <c r="C32" s="512" t="s">
        <v>74</v>
      </c>
      <c r="D32" s="513">
        <v>5104.46</v>
      </c>
      <c r="E32" s="575">
        <f t="shared" si="0"/>
        <v>-4246.7744419999999</v>
      </c>
      <c r="F32" s="526">
        <f>SUM(F34:F43)+SUM(F61:F74)</f>
        <v>857.68555800000024</v>
      </c>
      <c r="G32" s="514">
        <f>F32/F$7*100</f>
        <v>100</v>
      </c>
      <c r="H32" s="526">
        <f t="shared" ref="H32:AC32" si="4">SUM(H34:H43)+SUM(H61:H74)</f>
        <v>0.86460000000000004</v>
      </c>
      <c r="I32" s="526">
        <f t="shared" si="4"/>
        <v>7.9277299999999968</v>
      </c>
      <c r="J32" s="526">
        <f t="shared" si="4"/>
        <v>52.565968999997843</v>
      </c>
      <c r="K32" s="526">
        <f t="shared" si="4"/>
        <v>48.49861000000017</v>
      </c>
      <c r="L32" s="526">
        <f t="shared" si="4"/>
        <v>89.871240000002373</v>
      </c>
      <c r="M32" s="526">
        <f t="shared" si="4"/>
        <v>44.759470999999991</v>
      </c>
      <c r="N32" s="526">
        <f t="shared" si="4"/>
        <v>95.025686000000618</v>
      </c>
      <c r="O32" s="526">
        <f t="shared" si="4"/>
        <v>23.655729999999998</v>
      </c>
      <c r="P32" s="526">
        <f t="shared" si="4"/>
        <v>16.494110000000063</v>
      </c>
      <c r="Q32" s="526">
        <f t="shared" si="4"/>
        <v>47.030546999999984</v>
      </c>
      <c r="R32" s="526">
        <f t="shared" si="4"/>
        <v>24.064170000000093</v>
      </c>
      <c r="S32" s="526">
        <f t="shared" si="4"/>
        <v>43.834380000000252</v>
      </c>
      <c r="T32" s="526">
        <f t="shared" si="4"/>
        <v>44.458629999999886</v>
      </c>
      <c r="U32" s="526">
        <f t="shared" si="4"/>
        <v>8.2953999999999084</v>
      </c>
      <c r="V32" s="526">
        <f t="shared" si="4"/>
        <v>90.78903299999908</v>
      </c>
      <c r="W32" s="526">
        <f t="shared" si="4"/>
        <v>39.232110000000006</v>
      </c>
      <c r="X32" s="526">
        <f t="shared" si="4"/>
        <v>24.939779999999995</v>
      </c>
      <c r="Y32" s="526">
        <f t="shared" si="4"/>
        <v>33.379868999999935</v>
      </c>
      <c r="Z32" s="526">
        <f t="shared" si="4"/>
        <v>12.365629999999976</v>
      </c>
      <c r="AA32" s="526">
        <f t="shared" si="4"/>
        <v>86.30801000000001</v>
      </c>
      <c r="AB32" s="526">
        <f t="shared" si="4"/>
        <v>17.150593000000001</v>
      </c>
      <c r="AC32" s="526">
        <f t="shared" si="4"/>
        <v>6.1742600000000003</v>
      </c>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row>
    <row r="33" spans="1:240" s="53" customFormat="1" ht="18" customHeight="1">
      <c r="A33" s="87"/>
      <c r="B33" s="88" t="s">
        <v>75</v>
      </c>
      <c r="C33" s="89"/>
      <c r="D33" s="89"/>
      <c r="E33" s="408">
        <f t="shared" si="0"/>
        <v>0</v>
      </c>
      <c r="F33" s="23"/>
      <c r="G33" s="23"/>
      <c r="H33" s="24"/>
      <c r="I33" s="24"/>
      <c r="J33" s="24"/>
      <c r="K33" s="24"/>
      <c r="L33" s="24"/>
      <c r="M33" s="24"/>
      <c r="N33" s="24"/>
      <c r="O33" s="24"/>
      <c r="P33" s="24"/>
      <c r="Q33" s="24"/>
      <c r="R33" s="24"/>
      <c r="S33" s="24"/>
      <c r="T33" s="24"/>
      <c r="U33" s="24"/>
      <c r="V33" s="24"/>
      <c r="W33" s="24"/>
      <c r="X33" s="24"/>
      <c r="Y33" s="24"/>
      <c r="Z33" s="24"/>
      <c r="AA33" s="24"/>
      <c r="AB33" s="24"/>
      <c r="AC33" s="24"/>
    </row>
    <row r="34" spans="1:240" s="557" customFormat="1" ht="17.25" customHeight="1">
      <c r="A34" s="558" t="s">
        <v>76</v>
      </c>
      <c r="B34" s="559" t="s">
        <v>77</v>
      </c>
      <c r="C34" s="560" t="s">
        <v>78</v>
      </c>
      <c r="D34" s="561">
        <v>254.19</v>
      </c>
      <c r="E34" s="579">
        <f t="shared" si="0"/>
        <v>-254.19</v>
      </c>
      <c r="F34" s="555">
        <f t="shared" ref="F34:F43" si="5">SUM(H34:AC34)</f>
        <v>0</v>
      </c>
      <c r="G34" s="562">
        <f>F34/F$32*100</f>
        <v>0</v>
      </c>
      <c r="H34" s="563"/>
      <c r="I34" s="563"/>
      <c r="J34" s="563"/>
      <c r="K34" s="563"/>
      <c r="L34" s="563"/>
      <c r="M34" s="563"/>
      <c r="N34" s="563"/>
      <c r="O34" s="563"/>
      <c r="P34" s="563"/>
      <c r="Q34" s="563"/>
      <c r="R34" s="563"/>
      <c r="S34" s="563"/>
      <c r="T34" s="563"/>
      <c r="U34" s="563"/>
      <c r="V34" s="563"/>
      <c r="W34" s="563"/>
      <c r="X34" s="563"/>
      <c r="Y34" s="563"/>
      <c r="Z34" s="563"/>
      <c r="AA34" s="563"/>
      <c r="AB34" s="563"/>
      <c r="AC34" s="563"/>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row>
    <row r="35" spans="1:240" s="557" customFormat="1" ht="17.25" customHeight="1">
      <c r="A35" s="558" t="s">
        <v>79</v>
      </c>
      <c r="B35" s="559" t="s">
        <v>80</v>
      </c>
      <c r="C35" s="560" t="s">
        <v>81</v>
      </c>
      <c r="D35" s="561">
        <v>8.7500000000000018</v>
      </c>
      <c r="E35" s="579">
        <f t="shared" si="0"/>
        <v>-8.7500000000000018</v>
      </c>
      <c r="F35" s="555">
        <f t="shared" si="5"/>
        <v>0</v>
      </c>
      <c r="G35" s="562">
        <f t="shared" ref="G35:G43" si="6">F35/F$32*100</f>
        <v>0</v>
      </c>
      <c r="H35" s="563"/>
      <c r="I35" s="563"/>
      <c r="J35" s="563"/>
      <c r="K35" s="563"/>
      <c r="L35" s="563"/>
      <c r="M35" s="563"/>
      <c r="N35" s="563"/>
      <c r="O35" s="563"/>
      <c r="P35" s="563"/>
      <c r="Q35" s="563"/>
      <c r="R35" s="563"/>
      <c r="S35" s="563"/>
      <c r="T35" s="563"/>
      <c r="U35" s="563"/>
      <c r="V35" s="563"/>
      <c r="W35" s="563"/>
      <c r="X35" s="563"/>
      <c r="Y35" s="563"/>
      <c r="Z35" s="563"/>
      <c r="AA35" s="563"/>
      <c r="AB35" s="563"/>
      <c r="AC35" s="563"/>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row>
    <row r="36" spans="1:240" ht="17.25" customHeight="1">
      <c r="A36" s="90" t="s">
        <v>82</v>
      </c>
      <c r="B36" s="96" t="s">
        <v>83</v>
      </c>
      <c r="C36" s="92" t="s">
        <v>84</v>
      </c>
      <c r="D36" s="92"/>
      <c r="E36" s="578">
        <f t="shared" si="0"/>
        <v>0</v>
      </c>
      <c r="F36" s="23">
        <f t="shared" si="5"/>
        <v>0</v>
      </c>
      <c r="G36" s="18">
        <f t="shared" si="6"/>
        <v>0</v>
      </c>
      <c r="H36" s="19"/>
      <c r="I36" s="19"/>
      <c r="J36" s="19"/>
      <c r="K36" s="19"/>
      <c r="L36" s="19"/>
      <c r="M36" s="19"/>
      <c r="N36" s="19"/>
      <c r="O36" s="19"/>
      <c r="P36" s="19"/>
      <c r="Q36" s="19"/>
      <c r="R36" s="19"/>
      <c r="S36" s="19"/>
      <c r="T36" s="19"/>
      <c r="U36" s="19"/>
      <c r="V36" s="19"/>
      <c r="W36" s="19"/>
      <c r="X36" s="19"/>
      <c r="Y36" s="19"/>
      <c r="Z36" s="19"/>
      <c r="AA36" s="19"/>
      <c r="AB36" s="19"/>
      <c r="AC36" s="19"/>
    </row>
    <row r="37" spans="1:240" ht="17.25" hidden="1" customHeight="1">
      <c r="A37" s="90"/>
      <c r="B37" s="91" t="s">
        <v>86</v>
      </c>
      <c r="C37" s="92" t="s">
        <v>87</v>
      </c>
      <c r="D37" s="92"/>
      <c r="E37" s="578">
        <f t="shared" si="0"/>
        <v>0</v>
      </c>
      <c r="F37" s="23">
        <f t="shared" si="5"/>
        <v>0</v>
      </c>
      <c r="G37" s="18">
        <f t="shared" si="6"/>
        <v>0</v>
      </c>
      <c r="H37" s="19"/>
      <c r="I37" s="19"/>
      <c r="J37" s="19"/>
      <c r="K37" s="19"/>
      <c r="L37" s="19"/>
      <c r="M37" s="19"/>
      <c r="N37" s="19"/>
      <c r="O37" s="19"/>
      <c r="P37" s="19"/>
      <c r="Q37" s="19"/>
      <c r="R37" s="19"/>
      <c r="S37" s="19"/>
      <c r="T37" s="19"/>
      <c r="U37" s="19"/>
      <c r="V37" s="19"/>
      <c r="W37" s="19"/>
      <c r="X37" s="19"/>
      <c r="Y37" s="19"/>
      <c r="Z37" s="19"/>
      <c r="AA37" s="19"/>
      <c r="AB37" s="19"/>
      <c r="AC37" s="19"/>
    </row>
    <row r="38" spans="1:240" s="557" customFormat="1" ht="17.25" customHeight="1">
      <c r="A38" s="558" t="s">
        <v>85</v>
      </c>
      <c r="B38" s="559" t="s">
        <v>88</v>
      </c>
      <c r="C38" s="560" t="s">
        <v>89</v>
      </c>
      <c r="D38" s="561">
        <v>60</v>
      </c>
      <c r="E38" s="579">
        <f t="shared" si="0"/>
        <v>-60</v>
      </c>
      <c r="F38" s="555">
        <f t="shared" si="5"/>
        <v>0</v>
      </c>
      <c r="G38" s="562">
        <f t="shared" si="6"/>
        <v>0</v>
      </c>
      <c r="H38" s="563"/>
      <c r="I38" s="563"/>
      <c r="J38" s="563"/>
      <c r="K38" s="563"/>
      <c r="L38" s="563"/>
      <c r="M38" s="563"/>
      <c r="N38" s="563"/>
      <c r="O38" s="563"/>
      <c r="P38" s="563"/>
      <c r="Q38" s="563"/>
      <c r="R38" s="563"/>
      <c r="S38" s="563"/>
      <c r="T38" s="563"/>
      <c r="U38" s="563"/>
      <c r="V38" s="563"/>
      <c r="W38" s="563"/>
      <c r="X38" s="563"/>
      <c r="Y38" s="563"/>
      <c r="Z38" s="563"/>
      <c r="AA38" s="563"/>
      <c r="AB38" s="563"/>
      <c r="AC38" s="563"/>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row>
    <row r="39" spans="1:240" s="538" customFormat="1" ht="17.25" customHeight="1">
      <c r="A39" s="515" t="s">
        <v>90</v>
      </c>
      <c r="B39" s="522" t="s">
        <v>91</v>
      </c>
      <c r="C39" s="517" t="s">
        <v>92</v>
      </c>
      <c r="D39" s="518">
        <v>50.640000000000008</v>
      </c>
      <c r="E39" s="576">
        <f t="shared" si="0"/>
        <v>0</v>
      </c>
      <c r="F39" s="524">
        <f t="shared" si="5"/>
        <v>50.640000000000008</v>
      </c>
      <c r="G39" s="523">
        <f t="shared" si="6"/>
        <v>5.9042617107935484</v>
      </c>
      <c r="H39" s="548">
        <v>0.86460000000000004</v>
      </c>
      <c r="I39" s="548">
        <v>0.97869999999999602</v>
      </c>
      <c r="J39" s="548">
        <v>1.4410899999977758</v>
      </c>
      <c r="K39" s="548">
        <v>0.2</v>
      </c>
      <c r="L39" s="548">
        <v>2.8883550000022282</v>
      </c>
      <c r="M39" s="548">
        <v>18.601999999999997</v>
      </c>
      <c r="N39" s="548">
        <v>0.92515499999999995</v>
      </c>
      <c r="O39" s="548">
        <v>0.2</v>
      </c>
      <c r="P39" s="548">
        <v>1.0438000000000045</v>
      </c>
      <c r="Q39" s="548">
        <v>0.26399999999999602</v>
      </c>
      <c r="R39" s="548">
        <v>0.87</v>
      </c>
      <c r="S39" s="548">
        <v>5.6912999999999938</v>
      </c>
      <c r="T39" s="548">
        <v>0.52</v>
      </c>
      <c r="U39" s="548">
        <v>0.2</v>
      </c>
      <c r="V39" s="548">
        <v>0.32</v>
      </c>
      <c r="W39" s="548">
        <v>0.2</v>
      </c>
      <c r="X39" s="548">
        <v>0</v>
      </c>
      <c r="Y39" s="548">
        <v>0.13</v>
      </c>
      <c r="Z39" s="548">
        <v>0.5</v>
      </c>
      <c r="AA39" s="548">
        <v>14.5</v>
      </c>
      <c r="AB39" s="548">
        <v>0.30099999999999999</v>
      </c>
      <c r="AC39" s="548">
        <v>0</v>
      </c>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row>
    <row r="40" spans="1:240" s="538" customFormat="1" ht="17.25" customHeight="1">
      <c r="A40" s="515" t="s">
        <v>93</v>
      </c>
      <c r="B40" s="527" t="s">
        <v>94</v>
      </c>
      <c r="C40" s="517" t="s">
        <v>95</v>
      </c>
      <c r="D40" s="518">
        <v>46.97</v>
      </c>
      <c r="E40" s="576">
        <f t="shared" si="0"/>
        <v>0</v>
      </c>
      <c r="F40" s="524">
        <f t="shared" si="5"/>
        <v>46.969999999999992</v>
      </c>
      <c r="G40" s="523">
        <f t="shared" si="6"/>
        <v>5.4763659667451208</v>
      </c>
      <c r="H40" s="548">
        <v>0</v>
      </c>
      <c r="I40" s="548">
        <v>0.5</v>
      </c>
      <c r="J40" s="548">
        <v>0.72</v>
      </c>
      <c r="K40" s="548">
        <v>1.5049999999999999</v>
      </c>
      <c r="L40" s="548">
        <v>1.0150000000000001</v>
      </c>
      <c r="M40" s="548">
        <v>1.0627409999999951</v>
      </c>
      <c r="N40" s="548">
        <v>3.9484000000000119</v>
      </c>
      <c r="O40" s="548">
        <v>1</v>
      </c>
      <c r="P40" s="548">
        <v>1</v>
      </c>
      <c r="Q40" s="548">
        <v>1.024</v>
      </c>
      <c r="R40" s="548">
        <v>1.42</v>
      </c>
      <c r="S40" s="548">
        <v>6.4359999999999848</v>
      </c>
      <c r="T40" s="548">
        <v>8.0434099999999997</v>
      </c>
      <c r="U40" s="548">
        <v>0.5</v>
      </c>
      <c r="V40" s="548">
        <v>1.8199999999999998</v>
      </c>
      <c r="W40" s="548">
        <v>2.1282800000000002</v>
      </c>
      <c r="X40" s="548">
        <v>0.79400000000000004</v>
      </c>
      <c r="Y40" s="548">
        <v>4.71066900000001</v>
      </c>
      <c r="Z40" s="548">
        <v>1</v>
      </c>
      <c r="AA40" s="548">
        <v>6.8075000000000001</v>
      </c>
      <c r="AB40" s="548">
        <v>1.0349999999999999</v>
      </c>
      <c r="AC40" s="548">
        <v>0.5</v>
      </c>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row>
    <row r="41" spans="1:240" s="538" customFormat="1" ht="17.25" customHeight="1">
      <c r="A41" s="515" t="s">
        <v>96</v>
      </c>
      <c r="B41" s="522" t="s">
        <v>97</v>
      </c>
      <c r="C41" s="517" t="s">
        <v>98</v>
      </c>
      <c r="D41" s="518">
        <v>3.2216000000000002E-2</v>
      </c>
      <c r="E41" s="576">
        <f t="shared" si="0"/>
        <v>-2.2160000000000027E-3</v>
      </c>
      <c r="F41" s="524">
        <f t="shared" si="5"/>
        <v>0.03</v>
      </c>
      <c r="G41" s="523">
        <f t="shared" si="6"/>
        <v>3.4977853736928599E-3</v>
      </c>
      <c r="H41" s="548">
        <v>0</v>
      </c>
      <c r="I41" s="548">
        <v>0</v>
      </c>
      <c r="J41" s="548">
        <v>0.03</v>
      </c>
      <c r="K41" s="548">
        <v>0</v>
      </c>
      <c r="L41" s="548">
        <v>0</v>
      </c>
      <c r="M41" s="548">
        <v>0</v>
      </c>
      <c r="N41" s="548">
        <v>0</v>
      </c>
      <c r="O41" s="548">
        <v>0</v>
      </c>
      <c r="P41" s="548">
        <v>0</v>
      </c>
      <c r="Q41" s="548">
        <v>0</v>
      </c>
      <c r="R41" s="548">
        <v>0</v>
      </c>
      <c r="S41" s="548">
        <v>0</v>
      </c>
      <c r="T41" s="548">
        <v>0</v>
      </c>
      <c r="U41" s="548">
        <v>0</v>
      </c>
      <c r="V41" s="548">
        <v>0</v>
      </c>
      <c r="W41" s="548">
        <v>0</v>
      </c>
      <c r="X41" s="548">
        <v>0</v>
      </c>
      <c r="Y41" s="548">
        <v>0</v>
      </c>
      <c r="Z41" s="548">
        <v>0</v>
      </c>
      <c r="AA41" s="548">
        <v>0</v>
      </c>
      <c r="AB41" s="548">
        <v>0</v>
      </c>
      <c r="AC41" s="548">
        <v>0</v>
      </c>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row>
    <row r="42" spans="1:240" s="50" customFormat="1" ht="17.25" customHeight="1">
      <c r="A42" s="90" t="s">
        <v>99</v>
      </c>
      <c r="B42" s="99" t="s">
        <v>100</v>
      </c>
      <c r="C42" s="92" t="s">
        <v>101</v>
      </c>
      <c r="D42" s="92"/>
      <c r="E42" s="578">
        <f t="shared" si="0"/>
        <v>52.965558000000193</v>
      </c>
      <c r="F42" s="23">
        <f t="shared" si="5"/>
        <v>52.965558000000193</v>
      </c>
      <c r="G42" s="18">
        <f t="shared" si="6"/>
        <v>6.175405136062718</v>
      </c>
      <c r="H42" s="100">
        <v>0</v>
      </c>
      <c r="I42" s="100">
        <v>0</v>
      </c>
      <c r="J42" s="100">
        <v>0</v>
      </c>
      <c r="K42" s="100">
        <v>7.554699999999575</v>
      </c>
      <c r="L42" s="100">
        <v>5.62</v>
      </c>
      <c r="M42" s="100">
        <v>0</v>
      </c>
      <c r="N42" s="100">
        <v>27.061361000000598</v>
      </c>
      <c r="O42" s="100">
        <v>0</v>
      </c>
      <c r="P42" s="100">
        <v>0</v>
      </c>
      <c r="Q42" s="100">
        <v>8.8533970000000171</v>
      </c>
      <c r="R42" s="100">
        <v>0.08</v>
      </c>
      <c r="S42" s="100">
        <v>0</v>
      </c>
      <c r="T42" s="100">
        <v>0</v>
      </c>
      <c r="U42" s="100">
        <v>0</v>
      </c>
      <c r="V42" s="100">
        <v>0</v>
      </c>
      <c r="W42" s="100">
        <v>3.7961</v>
      </c>
      <c r="X42" s="100">
        <v>0</v>
      </c>
      <c r="Y42" s="100">
        <v>0</v>
      </c>
      <c r="Z42" s="100">
        <v>0</v>
      </c>
      <c r="AA42" s="100">
        <v>0</v>
      </c>
      <c r="AB42" s="100">
        <v>0</v>
      </c>
      <c r="AC42" s="100">
        <v>0</v>
      </c>
    </row>
    <row r="43" spans="1:240" s="538" customFormat="1" ht="30" customHeight="1">
      <c r="A43" s="515" t="s">
        <v>102</v>
      </c>
      <c r="B43" s="527" t="s">
        <v>103</v>
      </c>
      <c r="C43" s="517" t="s">
        <v>104</v>
      </c>
      <c r="D43" s="518">
        <v>2300.5299999999997</v>
      </c>
      <c r="E43" s="576">
        <f t="shared" si="0"/>
        <v>-2300.5299999999997</v>
      </c>
      <c r="F43" s="524">
        <f t="shared" si="5"/>
        <v>0</v>
      </c>
      <c r="G43" s="523">
        <f t="shared" si="6"/>
        <v>0</v>
      </c>
      <c r="H43" s="548"/>
      <c r="I43" s="548"/>
      <c r="J43" s="548"/>
      <c r="K43" s="548"/>
      <c r="L43" s="548"/>
      <c r="M43" s="548"/>
      <c r="N43" s="548"/>
      <c r="O43" s="548"/>
      <c r="P43" s="548"/>
      <c r="Q43" s="548"/>
      <c r="R43" s="548"/>
      <c r="S43" s="548"/>
      <c r="T43" s="548"/>
      <c r="U43" s="548"/>
      <c r="V43" s="548"/>
      <c r="W43" s="548"/>
      <c r="X43" s="548"/>
      <c r="Y43" s="548"/>
      <c r="Z43" s="548"/>
      <c r="AA43" s="548"/>
      <c r="AB43" s="548"/>
      <c r="AC43" s="548"/>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c r="HZ43" s="44"/>
      <c r="IA43" s="44"/>
      <c r="IB43" s="44"/>
      <c r="IC43" s="44"/>
      <c r="ID43" s="44"/>
      <c r="IE43" s="44"/>
      <c r="IF43" s="44"/>
    </row>
    <row r="44" spans="1:240" s="53" customFormat="1" ht="18" customHeight="1">
      <c r="A44" s="87"/>
      <c r="B44" s="88" t="s">
        <v>75</v>
      </c>
      <c r="C44" s="89"/>
      <c r="D44" s="89"/>
      <c r="E44" s="408">
        <f t="shared" si="0"/>
        <v>0</v>
      </c>
      <c r="F44" s="23"/>
      <c r="G44" s="23"/>
      <c r="H44" s="24"/>
      <c r="I44" s="24"/>
      <c r="J44" s="24"/>
      <c r="K44" s="24"/>
      <c r="L44" s="24"/>
      <c r="M44" s="24"/>
      <c r="N44" s="24"/>
      <c r="O44" s="24"/>
      <c r="P44" s="24"/>
      <c r="Q44" s="24"/>
      <c r="R44" s="24"/>
      <c r="S44" s="24"/>
      <c r="T44" s="24"/>
      <c r="U44" s="24"/>
      <c r="V44" s="24"/>
      <c r="W44" s="24"/>
      <c r="X44" s="24"/>
      <c r="Y44" s="24"/>
      <c r="Z44" s="24"/>
      <c r="AA44" s="24"/>
      <c r="AB44" s="24"/>
      <c r="AC44" s="24"/>
    </row>
    <row r="45" spans="1:240" s="557" customFormat="1" ht="18" customHeight="1">
      <c r="A45" s="558" t="s">
        <v>105</v>
      </c>
      <c r="B45" s="564" t="s">
        <v>106</v>
      </c>
      <c r="C45" s="560" t="s">
        <v>107</v>
      </c>
      <c r="D45" s="561">
        <v>1767.06</v>
      </c>
      <c r="E45" s="579">
        <f t="shared" si="0"/>
        <v>-1767.06</v>
      </c>
      <c r="F45" s="555">
        <f t="shared" ref="F45:F75" si="7">SUM(H45:AC45)</f>
        <v>0</v>
      </c>
      <c r="G45" s="562" t="e">
        <f>F45/F$43*100</f>
        <v>#DIV/0!</v>
      </c>
      <c r="H45" s="565"/>
      <c r="I45" s="565"/>
      <c r="J45" s="565"/>
      <c r="K45" s="565"/>
      <c r="L45" s="565"/>
      <c r="M45" s="565"/>
      <c r="N45" s="565"/>
      <c r="O45" s="565"/>
      <c r="P45" s="565"/>
      <c r="Q45" s="565"/>
      <c r="R45" s="565"/>
      <c r="S45" s="565"/>
      <c r="T45" s="565"/>
      <c r="U45" s="565"/>
      <c r="V45" s="565"/>
      <c r="W45" s="565"/>
      <c r="X45" s="565"/>
      <c r="Y45" s="565"/>
      <c r="Z45" s="565"/>
      <c r="AA45" s="565"/>
      <c r="AB45" s="565"/>
      <c r="AC45" s="565"/>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row>
    <row r="46" spans="1:240" s="557" customFormat="1" ht="18" customHeight="1">
      <c r="A46" s="558" t="s">
        <v>105</v>
      </c>
      <c r="B46" s="564" t="s">
        <v>108</v>
      </c>
      <c r="C46" s="560" t="s">
        <v>109</v>
      </c>
      <c r="D46" s="561">
        <v>99.330000000000013</v>
      </c>
      <c r="E46" s="579">
        <f t="shared" si="0"/>
        <v>-99.330000000000013</v>
      </c>
      <c r="F46" s="555">
        <f t="shared" si="7"/>
        <v>0</v>
      </c>
      <c r="G46" s="562" t="e">
        <f t="shared" ref="G46:G52" si="8">F46/F$43*100</f>
        <v>#DIV/0!</v>
      </c>
      <c r="H46" s="565"/>
      <c r="I46" s="565"/>
      <c r="J46" s="565"/>
      <c r="K46" s="565"/>
      <c r="L46" s="565"/>
      <c r="M46" s="565"/>
      <c r="N46" s="565"/>
      <c r="O46" s="565"/>
      <c r="P46" s="565"/>
      <c r="Q46" s="565"/>
      <c r="R46" s="565"/>
      <c r="S46" s="565"/>
      <c r="T46" s="565"/>
      <c r="U46" s="565"/>
      <c r="V46" s="565"/>
      <c r="W46" s="565"/>
      <c r="X46" s="565"/>
      <c r="Y46" s="565"/>
      <c r="Z46" s="565"/>
      <c r="AA46" s="565"/>
      <c r="AB46" s="565"/>
      <c r="AC46" s="565"/>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row>
    <row r="47" spans="1:240" s="557" customFormat="1" ht="18" customHeight="1">
      <c r="A47" s="558" t="s">
        <v>105</v>
      </c>
      <c r="B47" s="564" t="s">
        <v>110</v>
      </c>
      <c r="C47" s="560" t="s">
        <v>111</v>
      </c>
      <c r="D47" s="561">
        <v>6.31</v>
      </c>
      <c r="E47" s="579">
        <f t="shared" si="0"/>
        <v>-6.31</v>
      </c>
      <c r="F47" s="555">
        <f t="shared" si="7"/>
        <v>0</v>
      </c>
      <c r="G47" s="562" t="e">
        <f t="shared" si="8"/>
        <v>#DIV/0!</v>
      </c>
      <c r="H47" s="565"/>
      <c r="I47" s="565"/>
      <c r="J47" s="565"/>
      <c r="K47" s="565"/>
      <c r="L47" s="565"/>
      <c r="M47" s="565"/>
      <c r="N47" s="565"/>
      <c r="O47" s="565"/>
      <c r="P47" s="565"/>
      <c r="Q47" s="565"/>
      <c r="R47" s="565"/>
      <c r="S47" s="565"/>
      <c r="T47" s="565"/>
      <c r="U47" s="565"/>
      <c r="V47" s="565"/>
      <c r="W47" s="565"/>
      <c r="X47" s="565"/>
      <c r="Y47" s="565"/>
      <c r="Z47" s="565"/>
      <c r="AA47" s="565"/>
      <c r="AB47" s="565"/>
      <c r="AC47" s="565"/>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row>
    <row r="48" spans="1:240" s="557" customFormat="1" ht="18" customHeight="1">
      <c r="A48" s="558" t="s">
        <v>105</v>
      </c>
      <c r="B48" s="564" t="s">
        <v>112</v>
      </c>
      <c r="C48" s="560" t="s">
        <v>113</v>
      </c>
      <c r="D48" s="561">
        <v>7.83</v>
      </c>
      <c r="E48" s="579">
        <f t="shared" si="0"/>
        <v>-7.83</v>
      </c>
      <c r="F48" s="555">
        <f t="shared" si="7"/>
        <v>0</v>
      </c>
      <c r="G48" s="562" t="e">
        <f t="shared" si="8"/>
        <v>#DIV/0!</v>
      </c>
      <c r="H48" s="565"/>
      <c r="I48" s="565"/>
      <c r="J48" s="565"/>
      <c r="K48" s="565"/>
      <c r="L48" s="565"/>
      <c r="M48" s="565"/>
      <c r="N48" s="565"/>
      <c r="O48" s="565"/>
      <c r="P48" s="565"/>
      <c r="Q48" s="565"/>
      <c r="R48" s="565"/>
      <c r="S48" s="565"/>
      <c r="T48" s="565"/>
      <c r="U48" s="565"/>
      <c r="V48" s="565"/>
      <c r="W48" s="565"/>
      <c r="X48" s="565"/>
      <c r="Y48" s="565"/>
      <c r="Z48" s="565"/>
      <c r="AA48" s="565"/>
      <c r="AB48" s="565"/>
      <c r="AC48" s="565"/>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row>
    <row r="49" spans="1:240" s="557" customFormat="1" ht="18" customHeight="1">
      <c r="A49" s="558" t="s">
        <v>105</v>
      </c>
      <c r="B49" s="564" t="s">
        <v>114</v>
      </c>
      <c r="C49" s="560" t="s">
        <v>115</v>
      </c>
      <c r="D49" s="561">
        <v>54.03</v>
      </c>
      <c r="E49" s="579">
        <f t="shared" si="0"/>
        <v>-54.03</v>
      </c>
      <c r="F49" s="555">
        <f t="shared" si="7"/>
        <v>0</v>
      </c>
      <c r="G49" s="562" t="e">
        <f t="shared" si="8"/>
        <v>#DIV/0!</v>
      </c>
      <c r="H49" s="565"/>
      <c r="I49" s="565"/>
      <c r="J49" s="565"/>
      <c r="K49" s="565"/>
      <c r="L49" s="565"/>
      <c r="M49" s="565"/>
      <c r="N49" s="565"/>
      <c r="O49" s="565"/>
      <c r="P49" s="565"/>
      <c r="Q49" s="565"/>
      <c r="R49" s="565"/>
      <c r="S49" s="565"/>
      <c r="T49" s="565"/>
      <c r="U49" s="565"/>
      <c r="V49" s="565"/>
      <c r="W49" s="565"/>
      <c r="X49" s="565"/>
      <c r="Y49" s="565"/>
      <c r="Z49" s="565"/>
      <c r="AA49" s="565"/>
      <c r="AB49" s="565"/>
      <c r="AC49" s="565"/>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row>
    <row r="50" spans="1:240" s="557" customFormat="1" ht="18" customHeight="1">
      <c r="A50" s="558" t="s">
        <v>105</v>
      </c>
      <c r="B50" s="564" t="s">
        <v>116</v>
      </c>
      <c r="C50" s="560" t="s">
        <v>117</v>
      </c>
      <c r="D50" s="561">
        <v>18</v>
      </c>
      <c r="E50" s="579">
        <f t="shared" si="0"/>
        <v>-18</v>
      </c>
      <c r="F50" s="555">
        <f t="shared" si="7"/>
        <v>0</v>
      </c>
      <c r="G50" s="562" t="e">
        <f t="shared" si="8"/>
        <v>#DIV/0!</v>
      </c>
      <c r="H50" s="565"/>
      <c r="I50" s="565"/>
      <c r="J50" s="565"/>
      <c r="K50" s="565"/>
      <c r="L50" s="565"/>
      <c r="M50" s="565"/>
      <c r="N50" s="565"/>
      <c r="O50" s="565"/>
      <c r="P50" s="565"/>
      <c r="Q50" s="565"/>
      <c r="R50" s="565"/>
      <c r="S50" s="565"/>
      <c r="T50" s="565"/>
      <c r="U50" s="565"/>
      <c r="V50" s="565"/>
      <c r="W50" s="565"/>
      <c r="X50" s="565"/>
      <c r="Y50" s="565"/>
      <c r="Z50" s="565"/>
      <c r="AA50" s="565"/>
      <c r="AB50" s="565"/>
      <c r="AC50" s="565"/>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row>
    <row r="51" spans="1:240" s="557" customFormat="1" ht="18" customHeight="1">
      <c r="A51" s="558" t="s">
        <v>105</v>
      </c>
      <c r="B51" s="564" t="s">
        <v>118</v>
      </c>
      <c r="C51" s="560" t="s">
        <v>119</v>
      </c>
      <c r="D51" s="561">
        <v>175.64</v>
      </c>
      <c r="E51" s="579">
        <f t="shared" si="0"/>
        <v>-175.64</v>
      </c>
      <c r="F51" s="555">
        <f t="shared" si="7"/>
        <v>0</v>
      </c>
      <c r="G51" s="562" t="e">
        <f t="shared" si="8"/>
        <v>#DIV/0!</v>
      </c>
      <c r="H51" s="565"/>
      <c r="I51" s="565"/>
      <c r="J51" s="565"/>
      <c r="K51" s="565"/>
      <c r="L51" s="565"/>
      <c r="M51" s="565"/>
      <c r="N51" s="565"/>
      <c r="O51" s="565"/>
      <c r="P51" s="565"/>
      <c r="Q51" s="565"/>
      <c r="R51" s="565"/>
      <c r="S51" s="565"/>
      <c r="T51" s="565"/>
      <c r="U51" s="565"/>
      <c r="V51" s="565"/>
      <c r="W51" s="565"/>
      <c r="X51" s="565"/>
      <c r="Y51" s="565"/>
      <c r="Z51" s="565"/>
      <c r="AA51" s="565"/>
      <c r="AB51" s="565"/>
      <c r="AC51" s="565"/>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row>
    <row r="52" spans="1:240" s="557" customFormat="1" ht="18" customHeight="1">
      <c r="A52" s="558" t="s">
        <v>105</v>
      </c>
      <c r="B52" s="564" t="s">
        <v>120</v>
      </c>
      <c r="C52" s="560" t="s">
        <v>121</v>
      </c>
      <c r="D52" s="561">
        <v>1.4499999999999997</v>
      </c>
      <c r="E52" s="579">
        <f t="shared" si="0"/>
        <v>-1.4499999999999997</v>
      </c>
      <c r="F52" s="555">
        <f t="shared" si="7"/>
        <v>0</v>
      </c>
      <c r="G52" s="562" t="e">
        <f t="shared" si="8"/>
        <v>#DIV/0!</v>
      </c>
      <c r="H52" s="565"/>
      <c r="I52" s="565"/>
      <c r="J52" s="565"/>
      <c r="K52" s="565"/>
      <c r="L52" s="565"/>
      <c r="M52" s="565"/>
      <c r="N52" s="565"/>
      <c r="O52" s="565"/>
      <c r="P52" s="565"/>
      <c r="Q52" s="565"/>
      <c r="R52" s="565"/>
      <c r="S52" s="565"/>
      <c r="T52" s="565"/>
      <c r="U52" s="565"/>
      <c r="V52" s="565"/>
      <c r="W52" s="565"/>
      <c r="X52" s="565"/>
      <c r="Y52" s="565"/>
      <c r="Z52" s="565"/>
      <c r="AA52" s="565"/>
      <c r="AB52" s="565"/>
      <c r="AC52" s="565"/>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row>
    <row r="53" spans="1:240" ht="18" customHeight="1">
      <c r="A53" s="90" t="s">
        <v>105</v>
      </c>
      <c r="B53" s="98" t="s">
        <v>122</v>
      </c>
      <c r="C53" s="92" t="s">
        <v>123</v>
      </c>
      <c r="D53" s="92"/>
      <c r="E53" s="578">
        <f t="shared" si="0"/>
        <v>0</v>
      </c>
      <c r="F53" s="23">
        <f t="shared" si="7"/>
        <v>0</v>
      </c>
      <c r="G53" s="18"/>
      <c r="H53" s="100"/>
      <c r="I53" s="100"/>
      <c r="J53" s="100"/>
      <c r="K53" s="100"/>
      <c r="L53" s="100"/>
      <c r="M53" s="100"/>
      <c r="N53" s="100"/>
      <c r="O53" s="100"/>
      <c r="P53" s="100"/>
      <c r="Q53" s="100"/>
      <c r="R53" s="100"/>
      <c r="S53" s="100"/>
      <c r="T53" s="100"/>
      <c r="U53" s="100"/>
      <c r="V53" s="100"/>
      <c r="W53" s="100"/>
      <c r="X53" s="100"/>
      <c r="Y53" s="100"/>
      <c r="Z53" s="100"/>
      <c r="AA53" s="100"/>
      <c r="AB53" s="100"/>
      <c r="AC53" s="100"/>
    </row>
    <row r="54" spans="1:240" s="557" customFormat="1" ht="18" customHeight="1">
      <c r="A54" s="558" t="s">
        <v>105</v>
      </c>
      <c r="B54" s="559" t="s">
        <v>124</v>
      </c>
      <c r="C54" s="560" t="s">
        <v>125</v>
      </c>
      <c r="D54" s="561">
        <v>2.19</v>
      </c>
      <c r="E54" s="579">
        <f t="shared" si="0"/>
        <v>-2.19</v>
      </c>
      <c r="F54" s="555">
        <f t="shared" si="7"/>
        <v>0</v>
      </c>
      <c r="G54" s="562">
        <f>F54/F$32*100</f>
        <v>0</v>
      </c>
      <c r="H54" s="565"/>
      <c r="I54" s="565"/>
      <c r="J54" s="565"/>
      <c r="K54" s="565"/>
      <c r="L54" s="565"/>
      <c r="M54" s="565"/>
      <c r="N54" s="565"/>
      <c r="O54" s="565"/>
      <c r="P54" s="565"/>
      <c r="Q54" s="565"/>
      <c r="R54" s="565"/>
      <c r="S54" s="565"/>
      <c r="T54" s="565"/>
      <c r="U54" s="565"/>
      <c r="V54" s="565"/>
      <c r="W54" s="565"/>
      <c r="X54" s="565"/>
      <c r="Y54" s="565"/>
      <c r="Z54" s="565"/>
      <c r="AA54" s="565"/>
      <c r="AB54" s="565"/>
      <c r="AC54" s="565"/>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row>
    <row r="55" spans="1:240" s="538" customFormat="1" ht="17.25" customHeight="1">
      <c r="A55" s="515" t="s">
        <v>105</v>
      </c>
      <c r="B55" s="528" t="s">
        <v>126</v>
      </c>
      <c r="C55" s="517" t="s">
        <v>127</v>
      </c>
      <c r="D55" s="518">
        <v>78.8</v>
      </c>
      <c r="E55" s="576">
        <f t="shared" si="0"/>
        <v>-78.8</v>
      </c>
      <c r="F55" s="524">
        <f t="shared" si="7"/>
        <v>0</v>
      </c>
      <c r="G55" s="523">
        <f>F55/F$32*100</f>
        <v>0</v>
      </c>
      <c r="H55" s="546"/>
      <c r="I55" s="546"/>
      <c r="J55" s="546"/>
      <c r="K55" s="546"/>
      <c r="L55" s="546"/>
      <c r="M55" s="546"/>
      <c r="N55" s="546"/>
      <c r="O55" s="546"/>
      <c r="P55" s="546"/>
      <c r="Q55" s="546"/>
      <c r="R55" s="546"/>
      <c r="S55" s="546"/>
      <c r="T55" s="546"/>
      <c r="U55" s="546"/>
      <c r="V55" s="546"/>
      <c r="W55" s="546"/>
      <c r="X55" s="546"/>
      <c r="Y55" s="546"/>
      <c r="Z55" s="546"/>
      <c r="AA55" s="546"/>
      <c r="AB55" s="546"/>
      <c r="AC55" s="546"/>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row>
    <row r="56" spans="1:240" s="567" customFormat="1" ht="17.25" customHeight="1">
      <c r="A56" s="558" t="s">
        <v>105</v>
      </c>
      <c r="B56" s="566" t="s">
        <v>128</v>
      </c>
      <c r="C56" s="560" t="s">
        <v>129</v>
      </c>
      <c r="D56" s="582">
        <v>0.68459199999999998</v>
      </c>
      <c r="E56" s="579">
        <f t="shared" si="0"/>
        <v>-0.68459199999999998</v>
      </c>
      <c r="F56" s="555">
        <f t="shared" si="7"/>
        <v>0</v>
      </c>
      <c r="G56" s="562">
        <f>F56/F$32*100</f>
        <v>0</v>
      </c>
      <c r="H56" s="565"/>
      <c r="I56" s="565"/>
      <c r="J56" s="565"/>
      <c r="K56" s="565"/>
      <c r="L56" s="565"/>
      <c r="M56" s="565"/>
      <c r="N56" s="565"/>
      <c r="O56" s="565"/>
      <c r="P56" s="565"/>
      <c r="Q56" s="565"/>
      <c r="R56" s="565"/>
      <c r="S56" s="565"/>
      <c r="T56" s="565"/>
      <c r="U56" s="565"/>
      <c r="V56" s="565"/>
      <c r="W56" s="565"/>
      <c r="X56" s="565"/>
      <c r="Y56" s="565"/>
      <c r="Z56" s="565"/>
      <c r="AA56" s="565"/>
      <c r="AB56" s="565"/>
      <c r="AC56" s="565"/>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row>
    <row r="57" spans="1:240" s="538" customFormat="1" ht="17.25" customHeight="1">
      <c r="A57" s="515" t="s">
        <v>105</v>
      </c>
      <c r="B57" s="529" t="s">
        <v>304</v>
      </c>
      <c r="C57" s="517" t="s">
        <v>131</v>
      </c>
      <c r="D57" s="518">
        <v>82.79</v>
      </c>
      <c r="E57" s="576">
        <f t="shared" si="0"/>
        <v>-82.79</v>
      </c>
      <c r="F57" s="524">
        <f t="shared" si="7"/>
        <v>0</v>
      </c>
      <c r="G57" s="523">
        <f>F57/F$32*100</f>
        <v>0</v>
      </c>
      <c r="H57" s="546"/>
      <c r="I57" s="546"/>
      <c r="J57" s="546"/>
      <c r="K57" s="546"/>
      <c r="L57" s="546"/>
      <c r="M57" s="546"/>
      <c r="N57" s="546"/>
      <c r="O57" s="546"/>
      <c r="P57" s="546"/>
      <c r="Q57" s="546"/>
      <c r="R57" s="546"/>
      <c r="S57" s="546"/>
      <c r="T57" s="546"/>
      <c r="U57" s="546"/>
      <c r="V57" s="546"/>
      <c r="W57" s="546"/>
      <c r="X57" s="546"/>
      <c r="Y57" s="546"/>
      <c r="Z57" s="546"/>
      <c r="AA57" s="546"/>
      <c r="AB57" s="546"/>
      <c r="AC57" s="546"/>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row>
    <row r="58" spans="1:240" ht="17.25" customHeight="1">
      <c r="A58" s="90" t="s">
        <v>105</v>
      </c>
      <c r="B58" s="98" t="s">
        <v>132</v>
      </c>
      <c r="C58" s="92" t="s">
        <v>133</v>
      </c>
      <c r="D58" s="92"/>
      <c r="E58" s="578">
        <f t="shared" si="0"/>
        <v>0</v>
      </c>
      <c r="F58" s="23">
        <f t="shared" si="7"/>
        <v>0</v>
      </c>
      <c r="G58" s="18" t="e">
        <f>F58/F$43*100</f>
        <v>#DIV/0!</v>
      </c>
      <c r="H58" s="100"/>
      <c r="I58" s="100"/>
      <c r="J58" s="100"/>
      <c r="K58" s="100"/>
      <c r="L58" s="100"/>
      <c r="M58" s="100"/>
      <c r="N58" s="100"/>
      <c r="O58" s="100"/>
      <c r="P58" s="100"/>
      <c r="Q58" s="100"/>
      <c r="R58" s="100"/>
      <c r="S58" s="100"/>
      <c r="T58" s="100"/>
      <c r="U58" s="100"/>
      <c r="V58" s="100"/>
      <c r="W58" s="100"/>
      <c r="X58" s="100"/>
      <c r="Y58" s="100"/>
      <c r="Z58" s="100"/>
      <c r="AA58" s="100"/>
      <c r="AB58" s="100"/>
      <c r="AC58" s="100"/>
    </row>
    <row r="59" spans="1:240" ht="17.25" customHeight="1">
      <c r="A59" s="90" t="s">
        <v>105</v>
      </c>
      <c r="B59" s="98" t="s">
        <v>134</v>
      </c>
      <c r="C59" s="92" t="s">
        <v>135</v>
      </c>
      <c r="D59" s="92"/>
      <c r="E59" s="578">
        <f t="shared" si="0"/>
        <v>0</v>
      </c>
      <c r="F59" s="23">
        <f t="shared" si="7"/>
        <v>0</v>
      </c>
      <c r="G59" s="18" t="e">
        <f>F59/F$43*100</f>
        <v>#DIV/0!</v>
      </c>
      <c r="H59" s="100"/>
      <c r="I59" s="100"/>
      <c r="J59" s="100"/>
      <c r="K59" s="100"/>
      <c r="L59" s="100"/>
      <c r="M59" s="100"/>
      <c r="N59" s="100"/>
      <c r="O59" s="100"/>
      <c r="P59" s="100"/>
      <c r="Q59" s="100"/>
      <c r="R59" s="100"/>
      <c r="S59" s="100"/>
      <c r="T59" s="100"/>
      <c r="U59" s="100"/>
      <c r="V59" s="100"/>
      <c r="W59" s="100"/>
      <c r="X59" s="100"/>
      <c r="Y59" s="100"/>
      <c r="Z59" s="100"/>
      <c r="AA59" s="100"/>
      <c r="AB59" s="100"/>
      <c r="AC59" s="100"/>
    </row>
    <row r="60" spans="1:240" ht="17.25" customHeight="1">
      <c r="A60" s="90" t="s">
        <v>105</v>
      </c>
      <c r="B60" s="98" t="s">
        <v>136</v>
      </c>
      <c r="C60" s="92" t="s">
        <v>137</v>
      </c>
      <c r="D60" s="92"/>
      <c r="E60" s="578">
        <f t="shared" si="0"/>
        <v>0</v>
      </c>
      <c r="F60" s="23">
        <f t="shared" si="7"/>
        <v>0</v>
      </c>
      <c r="G60" s="18" t="e">
        <f>F60/F$43*100</f>
        <v>#DIV/0!</v>
      </c>
      <c r="H60" s="100"/>
      <c r="I60" s="100"/>
      <c r="J60" s="100"/>
      <c r="K60" s="100"/>
      <c r="L60" s="100"/>
      <c r="M60" s="100"/>
      <c r="N60" s="100"/>
      <c r="O60" s="100"/>
      <c r="P60" s="100"/>
      <c r="Q60" s="100"/>
      <c r="R60" s="100"/>
      <c r="S60" s="100"/>
      <c r="T60" s="100"/>
      <c r="U60" s="100"/>
      <c r="V60" s="100"/>
      <c r="W60" s="100"/>
      <c r="X60" s="100"/>
      <c r="Y60" s="100"/>
      <c r="Z60" s="100"/>
      <c r="AA60" s="100"/>
      <c r="AB60" s="100"/>
      <c r="AC60" s="100"/>
    </row>
    <row r="61" spans="1:240" ht="17.25" customHeight="1">
      <c r="A61" s="90" t="s">
        <v>138</v>
      </c>
      <c r="B61" s="96" t="s">
        <v>139</v>
      </c>
      <c r="C61" s="92" t="s">
        <v>140</v>
      </c>
      <c r="D61" s="92"/>
      <c r="E61" s="578">
        <f t="shared" si="0"/>
        <v>0</v>
      </c>
      <c r="F61" s="23">
        <f t="shared" si="7"/>
        <v>0</v>
      </c>
      <c r="G61" s="18">
        <f t="shared" ref="G61:G74" si="9">F61/F$32*100</f>
        <v>0</v>
      </c>
      <c r="H61" s="100"/>
      <c r="I61" s="100"/>
      <c r="J61" s="100"/>
      <c r="K61" s="100"/>
      <c r="L61" s="100"/>
      <c r="M61" s="100"/>
      <c r="N61" s="100"/>
      <c r="O61" s="100"/>
      <c r="P61" s="100"/>
      <c r="Q61" s="100"/>
      <c r="R61" s="100"/>
      <c r="S61" s="100"/>
      <c r="T61" s="100"/>
      <c r="U61" s="100"/>
      <c r="V61" s="100"/>
      <c r="W61" s="100"/>
      <c r="X61" s="100"/>
      <c r="Y61" s="100"/>
      <c r="Z61" s="100"/>
      <c r="AA61" s="100"/>
      <c r="AB61" s="100"/>
      <c r="AC61" s="100"/>
    </row>
    <row r="62" spans="1:240" s="50" customFormat="1" ht="17.25" customHeight="1">
      <c r="A62" s="90" t="s">
        <v>141</v>
      </c>
      <c r="B62" s="99" t="s">
        <v>142</v>
      </c>
      <c r="C62" s="92" t="s">
        <v>143</v>
      </c>
      <c r="D62" s="92"/>
      <c r="E62" s="578">
        <f t="shared" si="0"/>
        <v>0</v>
      </c>
      <c r="F62" s="23">
        <f t="shared" si="7"/>
        <v>0</v>
      </c>
      <c r="G62" s="18">
        <f t="shared" si="9"/>
        <v>0</v>
      </c>
      <c r="H62" s="100"/>
      <c r="I62" s="100"/>
      <c r="J62" s="100"/>
      <c r="K62" s="100"/>
      <c r="L62" s="100"/>
      <c r="M62" s="100"/>
      <c r="N62" s="100"/>
      <c r="O62" s="100"/>
      <c r="P62" s="100"/>
      <c r="Q62" s="100"/>
      <c r="R62" s="100"/>
      <c r="S62" s="100"/>
      <c r="T62" s="100"/>
      <c r="U62" s="100"/>
      <c r="V62" s="100"/>
      <c r="W62" s="100"/>
      <c r="X62" s="100"/>
      <c r="Y62" s="100"/>
      <c r="Z62" s="100"/>
      <c r="AA62" s="100"/>
      <c r="AB62" s="100"/>
      <c r="AC62" s="100"/>
    </row>
    <row r="63" spans="1:240" s="50" customFormat="1" ht="17.25" customHeight="1">
      <c r="A63" s="90" t="s">
        <v>144</v>
      </c>
      <c r="B63" s="99" t="s">
        <v>145</v>
      </c>
      <c r="C63" s="92" t="s">
        <v>146</v>
      </c>
      <c r="D63" s="92"/>
      <c r="E63" s="578">
        <f t="shared" si="0"/>
        <v>0</v>
      </c>
      <c r="F63" s="23">
        <f t="shared" si="7"/>
        <v>0</v>
      </c>
      <c r="G63" s="18">
        <f t="shared" si="9"/>
        <v>0</v>
      </c>
      <c r="H63" s="100"/>
      <c r="I63" s="100"/>
      <c r="J63" s="100"/>
      <c r="K63" s="100"/>
      <c r="L63" s="100"/>
      <c r="M63" s="100"/>
      <c r="N63" s="100"/>
      <c r="O63" s="100"/>
      <c r="P63" s="100"/>
      <c r="Q63" s="100"/>
      <c r="R63" s="100"/>
      <c r="S63" s="100"/>
      <c r="T63" s="100"/>
      <c r="U63" s="100"/>
      <c r="V63" s="100"/>
      <c r="W63" s="100"/>
      <c r="X63" s="100"/>
      <c r="Y63" s="100"/>
      <c r="Z63" s="100"/>
      <c r="AA63" s="100"/>
      <c r="AB63" s="100"/>
      <c r="AC63" s="100"/>
    </row>
    <row r="64" spans="1:240" s="538" customFormat="1" ht="17.25" customHeight="1">
      <c r="A64" s="515" t="s">
        <v>147</v>
      </c>
      <c r="B64" s="528" t="s">
        <v>148</v>
      </c>
      <c r="C64" s="517" t="s">
        <v>149</v>
      </c>
      <c r="D64" s="518">
        <v>707.07999999999993</v>
      </c>
      <c r="E64" s="576">
        <f t="shared" si="0"/>
        <v>0</v>
      </c>
      <c r="F64" s="524">
        <f t="shared" si="7"/>
        <v>707.08</v>
      </c>
      <c r="G64" s="523">
        <f t="shared" si="9"/>
        <v>82.440469401024913</v>
      </c>
      <c r="H64" s="546">
        <v>0</v>
      </c>
      <c r="I64" s="546">
        <v>6.4490300000000005</v>
      </c>
      <c r="J64" s="546">
        <v>50.374879000000064</v>
      </c>
      <c r="K64" s="546">
        <v>39.238910000000594</v>
      </c>
      <c r="L64" s="546">
        <v>80.347885000000147</v>
      </c>
      <c r="M64" s="546">
        <v>25.094729999999998</v>
      </c>
      <c r="N64" s="546">
        <v>63.090770000000006</v>
      </c>
      <c r="O64" s="546">
        <v>22.455729999999999</v>
      </c>
      <c r="P64" s="546">
        <v>14.450310000000059</v>
      </c>
      <c r="Q64" s="546">
        <v>36.889149999999972</v>
      </c>
      <c r="R64" s="546">
        <v>21.694170000000092</v>
      </c>
      <c r="S64" s="546">
        <v>31.707080000000275</v>
      </c>
      <c r="T64" s="546">
        <v>35.895219999999888</v>
      </c>
      <c r="U64" s="546">
        <v>7.5953999999999091</v>
      </c>
      <c r="V64" s="546">
        <v>88.649032999999079</v>
      </c>
      <c r="W64" s="546">
        <v>33.107730000000004</v>
      </c>
      <c r="X64" s="546">
        <v>24.145779999999995</v>
      </c>
      <c r="Y64" s="546">
        <v>28.539199999999923</v>
      </c>
      <c r="Z64" s="546">
        <v>10.865629999999976</v>
      </c>
      <c r="AA64" s="546">
        <v>65.000510000000006</v>
      </c>
      <c r="AB64" s="546">
        <v>15.814593</v>
      </c>
      <c r="AC64" s="546">
        <v>5.6742600000000003</v>
      </c>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c r="HZ64" s="44"/>
      <c r="IA64" s="44"/>
      <c r="IB64" s="44"/>
      <c r="IC64" s="44"/>
      <c r="ID64" s="44"/>
      <c r="IE64" s="44"/>
      <c r="IF64" s="44"/>
    </row>
    <row r="65" spans="1:240" s="567" customFormat="1" ht="17.25" customHeight="1">
      <c r="A65" s="558" t="s">
        <v>150</v>
      </c>
      <c r="B65" s="566" t="s">
        <v>151</v>
      </c>
      <c r="C65" s="560" t="s">
        <v>152</v>
      </c>
      <c r="D65" s="561">
        <v>48.94</v>
      </c>
      <c r="E65" s="579">
        <f t="shared" si="0"/>
        <v>-48.94</v>
      </c>
      <c r="F65" s="555">
        <f t="shared" si="7"/>
        <v>0</v>
      </c>
      <c r="G65" s="562">
        <f t="shared" si="9"/>
        <v>0</v>
      </c>
      <c r="H65" s="565"/>
      <c r="I65" s="565"/>
      <c r="J65" s="565"/>
      <c r="K65" s="565"/>
      <c r="L65" s="565"/>
      <c r="M65" s="565"/>
      <c r="N65" s="565"/>
      <c r="O65" s="565"/>
      <c r="P65" s="565"/>
      <c r="Q65" s="565"/>
      <c r="R65" s="565"/>
      <c r="S65" s="565"/>
      <c r="T65" s="565"/>
      <c r="U65" s="565"/>
      <c r="V65" s="565"/>
      <c r="W65" s="565"/>
      <c r="X65" s="565"/>
      <c r="Y65" s="565"/>
      <c r="Z65" s="565"/>
      <c r="AA65" s="565"/>
      <c r="AB65" s="565"/>
      <c r="AC65" s="565"/>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row>
    <row r="66" spans="1:240" s="547" customFormat="1" ht="17.25" customHeight="1">
      <c r="A66" s="515" t="s">
        <v>153</v>
      </c>
      <c r="B66" s="529" t="s">
        <v>154</v>
      </c>
      <c r="C66" s="517" t="s">
        <v>155</v>
      </c>
      <c r="D66" s="518">
        <v>17.03</v>
      </c>
      <c r="E66" s="576">
        <f t="shared" si="0"/>
        <v>-17.03</v>
      </c>
      <c r="F66" s="524">
        <f t="shared" si="7"/>
        <v>0</v>
      </c>
      <c r="G66" s="523">
        <f t="shared" si="9"/>
        <v>0</v>
      </c>
      <c r="H66" s="546"/>
      <c r="I66" s="546"/>
      <c r="J66" s="546"/>
      <c r="K66" s="546"/>
      <c r="L66" s="546"/>
      <c r="M66" s="546"/>
      <c r="N66" s="546"/>
      <c r="O66" s="546"/>
      <c r="P66" s="546"/>
      <c r="Q66" s="546"/>
      <c r="R66" s="546"/>
      <c r="S66" s="546"/>
      <c r="T66" s="546"/>
      <c r="U66" s="546"/>
      <c r="V66" s="546"/>
      <c r="W66" s="546"/>
      <c r="X66" s="546"/>
      <c r="Y66" s="546"/>
      <c r="Z66" s="546"/>
      <c r="AA66" s="546"/>
      <c r="AB66" s="546"/>
      <c r="AC66" s="546"/>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row>
    <row r="67" spans="1:240" s="547" customFormat="1" ht="17.25" customHeight="1">
      <c r="A67" s="515" t="s">
        <v>156</v>
      </c>
      <c r="B67" s="529" t="s">
        <v>157</v>
      </c>
      <c r="C67" s="517" t="s">
        <v>158</v>
      </c>
      <c r="D67" s="518">
        <v>1.69</v>
      </c>
      <c r="E67" s="576">
        <f t="shared" si="0"/>
        <v>-1.69</v>
      </c>
      <c r="F67" s="524">
        <f t="shared" si="7"/>
        <v>0</v>
      </c>
      <c r="G67" s="523">
        <f t="shared" si="9"/>
        <v>0</v>
      </c>
      <c r="H67" s="523"/>
      <c r="I67" s="523"/>
      <c r="J67" s="523"/>
      <c r="K67" s="523"/>
      <c r="L67" s="523"/>
      <c r="M67" s="523"/>
      <c r="N67" s="523"/>
      <c r="O67" s="523"/>
      <c r="P67" s="523"/>
      <c r="Q67" s="523"/>
      <c r="R67" s="523"/>
      <c r="S67" s="523"/>
      <c r="T67" s="523"/>
      <c r="U67" s="523"/>
      <c r="V67" s="523"/>
      <c r="W67" s="523"/>
      <c r="X67" s="523"/>
      <c r="Y67" s="523"/>
      <c r="Z67" s="523"/>
      <c r="AA67" s="523"/>
      <c r="AB67" s="523"/>
      <c r="AC67" s="523"/>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row>
    <row r="68" spans="1:240" s="50" customFormat="1" ht="17.25" customHeight="1">
      <c r="A68" s="90" t="s">
        <v>159</v>
      </c>
      <c r="B68" s="99" t="s">
        <v>160</v>
      </c>
      <c r="C68" s="92" t="s">
        <v>181</v>
      </c>
      <c r="D68" s="92"/>
      <c r="E68" s="578">
        <f t="shared" si="0"/>
        <v>0</v>
      </c>
      <c r="F68" s="23">
        <f t="shared" si="7"/>
        <v>0</v>
      </c>
      <c r="G68" s="18">
        <f t="shared" si="9"/>
        <v>0</v>
      </c>
      <c r="H68" s="100"/>
      <c r="I68" s="100"/>
      <c r="J68" s="100"/>
      <c r="K68" s="100"/>
      <c r="L68" s="100"/>
      <c r="M68" s="100"/>
      <c r="N68" s="100"/>
      <c r="O68" s="100"/>
      <c r="P68" s="100"/>
      <c r="Q68" s="100"/>
      <c r="R68" s="100"/>
      <c r="S68" s="100"/>
      <c r="T68" s="100"/>
      <c r="U68" s="100"/>
      <c r="V68" s="100"/>
      <c r="W68" s="100"/>
      <c r="X68" s="100"/>
      <c r="Y68" s="100"/>
      <c r="Z68" s="100"/>
      <c r="AA68" s="100"/>
      <c r="AB68" s="100"/>
      <c r="AC68" s="100"/>
    </row>
    <row r="69" spans="1:240" s="50" customFormat="1" ht="18" customHeight="1">
      <c r="A69" s="90" t="s">
        <v>161</v>
      </c>
      <c r="B69" s="99" t="s">
        <v>162</v>
      </c>
      <c r="C69" s="92" t="s">
        <v>163</v>
      </c>
      <c r="D69" s="92"/>
      <c r="E69" s="578">
        <f t="shared" si="0"/>
        <v>0</v>
      </c>
      <c r="F69" s="23">
        <f t="shared" si="7"/>
        <v>0</v>
      </c>
      <c r="G69" s="18">
        <f t="shared" si="9"/>
        <v>0</v>
      </c>
      <c r="H69" s="100"/>
      <c r="I69" s="100"/>
      <c r="J69" s="100"/>
      <c r="K69" s="100"/>
      <c r="L69" s="100"/>
      <c r="M69" s="100"/>
      <c r="N69" s="100"/>
      <c r="O69" s="100"/>
      <c r="P69" s="100"/>
      <c r="Q69" s="100"/>
      <c r="R69" s="100"/>
      <c r="S69" s="100"/>
      <c r="T69" s="100"/>
      <c r="U69" s="100"/>
      <c r="V69" s="100"/>
      <c r="W69" s="100"/>
      <c r="X69" s="100"/>
      <c r="Y69" s="100"/>
      <c r="Z69" s="100"/>
      <c r="AA69" s="100"/>
      <c r="AB69" s="100"/>
      <c r="AC69" s="100"/>
    </row>
    <row r="70" spans="1:240" ht="18" customHeight="1">
      <c r="A70" s="90" t="s">
        <v>164</v>
      </c>
      <c r="B70" s="99" t="s">
        <v>165</v>
      </c>
      <c r="C70" s="92" t="s">
        <v>166</v>
      </c>
      <c r="D70" s="92"/>
      <c r="E70" s="578">
        <f t="shared" si="0"/>
        <v>0</v>
      </c>
      <c r="F70" s="23">
        <f t="shared" si="7"/>
        <v>0</v>
      </c>
      <c r="G70" s="18">
        <f t="shared" si="9"/>
        <v>0</v>
      </c>
      <c r="H70" s="100"/>
      <c r="I70" s="100"/>
      <c r="J70" s="100"/>
      <c r="K70" s="100"/>
      <c r="L70" s="100"/>
      <c r="M70" s="100"/>
      <c r="N70" s="100"/>
      <c r="O70" s="100"/>
      <c r="P70" s="100"/>
      <c r="Q70" s="100"/>
      <c r="R70" s="100"/>
      <c r="S70" s="100"/>
      <c r="T70" s="100"/>
      <c r="U70" s="100"/>
      <c r="V70" s="100"/>
      <c r="W70" s="100"/>
      <c r="X70" s="100"/>
      <c r="Y70" s="100"/>
      <c r="Z70" s="100"/>
      <c r="AA70" s="100"/>
      <c r="AB70" s="100"/>
      <c r="AC70" s="100"/>
    </row>
    <row r="71" spans="1:240" ht="18" customHeight="1">
      <c r="A71" s="90" t="s">
        <v>167</v>
      </c>
      <c r="B71" s="99" t="s">
        <v>168</v>
      </c>
      <c r="C71" s="92" t="s">
        <v>169</v>
      </c>
      <c r="D71" s="92"/>
      <c r="E71" s="578">
        <f t="shared" ref="E71:E90" si="10">F71-D71</f>
        <v>0</v>
      </c>
      <c r="F71" s="23">
        <f t="shared" si="7"/>
        <v>0</v>
      </c>
      <c r="G71" s="18">
        <f t="shared" si="9"/>
        <v>0</v>
      </c>
      <c r="H71" s="100"/>
      <c r="I71" s="100"/>
      <c r="J71" s="100"/>
      <c r="K71" s="100"/>
      <c r="L71" s="100"/>
      <c r="M71" s="100"/>
      <c r="N71" s="100"/>
      <c r="O71" s="100"/>
      <c r="P71" s="100"/>
      <c r="Q71" s="100"/>
      <c r="R71" s="100"/>
      <c r="S71" s="100"/>
      <c r="T71" s="100"/>
      <c r="U71" s="100"/>
      <c r="V71" s="100"/>
      <c r="W71" s="100"/>
      <c r="X71" s="100"/>
      <c r="Y71" s="100"/>
      <c r="Z71" s="100"/>
      <c r="AA71" s="100"/>
      <c r="AB71" s="100"/>
      <c r="AC71" s="100"/>
    </row>
    <row r="72" spans="1:240" ht="18" customHeight="1">
      <c r="A72" s="90" t="s">
        <v>170</v>
      </c>
      <c r="B72" s="99" t="s">
        <v>171</v>
      </c>
      <c r="C72" s="92" t="s">
        <v>172</v>
      </c>
      <c r="D72" s="92"/>
      <c r="E72" s="578">
        <f t="shared" si="10"/>
        <v>0</v>
      </c>
      <c r="F72" s="23">
        <f t="shared" si="7"/>
        <v>0</v>
      </c>
      <c r="G72" s="18">
        <f t="shared" si="9"/>
        <v>0</v>
      </c>
      <c r="H72" s="100"/>
      <c r="I72" s="100"/>
      <c r="J72" s="100"/>
      <c r="K72" s="100"/>
      <c r="L72" s="100"/>
      <c r="M72" s="100"/>
      <c r="N72" s="100"/>
      <c r="O72" s="100"/>
      <c r="P72" s="100"/>
      <c r="Q72" s="100"/>
      <c r="R72" s="100"/>
      <c r="S72" s="100"/>
      <c r="T72" s="100"/>
      <c r="U72" s="100"/>
      <c r="V72" s="100"/>
      <c r="W72" s="100"/>
      <c r="X72" s="100"/>
      <c r="Y72" s="100"/>
      <c r="Z72" s="100"/>
      <c r="AA72" s="100"/>
      <c r="AB72" s="100"/>
      <c r="AC72" s="100"/>
    </row>
    <row r="73" spans="1:240" ht="18" customHeight="1">
      <c r="A73" s="90" t="s">
        <v>173</v>
      </c>
      <c r="B73" s="99" t="s">
        <v>174</v>
      </c>
      <c r="C73" s="92" t="s">
        <v>175</v>
      </c>
      <c r="D73" s="92"/>
      <c r="E73" s="578">
        <f t="shared" si="10"/>
        <v>0</v>
      </c>
      <c r="F73" s="23">
        <f t="shared" si="7"/>
        <v>0</v>
      </c>
      <c r="G73" s="18">
        <f t="shared" si="9"/>
        <v>0</v>
      </c>
      <c r="H73" s="100"/>
      <c r="I73" s="100"/>
      <c r="J73" s="100"/>
      <c r="K73" s="100"/>
      <c r="L73" s="100"/>
      <c r="M73" s="100"/>
      <c r="N73" s="100"/>
      <c r="O73" s="100"/>
      <c r="P73" s="100"/>
      <c r="Q73" s="100"/>
      <c r="R73" s="100"/>
      <c r="S73" s="100"/>
      <c r="T73" s="100"/>
      <c r="U73" s="100"/>
      <c r="V73" s="100"/>
      <c r="W73" s="100"/>
      <c r="X73" s="100"/>
      <c r="Y73" s="100"/>
      <c r="Z73" s="100"/>
      <c r="AA73" s="100"/>
      <c r="AB73" s="100"/>
      <c r="AC73" s="100"/>
    </row>
    <row r="74" spans="1:240" ht="18" customHeight="1">
      <c r="A74" s="90" t="s">
        <v>176</v>
      </c>
      <c r="B74" s="99" t="s">
        <v>177</v>
      </c>
      <c r="C74" s="92" t="s">
        <v>178</v>
      </c>
      <c r="D74" s="92"/>
      <c r="E74" s="578">
        <f t="shared" si="10"/>
        <v>0</v>
      </c>
      <c r="F74" s="23">
        <f t="shared" si="7"/>
        <v>0</v>
      </c>
      <c r="G74" s="18">
        <f t="shared" si="9"/>
        <v>0</v>
      </c>
      <c r="H74" s="100"/>
      <c r="I74" s="100"/>
      <c r="J74" s="100"/>
      <c r="K74" s="100"/>
      <c r="L74" s="100"/>
      <c r="M74" s="100"/>
      <c r="N74" s="100"/>
      <c r="O74" s="100"/>
      <c r="P74" s="100"/>
      <c r="Q74" s="100"/>
      <c r="R74" s="100"/>
      <c r="S74" s="100"/>
      <c r="T74" s="100"/>
      <c r="U74" s="100"/>
      <c r="V74" s="100"/>
      <c r="W74" s="100"/>
      <c r="X74" s="100"/>
      <c r="Y74" s="100"/>
      <c r="Z74" s="100"/>
      <c r="AA74" s="100"/>
      <c r="AB74" s="100"/>
      <c r="AC74" s="100"/>
    </row>
    <row r="75" spans="1:240" s="574" customFormat="1" ht="18" customHeight="1">
      <c r="A75" s="568">
        <v>3</v>
      </c>
      <c r="B75" s="569" t="s">
        <v>179</v>
      </c>
      <c r="C75" s="570" t="s">
        <v>180</v>
      </c>
      <c r="D75" s="571">
        <v>731.22</v>
      </c>
      <c r="E75" s="580">
        <f t="shared" si="10"/>
        <v>-731.22</v>
      </c>
      <c r="F75" s="572">
        <f t="shared" si="7"/>
        <v>0</v>
      </c>
      <c r="G75" s="572">
        <f>F75/F$7*100</f>
        <v>0</v>
      </c>
      <c r="H75" s="573"/>
      <c r="I75" s="573"/>
      <c r="J75" s="573"/>
      <c r="K75" s="573"/>
      <c r="L75" s="573"/>
      <c r="M75" s="573"/>
      <c r="N75" s="573"/>
      <c r="O75" s="573"/>
      <c r="P75" s="573"/>
      <c r="Q75" s="573"/>
      <c r="R75" s="573"/>
      <c r="S75" s="573"/>
      <c r="T75" s="573"/>
      <c r="U75" s="573"/>
      <c r="V75" s="573"/>
      <c r="W75" s="573"/>
      <c r="X75" s="573"/>
      <c r="Y75" s="573"/>
      <c r="Z75" s="573"/>
      <c r="AA75" s="573"/>
      <c r="AB75" s="573"/>
      <c r="AC75" s="57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row>
    <row r="76" spans="1:240" ht="21" customHeight="1">
      <c r="A76" s="106" t="s">
        <v>213</v>
      </c>
      <c r="B76" s="97" t="s">
        <v>214</v>
      </c>
      <c r="C76" s="81"/>
      <c r="D76" s="81"/>
      <c r="E76" s="80">
        <f t="shared" si="10"/>
        <v>0</v>
      </c>
      <c r="F76" s="14"/>
      <c r="G76" s="13"/>
      <c r="H76" s="107"/>
      <c r="I76" s="107"/>
      <c r="J76" s="107"/>
      <c r="K76" s="107"/>
      <c r="L76" s="107"/>
      <c r="M76" s="107"/>
      <c r="N76" s="107"/>
      <c r="O76" s="107"/>
      <c r="P76" s="107"/>
      <c r="Q76" s="107"/>
      <c r="R76" s="107"/>
      <c r="S76" s="107"/>
      <c r="T76" s="107"/>
      <c r="U76" s="107"/>
      <c r="V76" s="107"/>
      <c r="W76" s="107"/>
      <c r="X76" s="107"/>
      <c r="Y76" s="107"/>
      <c r="Z76" s="107"/>
      <c r="AA76" s="107"/>
      <c r="AB76" s="107"/>
      <c r="AC76" s="107"/>
    </row>
    <row r="77" spans="1:240" ht="21" customHeight="1">
      <c r="A77" s="106">
        <v>1</v>
      </c>
      <c r="B77" s="97" t="s">
        <v>310</v>
      </c>
      <c r="C77" s="81" t="s">
        <v>215</v>
      </c>
      <c r="D77" s="81"/>
      <c r="E77" s="80">
        <f t="shared" si="10"/>
        <v>0</v>
      </c>
      <c r="F77" s="13">
        <f>SUM(H77:O77)</f>
        <v>0</v>
      </c>
      <c r="G77" s="13">
        <f>F77/F$7*100</f>
        <v>0</v>
      </c>
      <c r="H77" s="107"/>
      <c r="I77" s="107"/>
      <c r="J77" s="107"/>
      <c r="K77" s="107"/>
      <c r="L77" s="107"/>
      <c r="M77" s="107"/>
      <c r="N77" s="107"/>
      <c r="O77" s="107"/>
      <c r="P77" s="107"/>
      <c r="Q77" s="107"/>
      <c r="R77" s="107"/>
      <c r="S77" s="107"/>
      <c r="T77" s="107"/>
      <c r="U77" s="107"/>
      <c r="V77" s="107"/>
      <c r="W77" s="107"/>
      <c r="X77" s="107"/>
      <c r="Y77" s="107"/>
      <c r="Z77" s="107"/>
      <c r="AA77" s="107"/>
      <c r="AB77" s="107"/>
      <c r="AC77" s="107"/>
    </row>
    <row r="78" spans="1:240" ht="21" customHeight="1">
      <c r="A78" s="106">
        <v>2</v>
      </c>
      <c r="B78" s="97" t="s">
        <v>216</v>
      </c>
      <c r="C78" s="81" t="s">
        <v>217</v>
      </c>
      <c r="D78" s="81"/>
      <c r="E78" s="80">
        <f t="shared" si="10"/>
        <v>0</v>
      </c>
      <c r="F78" s="13"/>
      <c r="G78" s="13"/>
      <c r="H78" s="107"/>
      <c r="I78" s="107"/>
      <c r="J78" s="107"/>
      <c r="K78" s="107"/>
      <c r="L78" s="107"/>
      <c r="M78" s="107"/>
      <c r="N78" s="107"/>
      <c r="O78" s="107"/>
      <c r="P78" s="107"/>
      <c r="Q78" s="107"/>
      <c r="R78" s="107"/>
      <c r="S78" s="107"/>
      <c r="T78" s="107"/>
      <c r="U78" s="107"/>
      <c r="V78" s="107"/>
      <c r="W78" s="107"/>
      <c r="X78" s="107"/>
      <c r="Y78" s="107"/>
      <c r="Z78" s="107"/>
      <c r="AA78" s="107"/>
      <c r="AB78" s="107"/>
      <c r="AC78" s="107"/>
    </row>
    <row r="79" spans="1:240" s="538" customFormat="1" ht="21" customHeight="1">
      <c r="A79" s="531">
        <v>3</v>
      </c>
      <c r="B79" s="532" t="s">
        <v>218</v>
      </c>
      <c r="C79" s="533" t="s">
        <v>219</v>
      </c>
      <c r="D79" s="534">
        <v>2847.1923269999998</v>
      </c>
      <c r="E79" s="535">
        <f t="shared" si="10"/>
        <v>-2847.1923269999998</v>
      </c>
      <c r="F79" s="536">
        <f t="shared" ref="F79:F89" si="11">SUM(H79:AC79)</f>
        <v>0</v>
      </c>
      <c r="G79" s="536">
        <f t="shared" ref="G79:G89" si="12">F79/F$7*100</f>
        <v>0</v>
      </c>
      <c r="H79" s="537"/>
      <c r="I79" s="537"/>
      <c r="J79" s="537"/>
      <c r="K79" s="537"/>
      <c r="L79" s="537"/>
      <c r="M79" s="537"/>
      <c r="N79" s="537"/>
      <c r="O79" s="537"/>
      <c r="P79" s="537"/>
      <c r="Q79" s="537"/>
      <c r="R79" s="537"/>
      <c r="S79" s="537"/>
      <c r="T79" s="537"/>
      <c r="U79" s="537"/>
      <c r="V79" s="537"/>
      <c r="W79" s="537"/>
      <c r="X79" s="537"/>
      <c r="Y79" s="537"/>
      <c r="Z79" s="537"/>
      <c r="AA79" s="537"/>
      <c r="AB79" s="537"/>
      <c r="AC79" s="537"/>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c r="GZ79" s="44"/>
      <c r="HA79" s="44"/>
      <c r="HB79" s="44"/>
      <c r="HC79" s="44"/>
      <c r="HD79" s="44"/>
      <c r="HE79" s="44"/>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c r="ID79" s="44"/>
      <c r="IE79" s="44"/>
      <c r="IF79" s="44"/>
    </row>
    <row r="80" spans="1:240" s="543" customFormat="1" ht="49.5" customHeight="1">
      <c r="A80" s="539">
        <v>4</v>
      </c>
      <c r="B80" s="540" t="s">
        <v>220</v>
      </c>
      <c r="C80" s="541" t="s">
        <v>221</v>
      </c>
      <c r="D80" s="534">
        <v>3530.7849999999999</v>
      </c>
      <c r="E80" s="535">
        <f t="shared" si="10"/>
        <v>-3530.7849999999999</v>
      </c>
      <c r="F80" s="536">
        <f t="shared" si="11"/>
        <v>0</v>
      </c>
      <c r="G80" s="536">
        <f t="shared" si="12"/>
        <v>0</v>
      </c>
      <c r="H80" s="542"/>
      <c r="I80" s="542"/>
      <c r="J80" s="542"/>
      <c r="K80" s="542"/>
      <c r="L80" s="542"/>
      <c r="M80" s="542"/>
      <c r="N80" s="542"/>
      <c r="O80" s="542"/>
      <c r="P80" s="542"/>
      <c r="Q80" s="542"/>
      <c r="R80" s="542"/>
      <c r="S80" s="542"/>
      <c r="T80" s="542"/>
      <c r="U80" s="542"/>
      <c r="V80" s="542"/>
      <c r="W80" s="542"/>
      <c r="X80" s="542"/>
      <c r="Y80" s="542"/>
      <c r="Z80" s="542"/>
      <c r="AA80" s="542"/>
      <c r="AB80" s="542"/>
      <c r="AC80" s="54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112"/>
      <c r="EY80" s="112"/>
      <c r="EZ80" s="112"/>
      <c r="FA80" s="112"/>
      <c r="FB80" s="112"/>
      <c r="FC80" s="112"/>
      <c r="FD80" s="112"/>
      <c r="FE80" s="112"/>
      <c r="FF80" s="112"/>
      <c r="FG80" s="112"/>
      <c r="FH80" s="112"/>
      <c r="FI80" s="112"/>
      <c r="FJ80" s="112"/>
      <c r="FK80" s="112"/>
      <c r="FL80" s="112"/>
      <c r="FM80" s="112"/>
      <c r="FN80" s="112"/>
      <c r="FO80" s="112"/>
      <c r="FP80" s="112"/>
      <c r="FQ80" s="112"/>
      <c r="FR80" s="112"/>
      <c r="FS80" s="112"/>
      <c r="FT80" s="112"/>
      <c r="FU80" s="112"/>
      <c r="FV80" s="112"/>
      <c r="FW80" s="112"/>
      <c r="FX80" s="112"/>
      <c r="FY80" s="112"/>
      <c r="FZ80" s="112"/>
      <c r="GA80" s="112"/>
      <c r="GB80" s="112"/>
      <c r="GC80" s="112"/>
      <c r="GD80" s="112"/>
      <c r="GE80" s="112"/>
      <c r="GF80" s="112"/>
      <c r="GG80" s="112"/>
      <c r="GH80" s="112"/>
      <c r="GI80" s="112"/>
      <c r="GJ80" s="112"/>
      <c r="GK80" s="112"/>
      <c r="GL80" s="112"/>
      <c r="GM80" s="112"/>
      <c r="GN80" s="112"/>
      <c r="GO80" s="112"/>
      <c r="GP80" s="112"/>
      <c r="GQ80" s="112"/>
      <c r="GR80" s="112"/>
      <c r="GS80" s="112"/>
      <c r="GT80" s="112"/>
      <c r="GU80" s="112"/>
      <c r="GV80" s="112"/>
      <c r="GW80" s="112"/>
      <c r="GX80" s="112"/>
      <c r="GY80" s="112"/>
      <c r="GZ80" s="112"/>
      <c r="HA80" s="112"/>
      <c r="HB80" s="112"/>
      <c r="HC80" s="112"/>
      <c r="HD80" s="112"/>
      <c r="HE80" s="112"/>
      <c r="HF80" s="112"/>
      <c r="HG80" s="112"/>
      <c r="HH80" s="112"/>
      <c r="HI80" s="112"/>
      <c r="HJ80" s="112"/>
      <c r="HK80" s="112"/>
      <c r="HL80" s="112"/>
      <c r="HM80" s="112"/>
      <c r="HN80" s="112"/>
      <c r="HO80" s="112"/>
      <c r="HP80" s="112"/>
      <c r="HQ80" s="112"/>
      <c r="HR80" s="112"/>
      <c r="HS80" s="112"/>
      <c r="HT80" s="112"/>
      <c r="HU80" s="112"/>
      <c r="HV80" s="112"/>
      <c r="HW80" s="112"/>
      <c r="HX80" s="112"/>
      <c r="HY80" s="112"/>
      <c r="HZ80" s="112"/>
      <c r="IA80" s="112"/>
      <c r="IB80" s="112"/>
      <c r="IC80" s="112"/>
      <c r="ID80" s="112"/>
      <c r="IE80" s="112"/>
      <c r="IF80" s="112"/>
    </row>
    <row r="81" spans="1:240" s="545" customFormat="1" ht="37.5" customHeight="1">
      <c r="A81" s="539">
        <v>5</v>
      </c>
      <c r="B81" s="544" t="s">
        <v>222</v>
      </c>
      <c r="C81" s="541" t="s">
        <v>223</v>
      </c>
      <c r="D81" s="534">
        <v>84359.1</v>
      </c>
      <c r="E81" s="535">
        <f t="shared" si="10"/>
        <v>-84359.1</v>
      </c>
      <c r="F81" s="536">
        <f t="shared" si="11"/>
        <v>0</v>
      </c>
      <c r="G81" s="536">
        <f t="shared" si="12"/>
        <v>0</v>
      </c>
      <c r="H81" s="542"/>
      <c r="I81" s="542"/>
      <c r="J81" s="542"/>
      <c r="K81" s="542"/>
      <c r="L81" s="542"/>
      <c r="M81" s="542"/>
      <c r="N81" s="542"/>
      <c r="O81" s="542"/>
      <c r="P81" s="542"/>
      <c r="Q81" s="542"/>
      <c r="R81" s="542"/>
      <c r="S81" s="542"/>
      <c r="T81" s="542"/>
      <c r="U81" s="542"/>
      <c r="V81" s="542"/>
      <c r="W81" s="542"/>
      <c r="X81" s="542"/>
      <c r="Y81" s="542"/>
      <c r="Z81" s="542"/>
      <c r="AA81" s="542"/>
      <c r="AB81" s="542"/>
      <c r="AC81" s="542"/>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row>
    <row r="82" spans="1:240" s="545" customFormat="1" ht="21" customHeight="1">
      <c r="A82" s="539">
        <v>6</v>
      </c>
      <c r="B82" s="544" t="s">
        <v>224</v>
      </c>
      <c r="C82" s="541" t="s">
        <v>225</v>
      </c>
      <c r="D82" s="534">
        <v>91.99</v>
      </c>
      <c r="E82" s="535">
        <f t="shared" si="10"/>
        <v>-91.99</v>
      </c>
      <c r="F82" s="536">
        <f t="shared" si="11"/>
        <v>0</v>
      </c>
      <c r="G82" s="536">
        <f t="shared" si="12"/>
        <v>0</v>
      </c>
      <c r="H82" s="542"/>
      <c r="I82" s="542"/>
      <c r="J82" s="542"/>
      <c r="K82" s="542"/>
      <c r="L82" s="542"/>
      <c r="M82" s="542"/>
      <c r="N82" s="542"/>
      <c r="O82" s="542"/>
      <c r="P82" s="542"/>
      <c r="Q82" s="542"/>
      <c r="R82" s="542"/>
      <c r="S82" s="542"/>
      <c r="T82" s="542"/>
      <c r="U82" s="542"/>
      <c r="V82" s="542"/>
      <c r="W82" s="542"/>
      <c r="X82" s="542"/>
      <c r="Y82" s="542"/>
      <c r="Z82" s="542"/>
      <c r="AA82" s="542"/>
      <c r="AB82" s="542"/>
      <c r="AC82" s="542"/>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row>
    <row r="83" spans="1:240" s="114" customFormat="1" ht="25.5" customHeight="1">
      <c r="A83" s="108">
        <v>7</v>
      </c>
      <c r="B83" s="113" t="s">
        <v>226</v>
      </c>
      <c r="C83" s="110" t="s">
        <v>227</v>
      </c>
      <c r="D83" s="110"/>
      <c r="E83" s="80">
        <f t="shared" si="10"/>
        <v>0</v>
      </c>
      <c r="F83" s="13">
        <f t="shared" si="11"/>
        <v>0</v>
      </c>
      <c r="G83" s="13">
        <f t="shared" si="12"/>
        <v>0</v>
      </c>
      <c r="H83" s="111"/>
      <c r="I83" s="86"/>
      <c r="J83" s="111"/>
      <c r="K83" s="111"/>
      <c r="L83" s="111"/>
      <c r="M83" s="111"/>
      <c r="N83" s="111"/>
      <c r="O83" s="111"/>
      <c r="P83" s="111"/>
      <c r="Q83" s="111"/>
      <c r="R83" s="111"/>
      <c r="S83" s="111"/>
      <c r="T83" s="111"/>
      <c r="U83" s="111"/>
      <c r="V83" s="111"/>
      <c r="W83" s="111"/>
      <c r="X83" s="111"/>
      <c r="Y83" s="111"/>
      <c r="Z83" s="111"/>
      <c r="AA83" s="111"/>
      <c r="AB83" s="111"/>
      <c r="AC83" s="111"/>
    </row>
    <row r="84" spans="1:240" s="545" customFormat="1" ht="35.25" customHeight="1">
      <c r="A84" s="539">
        <v>8</v>
      </c>
      <c r="B84" s="544" t="s">
        <v>228</v>
      </c>
      <c r="C84" s="541" t="s">
        <v>229</v>
      </c>
      <c r="D84" s="534">
        <v>60</v>
      </c>
      <c r="E84" s="535">
        <f t="shared" si="10"/>
        <v>-60</v>
      </c>
      <c r="F84" s="536">
        <f t="shared" si="11"/>
        <v>0</v>
      </c>
      <c r="G84" s="536">
        <f t="shared" si="12"/>
        <v>0</v>
      </c>
      <c r="H84" s="542"/>
      <c r="I84" s="542"/>
      <c r="J84" s="542"/>
      <c r="K84" s="542"/>
      <c r="L84" s="542"/>
      <c r="M84" s="542"/>
      <c r="N84" s="542"/>
      <c r="O84" s="542"/>
      <c r="P84" s="542"/>
      <c r="Q84" s="542"/>
      <c r="R84" s="542"/>
      <c r="S84" s="542"/>
      <c r="T84" s="542"/>
      <c r="U84" s="542"/>
      <c r="V84" s="542"/>
      <c r="W84" s="542"/>
      <c r="X84" s="542"/>
      <c r="Y84" s="542"/>
      <c r="Z84" s="542"/>
      <c r="AA84" s="542"/>
      <c r="AB84" s="542"/>
      <c r="AC84" s="542"/>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row>
    <row r="85" spans="1:240" s="545" customFormat="1" ht="21" customHeight="1">
      <c r="A85" s="539">
        <v>9</v>
      </c>
      <c r="B85" s="544" t="s">
        <v>230</v>
      </c>
      <c r="C85" s="541" t="s">
        <v>231</v>
      </c>
      <c r="D85" s="534">
        <v>53.76</v>
      </c>
      <c r="E85" s="535">
        <f t="shared" si="10"/>
        <v>-53.76</v>
      </c>
      <c r="F85" s="536">
        <f t="shared" si="11"/>
        <v>0</v>
      </c>
      <c r="G85" s="536">
        <f t="shared" si="12"/>
        <v>0</v>
      </c>
      <c r="H85" s="542"/>
      <c r="I85" s="542"/>
      <c r="J85" s="542"/>
      <c r="K85" s="542"/>
      <c r="L85" s="542"/>
      <c r="M85" s="542"/>
      <c r="N85" s="542"/>
      <c r="O85" s="542"/>
      <c r="P85" s="542"/>
      <c r="Q85" s="542"/>
      <c r="R85" s="542"/>
      <c r="S85" s="542"/>
      <c r="T85" s="542"/>
      <c r="U85" s="542"/>
      <c r="V85" s="542"/>
      <c r="W85" s="542"/>
      <c r="X85" s="542"/>
      <c r="Y85" s="542"/>
      <c r="Z85" s="542"/>
      <c r="AA85" s="542"/>
      <c r="AB85" s="542"/>
      <c r="AC85" s="542"/>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row>
    <row r="86" spans="1:240" s="545" customFormat="1" ht="21" customHeight="1">
      <c r="A86" s="539">
        <v>10</v>
      </c>
      <c r="B86" s="544" t="s">
        <v>232</v>
      </c>
      <c r="C86" s="541" t="s">
        <v>233</v>
      </c>
      <c r="D86" s="534">
        <v>50.640000000000008</v>
      </c>
      <c r="E86" s="535">
        <f t="shared" si="10"/>
        <v>-50.640000000000008</v>
      </c>
      <c r="F86" s="536">
        <f t="shared" si="11"/>
        <v>0</v>
      </c>
      <c r="G86" s="536">
        <f t="shared" si="12"/>
        <v>0</v>
      </c>
      <c r="H86" s="542"/>
      <c r="I86" s="542"/>
      <c r="J86" s="542"/>
      <c r="K86" s="542"/>
      <c r="L86" s="542"/>
      <c r="M86" s="542"/>
      <c r="N86" s="542"/>
      <c r="O86" s="542"/>
      <c r="P86" s="542"/>
      <c r="Q86" s="542"/>
      <c r="R86" s="542"/>
      <c r="S86" s="542"/>
      <c r="T86" s="542"/>
      <c r="U86" s="542"/>
      <c r="V86" s="542"/>
      <c r="W86" s="542"/>
      <c r="X86" s="542"/>
      <c r="Y86" s="542"/>
      <c r="Z86" s="542"/>
      <c r="AA86" s="542"/>
      <c r="AB86" s="542"/>
      <c r="AC86" s="542"/>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row>
    <row r="87" spans="1:240" s="114" customFormat="1" ht="21" customHeight="1">
      <c r="A87" s="108">
        <v>11</v>
      </c>
      <c r="B87" s="113" t="s">
        <v>234</v>
      </c>
      <c r="C87" s="110" t="s">
        <v>235</v>
      </c>
      <c r="D87" s="110"/>
      <c r="E87" s="80">
        <f t="shared" si="10"/>
        <v>0</v>
      </c>
      <c r="F87" s="13">
        <f t="shared" si="11"/>
        <v>0</v>
      </c>
      <c r="G87" s="13">
        <f t="shared" si="12"/>
        <v>0</v>
      </c>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40" s="545" customFormat="1" ht="21" customHeight="1">
      <c r="A88" s="539">
        <v>12</v>
      </c>
      <c r="B88" s="544" t="s">
        <v>236</v>
      </c>
      <c r="C88" s="541" t="s">
        <v>237</v>
      </c>
      <c r="D88" s="534">
        <v>2993.9800000000005</v>
      </c>
      <c r="E88" s="535">
        <f t="shared" si="10"/>
        <v>-2993.9800000000005</v>
      </c>
      <c r="F88" s="536">
        <f t="shared" si="11"/>
        <v>0</v>
      </c>
      <c r="G88" s="536">
        <f t="shared" si="12"/>
        <v>0</v>
      </c>
      <c r="H88" s="542"/>
      <c r="I88" s="542"/>
      <c r="J88" s="542"/>
      <c r="K88" s="542"/>
      <c r="L88" s="542"/>
      <c r="M88" s="542"/>
      <c r="N88" s="542"/>
      <c r="O88" s="542"/>
      <c r="P88" s="542"/>
      <c r="Q88" s="542"/>
      <c r="R88" s="542"/>
      <c r="S88" s="542"/>
      <c r="T88" s="542"/>
      <c r="U88" s="542"/>
      <c r="V88" s="542"/>
      <c r="W88" s="542"/>
      <c r="X88" s="542"/>
      <c r="Y88" s="542"/>
      <c r="Z88" s="542"/>
      <c r="AA88" s="542"/>
      <c r="AB88" s="542"/>
      <c r="AC88" s="542"/>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row>
    <row r="89" spans="1:240" s="114" customFormat="1" ht="36" customHeight="1">
      <c r="A89" s="108">
        <v>13</v>
      </c>
      <c r="B89" s="113" t="s">
        <v>238</v>
      </c>
      <c r="C89" s="110" t="s">
        <v>239</v>
      </c>
      <c r="D89" s="110"/>
      <c r="E89" s="80">
        <f t="shared" si="10"/>
        <v>0</v>
      </c>
      <c r="F89" s="13">
        <f t="shared" si="11"/>
        <v>0</v>
      </c>
      <c r="G89" s="13">
        <f t="shared" si="12"/>
        <v>0</v>
      </c>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40" ht="24" customHeight="1">
      <c r="B90" s="115" t="s">
        <v>240</v>
      </c>
      <c r="E90" s="80">
        <f t="shared" si="10"/>
        <v>0</v>
      </c>
    </row>
    <row r="91" spans="1:240" ht="18" customHeight="1"/>
    <row r="92" spans="1:240" ht="18" customHeight="1"/>
  </sheetData>
  <mergeCells count="11">
    <mergeCell ref="H4:AC4"/>
    <mergeCell ref="A1:B1"/>
    <mergeCell ref="A2:AC2"/>
    <mergeCell ref="M3:AC3"/>
    <mergeCell ref="A4:A5"/>
    <mergeCell ref="B4:B5"/>
    <mergeCell ref="C4:C5"/>
    <mergeCell ref="D4:D5"/>
    <mergeCell ref="E4:E5"/>
    <mergeCell ref="F4:F5"/>
    <mergeCell ref="G4:G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A77"/>
  <sheetViews>
    <sheetView showZeros="0" topLeftCell="A22" workbookViewId="0">
      <selection activeCell="D41" sqref="D41"/>
    </sheetView>
  </sheetViews>
  <sheetFormatPr defaultColWidth="6.88671875" defaultRowHeight="13.8"/>
  <cols>
    <col min="1" max="1" width="4.88671875" style="711" customWidth="1"/>
    <col min="2" max="2" width="40.44140625" style="2" customWidth="1"/>
    <col min="3" max="3" width="6.44140625" style="2" bestFit="1" customWidth="1"/>
    <col min="4" max="4" width="14.5546875" style="2" customWidth="1"/>
    <col min="5" max="5" width="8.44140625" style="2" customWidth="1"/>
    <col min="6" max="6" width="11.5546875" style="2" customWidth="1"/>
    <col min="7" max="8" width="10" style="2" customWidth="1"/>
    <col min="9" max="9" width="11" style="2" customWidth="1"/>
    <col min="10" max="13" width="10" style="2" customWidth="1"/>
    <col min="14" max="26" width="9.33203125" style="2" customWidth="1"/>
    <col min="27" max="27" width="10.88671875" style="2" customWidth="1"/>
    <col min="28" max="16384" width="6.88671875" style="2"/>
  </cols>
  <sheetData>
    <row r="1" spans="1:27" ht="18" customHeight="1">
      <c r="A1" s="1" t="s">
        <v>609</v>
      </c>
      <c r="D1" s="688"/>
    </row>
    <row r="2" spans="1:27" ht="18" customHeight="1">
      <c r="A2" s="910" t="s">
        <v>610</v>
      </c>
      <c r="B2" s="910"/>
      <c r="C2" s="910"/>
      <c r="D2" s="910"/>
      <c r="E2" s="910"/>
      <c r="F2" s="910"/>
      <c r="G2" s="910"/>
      <c r="H2" s="910"/>
      <c r="I2" s="910"/>
      <c r="J2" s="910"/>
      <c r="K2" s="910"/>
      <c r="L2" s="910"/>
      <c r="M2" s="910"/>
    </row>
    <row r="3" spans="1:27" s="6" customFormat="1" ht="18" customHeight="1">
      <c r="A3" s="911" t="s">
        <v>2</v>
      </c>
      <c r="B3" s="908" t="s">
        <v>194</v>
      </c>
      <c r="C3" s="908" t="s">
        <v>4</v>
      </c>
      <c r="D3" s="908" t="s">
        <v>5</v>
      </c>
      <c r="E3" s="908" t="s">
        <v>207</v>
      </c>
      <c r="F3" s="912" t="s">
        <v>611</v>
      </c>
      <c r="G3" s="913"/>
      <c r="H3" s="913"/>
      <c r="I3" s="913"/>
      <c r="J3" s="913"/>
      <c r="K3" s="913"/>
      <c r="L3" s="913"/>
      <c r="M3" s="913"/>
      <c r="N3" s="913"/>
      <c r="O3" s="913"/>
      <c r="P3" s="913"/>
      <c r="Q3" s="913"/>
      <c r="R3" s="913"/>
      <c r="S3" s="913"/>
      <c r="T3" s="913"/>
      <c r="U3" s="913"/>
      <c r="V3" s="913"/>
      <c r="W3" s="913"/>
      <c r="X3" s="913"/>
      <c r="Y3" s="913"/>
      <c r="Z3" s="913"/>
      <c r="AA3" s="914"/>
    </row>
    <row r="4" spans="1:27" s="6" customFormat="1" ht="32.25" customHeight="1">
      <c r="A4" s="911"/>
      <c r="B4" s="908"/>
      <c r="C4" s="908"/>
      <c r="D4" s="908"/>
      <c r="E4" s="908"/>
      <c r="F4" s="12" t="s">
        <v>531</v>
      </c>
      <c r="G4" s="12" t="s">
        <v>532</v>
      </c>
      <c r="H4" s="12" t="s">
        <v>533</v>
      </c>
      <c r="I4" s="12" t="s">
        <v>534</v>
      </c>
      <c r="J4" s="12" t="s">
        <v>535</v>
      </c>
      <c r="K4" s="12" t="s">
        <v>536</v>
      </c>
      <c r="L4" s="12" t="s">
        <v>537</v>
      </c>
      <c r="M4" s="12" t="s">
        <v>538</v>
      </c>
      <c r="N4" s="413" t="s">
        <v>517</v>
      </c>
      <c r="O4" s="413" t="s">
        <v>518</v>
      </c>
      <c r="P4" s="413" t="s">
        <v>519</v>
      </c>
      <c r="Q4" s="413" t="s">
        <v>520</v>
      </c>
      <c r="R4" s="413" t="s">
        <v>521</v>
      </c>
      <c r="S4" s="413" t="s">
        <v>522</v>
      </c>
      <c r="T4" s="413" t="s">
        <v>523</v>
      </c>
      <c r="U4" s="413" t="s">
        <v>524</v>
      </c>
      <c r="V4" s="413" t="s">
        <v>525</v>
      </c>
      <c r="W4" s="413" t="s">
        <v>526</v>
      </c>
      <c r="X4" s="413" t="s">
        <v>527</v>
      </c>
      <c r="Y4" s="413" t="s">
        <v>528</v>
      </c>
      <c r="Z4" s="413" t="s">
        <v>529</v>
      </c>
      <c r="AA4" s="413" t="s">
        <v>530</v>
      </c>
    </row>
    <row r="5" spans="1:27" s="10" customFormat="1" ht="18" customHeight="1">
      <c r="A5" s="8">
        <v>-1</v>
      </c>
      <c r="B5" s="8">
        <v>-2</v>
      </c>
      <c r="C5" s="8">
        <v>-3</v>
      </c>
      <c r="D5" s="8" t="s">
        <v>612</v>
      </c>
      <c r="E5" s="8"/>
      <c r="F5" s="8">
        <v>-5</v>
      </c>
      <c r="G5" s="8">
        <v>-6</v>
      </c>
      <c r="H5" s="8">
        <v>-7</v>
      </c>
      <c r="I5" s="8">
        <v>-8</v>
      </c>
      <c r="J5" s="8">
        <v>-9</v>
      </c>
      <c r="K5" s="8">
        <v>-10</v>
      </c>
      <c r="L5" s="8">
        <v>-11</v>
      </c>
      <c r="M5" s="8">
        <v>-12</v>
      </c>
      <c r="N5" s="414"/>
      <c r="O5" s="414"/>
      <c r="P5" s="414"/>
      <c r="Q5" s="414"/>
      <c r="R5" s="414"/>
      <c r="S5" s="414"/>
      <c r="T5" s="414"/>
      <c r="U5" s="414"/>
      <c r="V5" s="414"/>
      <c r="W5" s="414"/>
      <c r="X5" s="414"/>
      <c r="Y5" s="414"/>
      <c r="Z5" s="414"/>
      <c r="AA5" s="414"/>
    </row>
    <row r="6" spans="1:27" s="693" customFormat="1" ht="18" customHeight="1">
      <c r="A6" s="689"/>
      <c r="B6" s="690" t="s">
        <v>298</v>
      </c>
      <c r="C6" s="691"/>
      <c r="D6" s="692">
        <f>D8+D31+D74</f>
        <v>101671.33238000001</v>
      </c>
      <c r="E6" s="692">
        <v>100</v>
      </c>
      <c r="F6" s="692">
        <v>86.545238000000012</v>
      </c>
      <c r="G6" s="692">
        <v>3055.8796029999999</v>
      </c>
      <c r="H6" s="692">
        <v>2964.7392609999997</v>
      </c>
      <c r="I6" s="692">
        <v>5138.969693</v>
      </c>
      <c r="J6" s="692">
        <v>2760.6470890000001</v>
      </c>
      <c r="K6" s="692">
        <v>6978.9328830000004</v>
      </c>
      <c r="L6" s="692">
        <v>5098.922454999999</v>
      </c>
      <c r="M6" s="692">
        <v>5053.8442880000002</v>
      </c>
      <c r="N6" s="692">
        <v>4591.8534219999992</v>
      </c>
      <c r="O6" s="692">
        <v>3623.0502469999997</v>
      </c>
      <c r="P6" s="692">
        <v>3118.7988850000006</v>
      </c>
      <c r="Q6" s="692">
        <v>7136.0806260000008</v>
      </c>
      <c r="R6" s="692">
        <v>3193.6296590000002</v>
      </c>
      <c r="S6" s="692">
        <v>4555.9835640000001</v>
      </c>
      <c r="T6" s="692">
        <v>6708.3682190000018</v>
      </c>
      <c r="U6" s="692">
        <v>4817.6616760000006</v>
      </c>
      <c r="V6" s="692">
        <v>5677.3664159999998</v>
      </c>
      <c r="W6" s="692">
        <v>7332.3465729999989</v>
      </c>
      <c r="X6" s="692">
        <v>6870.5043620000006</v>
      </c>
      <c r="Y6" s="692">
        <v>4614.3359470000005</v>
      </c>
      <c r="Z6" s="692">
        <v>5329.0818229999995</v>
      </c>
      <c r="AA6" s="692">
        <v>2963.7904509999998</v>
      </c>
    </row>
    <row r="7" spans="1:27" s="693" customFormat="1" ht="18" customHeight="1">
      <c r="A7" s="689" t="s">
        <v>210</v>
      </c>
      <c r="B7" s="694" t="s">
        <v>211</v>
      </c>
      <c r="C7" s="691"/>
      <c r="D7" s="692"/>
      <c r="E7" s="692"/>
      <c r="F7" s="692"/>
      <c r="G7" s="692"/>
      <c r="H7" s="692"/>
      <c r="I7" s="692"/>
      <c r="J7" s="692"/>
      <c r="K7" s="692"/>
      <c r="L7" s="692"/>
      <c r="M7" s="692"/>
      <c r="N7" s="692"/>
      <c r="O7" s="692"/>
      <c r="P7" s="692"/>
      <c r="Q7" s="692"/>
      <c r="R7" s="692"/>
      <c r="S7" s="692"/>
      <c r="T7" s="692"/>
      <c r="U7" s="692"/>
      <c r="V7" s="692"/>
      <c r="W7" s="692"/>
      <c r="X7" s="692"/>
      <c r="Y7" s="692"/>
      <c r="Z7" s="692"/>
      <c r="AA7" s="692"/>
    </row>
    <row r="8" spans="1:27" s="699" customFormat="1" ht="18" customHeight="1">
      <c r="A8" s="695" t="s">
        <v>18</v>
      </c>
      <c r="B8" s="696" t="s">
        <v>19</v>
      </c>
      <c r="C8" s="697" t="s">
        <v>20</v>
      </c>
      <c r="D8" s="698">
        <f>D10+D14+D15+D16+D20+D24+D28+D29+D30</f>
        <v>96826.535866000006</v>
      </c>
      <c r="E8" s="698">
        <f>D8/$D$6*100</f>
        <v>95.234845063412351</v>
      </c>
      <c r="F8" s="698">
        <v>37.303533999999999</v>
      </c>
      <c r="G8" s="698">
        <v>3016.3075639999997</v>
      </c>
      <c r="H8" s="698">
        <v>2825.4362229999997</v>
      </c>
      <c r="I8" s="698">
        <v>5002.9006509999999</v>
      </c>
      <c r="J8" s="698">
        <v>2518.5898790000001</v>
      </c>
      <c r="K8" s="698">
        <v>6647.6405870000008</v>
      </c>
      <c r="L8" s="698">
        <v>4926.9332359999989</v>
      </c>
      <c r="M8" s="698">
        <v>4950.1619630000005</v>
      </c>
      <c r="N8" s="698">
        <v>4476.9904149999993</v>
      </c>
      <c r="O8" s="698">
        <v>3399.6371919999997</v>
      </c>
      <c r="P8" s="698">
        <v>2859.5960190000005</v>
      </c>
      <c r="Q8" s="698">
        <v>6854.4700250000005</v>
      </c>
      <c r="R8" s="698">
        <v>2927.0216340000002</v>
      </c>
      <c r="S8" s="698">
        <v>4491.0020030000005</v>
      </c>
      <c r="T8" s="698">
        <v>5772.2476240000015</v>
      </c>
      <c r="U8" s="698">
        <v>4470.3146299999999</v>
      </c>
      <c r="V8" s="698">
        <v>5485.7739019999999</v>
      </c>
      <c r="W8" s="698">
        <v>7143.8808089999993</v>
      </c>
      <c r="X8" s="698">
        <v>6793.7748030000002</v>
      </c>
      <c r="Y8" s="698">
        <v>4220.0841710000004</v>
      </c>
      <c r="Z8" s="698">
        <v>5105.0585769999998</v>
      </c>
      <c r="AA8" s="698">
        <v>2901.410425</v>
      </c>
    </row>
    <row r="9" spans="1:27" s="25" customFormat="1" ht="18" customHeight="1">
      <c r="A9" s="27"/>
      <c r="B9" s="29" t="s">
        <v>203</v>
      </c>
      <c r="C9" s="22"/>
      <c r="D9" s="54"/>
      <c r="E9" s="54"/>
      <c r="F9" s="54"/>
      <c r="G9" s="54"/>
      <c r="H9" s="54"/>
      <c r="I9" s="54"/>
      <c r="J9" s="54"/>
      <c r="K9" s="54"/>
      <c r="L9" s="54"/>
      <c r="M9" s="54"/>
      <c r="N9" s="54"/>
      <c r="O9" s="54"/>
      <c r="P9" s="54"/>
      <c r="Q9" s="54"/>
      <c r="R9" s="54"/>
      <c r="S9" s="54"/>
      <c r="T9" s="54"/>
      <c r="U9" s="54"/>
      <c r="V9" s="54"/>
      <c r="W9" s="54"/>
      <c r="X9" s="54"/>
      <c r="Y9" s="54"/>
      <c r="Z9" s="54"/>
      <c r="AA9" s="54"/>
    </row>
    <row r="10" spans="1:27" s="705" customFormat="1" ht="18" customHeight="1">
      <c r="A10" s="700" t="s">
        <v>21</v>
      </c>
      <c r="B10" s="701" t="s">
        <v>22</v>
      </c>
      <c r="C10" s="702" t="s">
        <v>23</v>
      </c>
      <c r="D10" s="703">
        <f>D11+D12+D13</f>
        <v>4177.4054560000004</v>
      </c>
      <c r="E10" s="703">
        <f>D10/$D$8*100</f>
        <v>4.3143188162604389</v>
      </c>
      <c r="F10" s="704">
        <v>10.293158999999999</v>
      </c>
      <c r="G10" s="704">
        <v>39.496991000000001</v>
      </c>
      <c r="H10" s="704">
        <v>253.04917399999999</v>
      </c>
      <c r="I10" s="704">
        <v>128.09921300000002</v>
      </c>
      <c r="J10" s="704">
        <v>444.03303900000003</v>
      </c>
      <c r="K10" s="704">
        <v>228.20629600000001</v>
      </c>
      <c r="L10" s="704">
        <v>221.98785800000007</v>
      </c>
      <c r="M10" s="704">
        <v>115.085396</v>
      </c>
      <c r="N10" s="704">
        <v>79.032791000000003</v>
      </c>
      <c r="O10" s="704">
        <v>253.36893899999998</v>
      </c>
      <c r="P10" s="704">
        <v>119.00537800000001</v>
      </c>
      <c r="Q10" s="704">
        <v>239.502172</v>
      </c>
      <c r="R10" s="704">
        <v>181.20319699999999</v>
      </c>
      <c r="S10" s="704">
        <v>50.022019</v>
      </c>
      <c r="T10" s="704">
        <v>522.52234999999996</v>
      </c>
      <c r="U10" s="704">
        <v>280.40432900000002</v>
      </c>
      <c r="V10" s="704">
        <v>173.43351000000001</v>
      </c>
      <c r="W10" s="704">
        <v>212.77231899999998</v>
      </c>
      <c r="X10" s="704">
        <v>87.894913000000088</v>
      </c>
      <c r="Y10" s="704">
        <v>361.55676800000003</v>
      </c>
      <c r="Z10" s="704">
        <v>130.77645700000011</v>
      </c>
      <c r="AA10" s="704">
        <v>45.659188</v>
      </c>
    </row>
    <row r="11" spans="1:27" s="25" customFormat="1" ht="18" customHeight="1">
      <c r="A11" s="27"/>
      <c r="B11" s="21" t="s">
        <v>24</v>
      </c>
      <c r="C11" s="22" t="s">
        <v>25</v>
      </c>
      <c r="D11" s="54">
        <f>SUM(F11:AA11)</f>
        <v>2645.5090720000003</v>
      </c>
      <c r="E11" s="54">
        <f>D11/$D$10*100</f>
        <v>63.328999300277644</v>
      </c>
      <c r="F11" s="66">
        <v>10.293158999999999</v>
      </c>
      <c r="G11" s="66">
        <v>35.161335999999999</v>
      </c>
      <c r="H11" s="66">
        <v>232.29884300000001</v>
      </c>
      <c r="I11" s="66">
        <v>39.000691000000003</v>
      </c>
      <c r="J11" s="66">
        <v>416.47101300000003</v>
      </c>
      <c r="K11" s="66">
        <v>89.852423999999999</v>
      </c>
      <c r="L11" s="66">
        <v>154.63746699999999</v>
      </c>
      <c r="M11" s="66">
        <v>65.450846999999996</v>
      </c>
      <c r="N11" s="66">
        <v>49.809983000000003</v>
      </c>
      <c r="O11" s="66">
        <v>239.81158099999999</v>
      </c>
      <c r="P11" s="66">
        <v>78.423439000000002</v>
      </c>
      <c r="Q11" s="66">
        <v>25.904523000000001</v>
      </c>
      <c r="R11" s="66">
        <v>126.431083</v>
      </c>
      <c r="S11" s="66">
        <v>0</v>
      </c>
      <c r="T11" s="66">
        <v>355.762314</v>
      </c>
      <c r="U11" s="66">
        <v>142.61008000000001</v>
      </c>
      <c r="V11" s="66">
        <v>11.449081</v>
      </c>
      <c r="W11" s="66">
        <v>101.58361499999999</v>
      </c>
      <c r="X11" s="66">
        <v>78.178361000000095</v>
      </c>
      <c r="Y11" s="66">
        <v>303.59232100000003</v>
      </c>
      <c r="Z11" s="66">
        <v>45.853518999999999</v>
      </c>
      <c r="AA11" s="66">
        <v>42.933391999999998</v>
      </c>
    </row>
    <row r="12" spans="1:27" s="25" customFormat="1" ht="18" customHeight="1">
      <c r="A12" s="27"/>
      <c r="B12" s="26" t="s">
        <v>301</v>
      </c>
      <c r="C12" s="22" t="s">
        <v>27</v>
      </c>
      <c r="D12" s="54">
        <f>SUM(F12:AA12)</f>
        <v>1530.7078670000003</v>
      </c>
      <c r="E12" s="54">
        <f>D12/$D$10*100</f>
        <v>36.642549618961382</v>
      </c>
      <c r="F12" s="66">
        <v>0</v>
      </c>
      <c r="G12" s="66">
        <v>4.335655</v>
      </c>
      <c r="H12" s="66">
        <v>20.750330999999999</v>
      </c>
      <c r="I12" s="66">
        <v>89.098522000000003</v>
      </c>
      <c r="J12" s="66">
        <v>27.562025999999999</v>
      </c>
      <c r="K12" s="66">
        <v>138.353872</v>
      </c>
      <c r="L12" s="66">
        <v>67.350391000000101</v>
      </c>
      <c r="M12" s="66">
        <v>49.634549</v>
      </c>
      <c r="N12" s="66">
        <v>29.222808000000001</v>
      </c>
      <c r="O12" s="66">
        <v>13.557358000000001</v>
      </c>
      <c r="P12" s="66">
        <v>40.581938999999998</v>
      </c>
      <c r="Q12" s="66">
        <v>213.59764899999999</v>
      </c>
      <c r="R12" s="66">
        <v>54.772114000000002</v>
      </c>
      <c r="S12" s="66">
        <v>48.833502000000003</v>
      </c>
      <c r="T12" s="66">
        <v>166.76003600000001</v>
      </c>
      <c r="U12" s="66">
        <v>137.79424900000001</v>
      </c>
      <c r="V12" s="66">
        <v>161.98442900000001</v>
      </c>
      <c r="W12" s="66">
        <v>111.188704</v>
      </c>
      <c r="X12" s="66">
        <v>9.7165520000000001</v>
      </c>
      <c r="Y12" s="66">
        <v>57.964447</v>
      </c>
      <c r="Z12" s="66">
        <v>84.922938000000102</v>
      </c>
      <c r="AA12" s="66">
        <v>2.7257959999999999</v>
      </c>
    </row>
    <row r="13" spans="1:27" s="25" customFormat="1" ht="18" customHeight="1">
      <c r="A13" s="27"/>
      <c r="B13" s="27" t="s">
        <v>28</v>
      </c>
      <c r="C13" s="22" t="s">
        <v>29</v>
      </c>
      <c r="D13" s="54">
        <f>SUM(F13:AA13)</f>
        <v>1.188517</v>
      </c>
      <c r="E13" s="54">
        <f>D13/$D$10*100</f>
        <v>2.8451080760976532E-2</v>
      </c>
      <c r="F13" s="66">
        <v>0</v>
      </c>
      <c r="G13" s="66">
        <v>0</v>
      </c>
      <c r="H13" s="66">
        <v>0</v>
      </c>
      <c r="I13" s="66">
        <v>0</v>
      </c>
      <c r="J13" s="66">
        <v>0</v>
      </c>
      <c r="K13" s="66">
        <v>0</v>
      </c>
      <c r="L13" s="66">
        <v>0</v>
      </c>
      <c r="M13" s="66">
        <v>0</v>
      </c>
      <c r="N13" s="66">
        <v>0</v>
      </c>
      <c r="O13" s="66">
        <v>0</v>
      </c>
      <c r="P13" s="66">
        <v>0</v>
      </c>
      <c r="Q13" s="66">
        <v>0</v>
      </c>
      <c r="R13" s="66">
        <v>0</v>
      </c>
      <c r="S13" s="66">
        <v>1.188517</v>
      </c>
      <c r="T13" s="66">
        <v>0</v>
      </c>
      <c r="U13" s="66">
        <v>0</v>
      </c>
      <c r="V13" s="66">
        <v>0</v>
      </c>
      <c r="W13" s="66">
        <v>0</v>
      </c>
      <c r="X13" s="66">
        <v>0</v>
      </c>
      <c r="Y13" s="66">
        <v>0</v>
      </c>
      <c r="Z13" s="66">
        <v>0</v>
      </c>
      <c r="AA13" s="66">
        <v>0</v>
      </c>
    </row>
    <row r="14" spans="1:27" ht="18" customHeight="1">
      <c r="A14" s="28" t="s">
        <v>30</v>
      </c>
      <c r="B14" s="28" t="s">
        <v>31</v>
      </c>
      <c r="C14" s="7" t="s">
        <v>32</v>
      </c>
      <c r="D14" s="54">
        <f>SUM(F14:AA14)</f>
        <v>4927.8339000000005</v>
      </c>
      <c r="E14" s="51">
        <f>D14/$D$8*100</f>
        <v>5.0893423542692044</v>
      </c>
      <c r="F14" s="66">
        <v>20.201046000000002</v>
      </c>
      <c r="G14" s="66">
        <v>102.969138</v>
      </c>
      <c r="H14" s="66">
        <v>137.50775300000001</v>
      </c>
      <c r="I14" s="66">
        <v>310.69320400000004</v>
      </c>
      <c r="J14" s="66">
        <v>189.12952899999999</v>
      </c>
      <c r="K14" s="66">
        <v>360.762835</v>
      </c>
      <c r="L14" s="66">
        <v>150.758714</v>
      </c>
      <c r="M14" s="66">
        <v>152.56464399999999</v>
      </c>
      <c r="N14" s="66">
        <v>118.461331</v>
      </c>
      <c r="O14" s="66">
        <v>226.251226</v>
      </c>
      <c r="P14" s="66">
        <v>166.516189</v>
      </c>
      <c r="Q14" s="66">
        <v>84.779502000000008</v>
      </c>
      <c r="R14" s="66">
        <v>258.74895400000003</v>
      </c>
      <c r="S14" s="66">
        <v>55.561053000000001</v>
      </c>
      <c r="T14" s="66">
        <v>754.98561300000108</v>
      </c>
      <c r="U14" s="66">
        <v>587.74578900000006</v>
      </c>
      <c r="V14" s="66">
        <v>235.12510900000001</v>
      </c>
      <c r="W14" s="66">
        <v>279.1067359999999</v>
      </c>
      <c r="X14" s="66">
        <v>177.56282400000001</v>
      </c>
      <c r="Y14" s="66">
        <v>378.87402700000001</v>
      </c>
      <c r="Z14" s="66">
        <v>121.59088800000001</v>
      </c>
      <c r="AA14" s="66">
        <v>57.937795999999999</v>
      </c>
    </row>
    <row r="15" spans="1:27" ht="18" customHeight="1">
      <c r="A15" s="28" t="s">
        <v>33</v>
      </c>
      <c r="B15" s="28" t="s">
        <v>34</v>
      </c>
      <c r="C15" s="7" t="s">
        <v>35</v>
      </c>
      <c r="D15" s="54">
        <f>SUM(F15:AA15)</f>
        <v>1427.6415939999999</v>
      </c>
      <c r="E15" s="51">
        <f>D15/$D$8*100</f>
        <v>1.474432170098225</v>
      </c>
      <c r="F15" s="66">
        <v>6.5117839999999996</v>
      </c>
      <c r="G15" s="66">
        <v>12.219115</v>
      </c>
      <c r="H15" s="66">
        <v>20.788658999999999</v>
      </c>
      <c r="I15" s="66">
        <v>58.257742999999998</v>
      </c>
      <c r="J15" s="66">
        <v>94.059539999999998</v>
      </c>
      <c r="K15" s="66">
        <v>36.278002999999998</v>
      </c>
      <c r="L15" s="66">
        <v>78.173901000000001</v>
      </c>
      <c r="M15" s="66">
        <v>40.316769999999998</v>
      </c>
      <c r="N15" s="66">
        <v>24.692664000000001</v>
      </c>
      <c r="O15" s="66">
        <v>43.108981999999997</v>
      </c>
      <c r="P15" s="66">
        <v>90.647148999999999</v>
      </c>
      <c r="Q15" s="66">
        <v>309.41789599999998</v>
      </c>
      <c r="R15" s="66">
        <v>146.98328799999999</v>
      </c>
      <c r="S15" s="66">
        <v>7.9820700000000002</v>
      </c>
      <c r="T15" s="66">
        <v>116.29994000000001</v>
      </c>
      <c r="U15" s="66">
        <v>71.708704999999995</v>
      </c>
      <c r="V15" s="66">
        <v>30.129407</v>
      </c>
      <c r="W15" s="66">
        <v>87.506668000000005</v>
      </c>
      <c r="X15" s="66">
        <v>24.556920000000002</v>
      </c>
      <c r="Y15" s="66">
        <v>51.001618000000001</v>
      </c>
      <c r="Z15" s="66">
        <v>53.806154999999997</v>
      </c>
      <c r="AA15" s="66">
        <v>23.194617000000001</v>
      </c>
    </row>
    <row r="16" spans="1:27" s="705" customFormat="1" ht="18" customHeight="1">
      <c r="A16" s="28" t="s">
        <v>36</v>
      </c>
      <c r="B16" s="701" t="s">
        <v>37</v>
      </c>
      <c r="C16" s="702" t="s">
        <v>38</v>
      </c>
      <c r="D16" s="704">
        <f>D17+D18+D19</f>
        <v>16147.783577</v>
      </c>
      <c r="E16" s="703">
        <f>D16/$D$8*100</f>
        <v>16.677022917919125</v>
      </c>
      <c r="F16" s="704">
        <v>0</v>
      </c>
      <c r="G16" s="704">
        <v>557.44686300000001</v>
      </c>
      <c r="H16" s="704">
        <v>323.307007</v>
      </c>
      <c r="I16" s="704">
        <v>564.67252399999995</v>
      </c>
      <c r="J16" s="704">
        <v>340.12703899999997</v>
      </c>
      <c r="K16" s="704">
        <v>1192.3063470000002</v>
      </c>
      <c r="L16" s="704">
        <v>1698.7719460000001</v>
      </c>
      <c r="M16" s="704">
        <v>884.30582400000003</v>
      </c>
      <c r="N16" s="704">
        <v>1205.7094139999999</v>
      </c>
      <c r="O16" s="704">
        <v>709.13659500000006</v>
      </c>
      <c r="P16" s="704">
        <v>313.46913699999999</v>
      </c>
      <c r="Q16" s="704">
        <v>2085.5342480000004</v>
      </c>
      <c r="R16" s="704">
        <v>151.70978299999999</v>
      </c>
      <c r="S16" s="704">
        <v>124.53399999999999</v>
      </c>
      <c r="T16" s="704">
        <v>593.742884</v>
      </c>
      <c r="U16" s="704">
        <v>337.79187300000001</v>
      </c>
      <c r="V16" s="704">
        <v>848.34142299999996</v>
      </c>
      <c r="W16" s="704">
        <v>916.42506700000001</v>
      </c>
      <c r="X16" s="704">
        <v>2114.0100549999997</v>
      </c>
      <c r="Y16" s="704">
        <v>512.50541699999997</v>
      </c>
      <c r="Z16" s="704">
        <v>245.904031</v>
      </c>
      <c r="AA16" s="704">
        <v>428.03209999999996</v>
      </c>
    </row>
    <row r="17" spans="1:27" s="25" customFormat="1" ht="18" customHeight="1">
      <c r="A17" s="27"/>
      <c r="B17" s="27" t="s">
        <v>39</v>
      </c>
      <c r="C17" s="22" t="s">
        <v>40</v>
      </c>
      <c r="D17" s="54">
        <f>SUM(F17:AA17)</f>
        <v>12366.722211</v>
      </c>
      <c r="E17" s="54">
        <f>D17/$D$16*100</f>
        <v>76.584641799475619</v>
      </c>
      <c r="F17" s="66">
        <v>0</v>
      </c>
      <c r="G17" s="66">
        <v>543.97655499999996</v>
      </c>
      <c r="H17" s="66">
        <v>319.17731500000002</v>
      </c>
      <c r="I17" s="66">
        <v>519.07304799999997</v>
      </c>
      <c r="J17" s="66">
        <v>327.32044999999999</v>
      </c>
      <c r="K17" s="66">
        <v>650.15533300000004</v>
      </c>
      <c r="L17" s="66">
        <v>1299.4012190000001</v>
      </c>
      <c r="M17" s="66">
        <v>823.14592300000004</v>
      </c>
      <c r="N17" s="66">
        <v>511.38852400000002</v>
      </c>
      <c r="O17" s="66">
        <v>687.01245100000006</v>
      </c>
      <c r="P17" s="66">
        <v>299.137742</v>
      </c>
      <c r="Q17" s="66">
        <v>1865.9156660000001</v>
      </c>
      <c r="R17" s="66">
        <v>141.948252</v>
      </c>
      <c r="S17" s="66">
        <v>103.482</v>
      </c>
      <c r="T17" s="66">
        <v>512.76351599999998</v>
      </c>
      <c r="U17" s="66">
        <v>248.420289</v>
      </c>
      <c r="V17" s="66">
        <v>218.40186499999999</v>
      </c>
      <c r="W17" s="66">
        <v>729.76015700000005</v>
      </c>
      <c r="X17" s="66">
        <v>1579.723268</v>
      </c>
      <c r="Y17" s="66">
        <v>512.50541699999997</v>
      </c>
      <c r="Z17" s="66">
        <v>132.138869</v>
      </c>
      <c r="AA17" s="66">
        <v>341.87435199999999</v>
      </c>
    </row>
    <row r="18" spans="1:27" s="25" customFormat="1" ht="18" customHeight="1">
      <c r="A18" s="27"/>
      <c r="B18" s="27" t="s">
        <v>41</v>
      </c>
      <c r="C18" s="22" t="s">
        <v>42</v>
      </c>
      <c r="D18" s="54">
        <f>SUM(F18:AA18)</f>
        <v>789.76155700000004</v>
      </c>
      <c r="E18" s="54">
        <f>D18/$D$16*100</f>
        <v>4.8908356570055362</v>
      </c>
      <c r="F18" s="66">
        <v>0</v>
      </c>
      <c r="G18" s="66">
        <v>0</v>
      </c>
      <c r="H18" s="66">
        <v>0</v>
      </c>
      <c r="I18" s="66">
        <v>5.367515</v>
      </c>
      <c r="J18" s="66">
        <v>7.8139479999999999</v>
      </c>
      <c r="K18" s="66">
        <v>234.682568</v>
      </c>
      <c r="L18" s="66">
        <v>190.30624299999999</v>
      </c>
      <c r="M18" s="66">
        <v>55.573830000000001</v>
      </c>
      <c r="N18" s="66">
        <v>104.711172</v>
      </c>
      <c r="O18" s="66">
        <v>17.364062000000001</v>
      </c>
      <c r="P18" s="66">
        <v>0</v>
      </c>
      <c r="Q18" s="66">
        <v>72.210604000000004</v>
      </c>
      <c r="R18" s="66">
        <v>2.4617749999999998</v>
      </c>
      <c r="S18" s="66">
        <v>0</v>
      </c>
      <c r="T18" s="66">
        <v>49.629525000000001</v>
      </c>
      <c r="U18" s="66">
        <v>9.1397110000000001</v>
      </c>
      <c r="V18" s="66">
        <v>5.5228609999999998</v>
      </c>
      <c r="W18" s="66">
        <v>0</v>
      </c>
      <c r="X18" s="66">
        <v>0</v>
      </c>
      <c r="Y18" s="66">
        <v>0</v>
      </c>
      <c r="Z18" s="66">
        <v>0</v>
      </c>
      <c r="AA18" s="66">
        <v>34.977742999999997</v>
      </c>
    </row>
    <row r="19" spans="1:27" s="25" customFormat="1" ht="18" customHeight="1">
      <c r="A19" s="27"/>
      <c r="B19" s="27" t="s">
        <v>43</v>
      </c>
      <c r="C19" s="22" t="s">
        <v>44</v>
      </c>
      <c r="D19" s="54">
        <f>SUM(F19:AA19)</f>
        <v>2991.2998089999996</v>
      </c>
      <c r="E19" s="54">
        <f>D19/$D$16*100</f>
        <v>18.524522543518852</v>
      </c>
      <c r="F19" s="66">
        <v>0</v>
      </c>
      <c r="G19" s="66">
        <v>13.470307999999999</v>
      </c>
      <c r="H19" s="66">
        <v>4.1296920000000004</v>
      </c>
      <c r="I19" s="66">
        <v>40.231960999999998</v>
      </c>
      <c r="J19" s="66">
        <v>4.9926409999999999</v>
      </c>
      <c r="K19" s="66">
        <v>307.46844599999997</v>
      </c>
      <c r="L19" s="66">
        <v>209.06448399999999</v>
      </c>
      <c r="M19" s="66">
        <v>5.5860709999999996</v>
      </c>
      <c r="N19" s="66">
        <v>589.60971800000004</v>
      </c>
      <c r="O19" s="66">
        <v>4.7600819999999997</v>
      </c>
      <c r="P19" s="66">
        <v>14.331395000000001</v>
      </c>
      <c r="Q19" s="66">
        <v>147.40797800000001</v>
      </c>
      <c r="R19" s="66">
        <v>7.2997560000000004</v>
      </c>
      <c r="S19" s="66">
        <v>21.052</v>
      </c>
      <c r="T19" s="66">
        <v>31.349843</v>
      </c>
      <c r="U19" s="66">
        <v>80.231872999999993</v>
      </c>
      <c r="V19" s="66">
        <v>624.416697</v>
      </c>
      <c r="W19" s="66">
        <v>186.66490999999999</v>
      </c>
      <c r="X19" s="66">
        <v>534.286787</v>
      </c>
      <c r="Y19" s="66">
        <v>0</v>
      </c>
      <c r="Z19" s="66">
        <v>113.765162</v>
      </c>
      <c r="AA19" s="66">
        <v>51.180005000000001</v>
      </c>
    </row>
    <row r="20" spans="1:27" s="705" customFormat="1" ht="18" customHeight="1">
      <c r="A20" s="700" t="s">
        <v>45</v>
      </c>
      <c r="B20" s="701" t="s">
        <v>46</v>
      </c>
      <c r="C20" s="702" t="s">
        <v>47</v>
      </c>
      <c r="D20" s="704">
        <f>D21+D22+D23</f>
        <v>0</v>
      </c>
      <c r="E20" s="703">
        <f>D20/$D$8*100</f>
        <v>0</v>
      </c>
      <c r="F20" s="704">
        <v>0</v>
      </c>
      <c r="G20" s="704">
        <v>0</v>
      </c>
      <c r="H20" s="704">
        <v>0</v>
      </c>
      <c r="I20" s="704">
        <v>0</v>
      </c>
      <c r="J20" s="704">
        <v>0</v>
      </c>
      <c r="K20" s="704">
        <v>0</v>
      </c>
      <c r="L20" s="704">
        <v>0</v>
      </c>
      <c r="M20" s="704">
        <v>0</v>
      </c>
      <c r="N20" s="704">
        <v>0</v>
      </c>
      <c r="O20" s="704">
        <v>0</v>
      </c>
      <c r="P20" s="704">
        <v>0</v>
      </c>
      <c r="Q20" s="704">
        <v>0</v>
      </c>
      <c r="R20" s="704">
        <v>0</v>
      </c>
      <c r="S20" s="704">
        <v>0</v>
      </c>
      <c r="T20" s="704">
        <v>0</v>
      </c>
      <c r="U20" s="704">
        <v>0</v>
      </c>
      <c r="V20" s="704">
        <v>0</v>
      </c>
      <c r="W20" s="704">
        <v>0</v>
      </c>
      <c r="X20" s="704">
        <v>0</v>
      </c>
      <c r="Y20" s="704">
        <v>0</v>
      </c>
      <c r="Z20" s="704">
        <v>0</v>
      </c>
      <c r="AA20" s="704">
        <v>0</v>
      </c>
    </row>
    <row r="21" spans="1:27" s="25" customFormat="1" ht="18" customHeight="1">
      <c r="A21" s="27"/>
      <c r="B21" s="27" t="s">
        <v>48</v>
      </c>
      <c r="C21" s="22" t="s">
        <v>49</v>
      </c>
      <c r="D21" s="54">
        <f t="shared" ref="D21:D23" si="0">SUM(F21:AA21)</f>
        <v>0</v>
      </c>
      <c r="E21" s="54" t="e">
        <f>D21/$D$20*100</f>
        <v>#DIV/0!</v>
      </c>
      <c r="F21" s="66">
        <v>0</v>
      </c>
      <c r="G21" s="66">
        <v>0</v>
      </c>
      <c r="H21" s="66">
        <v>0</v>
      </c>
      <c r="I21" s="66">
        <v>0</v>
      </c>
      <c r="J21" s="66">
        <v>0</v>
      </c>
      <c r="K21" s="66">
        <v>0</v>
      </c>
      <c r="L21" s="66">
        <v>0</v>
      </c>
      <c r="M21" s="66">
        <v>0</v>
      </c>
      <c r="N21" s="66">
        <v>0</v>
      </c>
      <c r="O21" s="66">
        <v>0</v>
      </c>
      <c r="P21" s="66">
        <v>0</v>
      </c>
      <c r="Q21" s="66">
        <v>0</v>
      </c>
      <c r="R21" s="66">
        <v>0</v>
      </c>
      <c r="S21" s="66">
        <v>0</v>
      </c>
      <c r="T21" s="66">
        <v>0</v>
      </c>
      <c r="U21" s="66">
        <v>0</v>
      </c>
      <c r="V21" s="66">
        <v>0</v>
      </c>
      <c r="W21" s="66">
        <v>0</v>
      </c>
      <c r="X21" s="66">
        <v>0</v>
      </c>
      <c r="Y21" s="66">
        <v>0</v>
      </c>
      <c r="Z21" s="66">
        <v>0</v>
      </c>
      <c r="AA21" s="66">
        <v>0</v>
      </c>
    </row>
    <row r="22" spans="1:27" s="25" customFormat="1" ht="18" customHeight="1">
      <c r="A22" s="27"/>
      <c r="B22" s="27" t="s">
        <v>50</v>
      </c>
      <c r="C22" s="22" t="s">
        <v>51</v>
      </c>
      <c r="D22" s="54">
        <f t="shared" si="0"/>
        <v>0</v>
      </c>
      <c r="E22" s="54" t="e">
        <f>D22/$D$20*100</f>
        <v>#DIV/0!</v>
      </c>
      <c r="F22" s="66">
        <v>0</v>
      </c>
      <c r="G22" s="66">
        <v>0</v>
      </c>
      <c r="H22" s="66">
        <v>0</v>
      </c>
      <c r="I22" s="66">
        <v>0</v>
      </c>
      <c r="J22" s="66">
        <v>0</v>
      </c>
      <c r="K22" s="66">
        <v>0</v>
      </c>
      <c r="L22" s="66">
        <v>0</v>
      </c>
      <c r="M22" s="66">
        <v>0</v>
      </c>
      <c r="N22" s="66">
        <v>0</v>
      </c>
      <c r="O22" s="66">
        <v>0</v>
      </c>
      <c r="P22" s="66">
        <v>0</v>
      </c>
      <c r="Q22" s="66">
        <v>0</v>
      </c>
      <c r="R22" s="66">
        <v>0</v>
      </c>
      <c r="S22" s="66">
        <v>0</v>
      </c>
      <c r="T22" s="66">
        <v>0</v>
      </c>
      <c r="U22" s="66">
        <v>0</v>
      </c>
      <c r="V22" s="66">
        <v>0</v>
      </c>
      <c r="W22" s="66">
        <v>0</v>
      </c>
      <c r="X22" s="66">
        <v>0</v>
      </c>
      <c r="Y22" s="66">
        <v>0</v>
      </c>
      <c r="Z22" s="66">
        <v>0</v>
      </c>
      <c r="AA22" s="66">
        <v>0</v>
      </c>
    </row>
    <row r="23" spans="1:27" s="25" customFormat="1" ht="18" customHeight="1">
      <c r="A23" s="27"/>
      <c r="B23" s="27" t="s">
        <v>52</v>
      </c>
      <c r="C23" s="22" t="s">
        <v>53</v>
      </c>
      <c r="D23" s="54">
        <f t="shared" si="0"/>
        <v>0</v>
      </c>
      <c r="E23" s="54" t="e">
        <f>D23/$D$20*100</f>
        <v>#DIV/0!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c r="AA23" s="66">
        <v>0</v>
      </c>
    </row>
    <row r="24" spans="1:27" s="705" customFormat="1" ht="18" customHeight="1">
      <c r="A24" s="700" t="s">
        <v>54</v>
      </c>
      <c r="B24" s="701" t="s">
        <v>55</v>
      </c>
      <c r="C24" s="702" t="s">
        <v>56</v>
      </c>
      <c r="D24" s="704">
        <f>D25+D26+D27</f>
        <v>69914.888358000011</v>
      </c>
      <c r="E24" s="703">
        <f>D24/$D$8*100</f>
        <v>72.206330354270335</v>
      </c>
      <c r="F24" s="704">
        <v>0</v>
      </c>
      <c r="G24" s="704">
        <v>2302.7492349999998</v>
      </c>
      <c r="H24" s="704">
        <v>2074.906285</v>
      </c>
      <c r="I24" s="704">
        <v>3933.872734</v>
      </c>
      <c r="J24" s="704">
        <v>1414.9900070000001</v>
      </c>
      <c r="K24" s="704">
        <v>4824.229045</v>
      </c>
      <c r="L24" s="704">
        <v>2760.8651409999998</v>
      </c>
      <c r="M24" s="704">
        <v>3751.0926910000003</v>
      </c>
      <c r="N24" s="704">
        <v>3044.1672659999999</v>
      </c>
      <c r="O24" s="704">
        <v>2161.1515599999998</v>
      </c>
      <c r="P24" s="704">
        <v>2161.2606640000004</v>
      </c>
      <c r="Q24" s="704">
        <v>4123.0203259999998</v>
      </c>
      <c r="R24" s="704">
        <v>2178.62905</v>
      </c>
      <c r="S24" s="704">
        <v>4250.3820000000005</v>
      </c>
      <c r="T24" s="704">
        <v>3756.7613189999997</v>
      </c>
      <c r="U24" s="704">
        <v>3183.6221379999997</v>
      </c>
      <c r="V24" s="704">
        <v>4190.5316709999997</v>
      </c>
      <c r="W24" s="704">
        <v>5636.9043949999996</v>
      </c>
      <c r="X24" s="704">
        <v>4383.8391009999996</v>
      </c>
      <c r="Y24" s="704">
        <v>2899.8637950000002</v>
      </c>
      <c r="Z24" s="704">
        <v>4539.0429469999999</v>
      </c>
      <c r="AA24" s="704">
        <v>2343.0069880000001</v>
      </c>
    </row>
    <row r="25" spans="1:27" s="25" customFormat="1" ht="18" customHeight="1">
      <c r="A25" s="27"/>
      <c r="B25" s="27" t="s">
        <v>199</v>
      </c>
      <c r="C25" s="22" t="s">
        <v>58</v>
      </c>
      <c r="D25" s="54">
        <f t="shared" ref="D25:D27" si="1">SUM(F25:AA25)</f>
        <v>42439.761530000003</v>
      </c>
      <c r="E25" s="54">
        <f>D25/$D$24*100</f>
        <v>60.70203718653844</v>
      </c>
      <c r="F25" s="66">
        <v>0</v>
      </c>
      <c r="G25" s="66">
        <v>1922.4124959999999</v>
      </c>
      <c r="H25" s="66">
        <v>1662.6295050000001</v>
      </c>
      <c r="I25" s="66">
        <v>1633.329907</v>
      </c>
      <c r="J25" s="66">
        <v>1023.19965</v>
      </c>
      <c r="K25" s="66">
        <v>3129.2125679999999</v>
      </c>
      <c r="L25" s="66">
        <v>1914.93173</v>
      </c>
      <c r="M25" s="66">
        <v>2983.5908930000001</v>
      </c>
      <c r="N25" s="66">
        <v>1706.2529159999999</v>
      </c>
      <c r="O25" s="66">
        <v>1538.2230259999999</v>
      </c>
      <c r="P25" s="66">
        <v>1739.2643270000001</v>
      </c>
      <c r="Q25" s="66">
        <v>3284.4134279999998</v>
      </c>
      <c r="R25" s="66">
        <v>1418.191808</v>
      </c>
      <c r="S25" s="66">
        <v>2650.73</v>
      </c>
      <c r="T25" s="66">
        <v>188.66501199999999</v>
      </c>
      <c r="U25" s="66">
        <v>2140.8596659999998</v>
      </c>
      <c r="V25" s="66">
        <v>2492.8532009999999</v>
      </c>
      <c r="W25" s="66">
        <v>3744.4901580000001</v>
      </c>
      <c r="X25" s="66">
        <v>2090.457672</v>
      </c>
      <c r="Y25" s="66">
        <v>623.45495100000005</v>
      </c>
      <c r="Z25" s="66">
        <v>2668.6570550000001</v>
      </c>
      <c r="AA25" s="66">
        <v>1883.9415610000001</v>
      </c>
    </row>
    <row r="26" spans="1:27" s="25" customFormat="1" ht="18" customHeight="1">
      <c r="A26" s="27"/>
      <c r="B26" s="27" t="s">
        <v>59</v>
      </c>
      <c r="C26" s="22" t="s">
        <v>60</v>
      </c>
      <c r="D26" s="54">
        <f t="shared" si="1"/>
        <v>3554.6290249999997</v>
      </c>
      <c r="E26" s="54">
        <f>D26/$D$24*100</f>
        <v>5.0842232727290932</v>
      </c>
      <c r="F26" s="66">
        <v>0</v>
      </c>
      <c r="G26" s="66">
        <v>31.169093</v>
      </c>
      <c r="H26" s="66">
        <v>154.76703499999999</v>
      </c>
      <c r="I26" s="66">
        <v>62.693615000000001</v>
      </c>
      <c r="J26" s="66">
        <v>92.071804999999998</v>
      </c>
      <c r="K26" s="66">
        <v>569.95758000000001</v>
      </c>
      <c r="L26" s="66">
        <v>200.49890400000001</v>
      </c>
      <c r="M26" s="66">
        <v>197.32637</v>
      </c>
      <c r="N26" s="66">
        <v>90.134281999999999</v>
      </c>
      <c r="O26" s="66">
        <v>171.99271999999999</v>
      </c>
      <c r="P26" s="66">
        <v>111.191616</v>
      </c>
      <c r="Q26" s="66">
        <v>264.16859499999998</v>
      </c>
      <c r="R26" s="66">
        <v>434.17820399999999</v>
      </c>
      <c r="S26" s="66">
        <v>177.512</v>
      </c>
      <c r="T26" s="66">
        <v>147.936365</v>
      </c>
      <c r="U26" s="66">
        <v>158.65025900000001</v>
      </c>
      <c r="V26" s="66">
        <v>221.08581799999999</v>
      </c>
      <c r="W26" s="66">
        <v>87.394122999999993</v>
      </c>
      <c r="X26" s="66">
        <v>4.2407260000000004</v>
      </c>
      <c r="Y26" s="66">
        <v>98.877993000000004</v>
      </c>
      <c r="Z26" s="66">
        <v>262.72569700000003</v>
      </c>
      <c r="AA26" s="66">
        <v>16.056225000000001</v>
      </c>
    </row>
    <row r="27" spans="1:27" s="25" customFormat="1" ht="18" customHeight="1">
      <c r="A27" s="27"/>
      <c r="B27" s="27" t="s">
        <v>61</v>
      </c>
      <c r="C27" s="22" t="s">
        <v>62</v>
      </c>
      <c r="D27" s="54">
        <f t="shared" si="1"/>
        <v>23920.497803000002</v>
      </c>
      <c r="E27" s="54">
        <f>D27/$D$24*100</f>
        <v>34.213739540732455</v>
      </c>
      <c r="F27" s="66">
        <v>0</v>
      </c>
      <c r="G27" s="66">
        <v>349.16764599999999</v>
      </c>
      <c r="H27" s="66">
        <v>257.50974500000001</v>
      </c>
      <c r="I27" s="66">
        <v>2237.8492120000001</v>
      </c>
      <c r="J27" s="66">
        <v>299.71855199999999</v>
      </c>
      <c r="K27" s="66">
        <v>1125.0588969999999</v>
      </c>
      <c r="L27" s="66">
        <v>645.43450700000005</v>
      </c>
      <c r="M27" s="66">
        <v>570.17542800000001</v>
      </c>
      <c r="N27" s="66">
        <v>1247.780068</v>
      </c>
      <c r="O27" s="66">
        <v>450.93581399999999</v>
      </c>
      <c r="P27" s="66">
        <v>310.80472099999997</v>
      </c>
      <c r="Q27" s="66">
        <v>574.43830300000002</v>
      </c>
      <c r="R27" s="66">
        <v>326.25903799999998</v>
      </c>
      <c r="S27" s="66">
        <v>1422.14</v>
      </c>
      <c r="T27" s="66">
        <v>3420.1599419999998</v>
      </c>
      <c r="U27" s="66">
        <v>884.112213</v>
      </c>
      <c r="V27" s="66">
        <v>1476.592652</v>
      </c>
      <c r="W27" s="66">
        <v>1805.0201139999999</v>
      </c>
      <c r="X27" s="66">
        <v>2289.140703</v>
      </c>
      <c r="Y27" s="66">
        <v>2177.530851</v>
      </c>
      <c r="Z27" s="66">
        <v>1607.6601949999999</v>
      </c>
      <c r="AA27" s="66">
        <v>443.00920200000002</v>
      </c>
    </row>
    <row r="28" spans="1:27" ht="18" customHeight="1">
      <c r="A28" s="28" t="s">
        <v>63</v>
      </c>
      <c r="B28" s="28" t="s">
        <v>64</v>
      </c>
      <c r="C28" s="7" t="s">
        <v>65</v>
      </c>
      <c r="D28" s="54">
        <f>SUM(F28:AA28)</f>
        <v>219.515525</v>
      </c>
      <c r="E28" s="51">
        <f>D28/$D$8*100</f>
        <v>0.22671008834168299</v>
      </c>
      <c r="F28" s="52">
        <v>0.25627499999999998</v>
      </c>
      <c r="G28" s="52">
        <v>1.4262220000000001</v>
      </c>
      <c r="H28" s="52">
        <v>15.877345</v>
      </c>
      <c r="I28" s="52">
        <v>7.3052330000000003</v>
      </c>
      <c r="J28" s="52">
        <v>30.391151000000001</v>
      </c>
      <c r="K28" s="52">
        <v>5.8580610000000002</v>
      </c>
      <c r="L28" s="52">
        <v>16.375675999999999</v>
      </c>
      <c r="M28" s="52">
        <v>6.7966379999999997</v>
      </c>
      <c r="N28" s="52">
        <v>4.6956239999999996</v>
      </c>
      <c r="O28" s="52">
        <v>6.6198899999999998</v>
      </c>
      <c r="P28" s="52">
        <v>8.6975020000000001</v>
      </c>
      <c r="Q28" s="52">
        <v>12.215881</v>
      </c>
      <c r="R28" s="52">
        <v>9.5921000000000003</v>
      </c>
      <c r="S28" s="52">
        <v>2.520861</v>
      </c>
      <c r="T28" s="52">
        <v>27.935517999999998</v>
      </c>
      <c r="U28" s="52">
        <v>7.8784320000000001</v>
      </c>
      <c r="V28" s="52">
        <v>8.2127820000000007</v>
      </c>
      <c r="W28" s="52">
        <v>10.830349999999999</v>
      </c>
      <c r="X28" s="52">
        <v>5.91099</v>
      </c>
      <c r="Y28" s="52">
        <v>16.223096999999999</v>
      </c>
      <c r="Z28" s="52">
        <v>10.316160999999999</v>
      </c>
      <c r="AA28" s="52">
        <v>3.579736</v>
      </c>
    </row>
    <row r="29" spans="1:27" ht="18" customHeight="1">
      <c r="A29" s="28" t="s">
        <v>66</v>
      </c>
      <c r="B29" s="28" t="s">
        <v>67</v>
      </c>
      <c r="C29" s="7" t="s">
        <v>68</v>
      </c>
      <c r="D29" s="54">
        <f>SUM(F29:AA29)</f>
        <v>0</v>
      </c>
      <c r="E29" s="51">
        <f>D29/$D$8*100</f>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c r="AA29" s="52">
        <v>0</v>
      </c>
    </row>
    <row r="30" spans="1:27" ht="18" customHeight="1">
      <c r="A30" s="28" t="s">
        <v>69</v>
      </c>
      <c r="B30" s="28" t="s">
        <v>70</v>
      </c>
      <c r="C30" s="7" t="s">
        <v>71</v>
      </c>
      <c r="D30" s="54">
        <f>SUM(F30:AA30)</f>
        <v>11.467455999999999</v>
      </c>
      <c r="E30" s="51">
        <f>D30/$D$8*100</f>
        <v>1.1843298841001623E-2</v>
      </c>
      <c r="F30" s="52">
        <v>4.1270000000000001E-2</v>
      </c>
      <c r="G30" s="52">
        <v>0</v>
      </c>
      <c r="H30" s="52">
        <v>0</v>
      </c>
      <c r="I30" s="52">
        <v>0</v>
      </c>
      <c r="J30" s="52">
        <v>5.8595740000000003</v>
      </c>
      <c r="K30" s="52">
        <v>0</v>
      </c>
      <c r="L30" s="52">
        <v>0</v>
      </c>
      <c r="M30" s="52">
        <v>0</v>
      </c>
      <c r="N30" s="52">
        <v>0.231325</v>
      </c>
      <c r="O30" s="52">
        <v>0</v>
      </c>
      <c r="P30" s="52">
        <v>0</v>
      </c>
      <c r="Q30" s="52">
        <v>0</v>
      </c>
      <c r="R30" s="52">
        <v>0.15526200000000001</v>
      </c>
      <c r="S30" s="52">
        <v>0</v>
      </c>
      <c r="T30" s="52">
        <v>0</v>
      </c>
      <c r="U30" s="52">
        <v>1.1633640000000001</v>
      </c>
      <c r="V30" s="52">
        <v>0</v>
      </c>
      <c r="W30" s="52">
        <v>0.33527400000000002</v>
      </c>
      <c r="X30" s="52">
        <v>0</v>
      </c>
      <c r="Y30" s="52">
        <v>5.9449000000000002E-2</v>
      </c>
      <c r="Z30" s="52">
        <v>3.6219380000000001</v>
      </c>
      <c r="AA30" s="52">
        <v>0</v>
      </c>
    </row>
    <row r="31" spans="1:27" s="699" customFormat="1" ht="18" customHeight="1">
      <c r="A31" s="695" t="s">
        <v>72</v>
      </c>
      <c r="B31" s="695" t="s">
        <v>73</v>
      </c>
      <c r="C31" s="697" t="s">
        <v>74</v>
      </c>
      <c r="D31" s="706">
        <f>SUM(D33:D42)+SUM(D60:D73)</f>
        <v>4112.3113169999997</v>
      </c>
      <c r="E31" s="698">
        <f>D31/$D$6*100</f>
        <v>4.0447107564501064</v>
      </c>
      <c r="F31" s="706">
        <v>49.241704000000006</v>
      </c>
      <c r="G31" s="706">
        <v>39.572038999999997</v>
      </c>
      <c r="H31" s="706">
        <v>134.155013</v>
      </c>
      <c r="I31" s="706">
        <v>128.95828</v>
      </c>
      <c r="J31" s="706">
        <v>242.05721</v>
      </c>
      <c r="K31" s="706">
        <v>331.29229599999996</v>
      </c>
      <c r="L31" s="706">
        <v>171.98921900000002</v>
      </c>
      <c r="M31" s="706">
        <v>101.599109</v>
      </c>
      <c r="N31" s="706">
        <v>114.712422</v>
      </c>
      <c r="O31" s="706">
        <v>210.43319</v>
      </c>
      <c r="P31" s="706">
        <v>259.20286599999997</v>
      </c>
      <c r="Q31" s="706">
        <v>281.61060100000003</v>
      </c>
      <c r="R31" s="706">
        <v>259.66211499999997</v>
      </c>
      <c r="S31" s="706">
        <v>64.981561000000013</v>
      </c>
      <c r="T31" s="706">
        <v>422.47751099999994</v>
      </c>
      <c r="U31" s="706">
        <v>346.98417999999998</v>
      </c>
      <c r="V31" s="706">
        <v>191.59251400000002</v>
      </c>
      <c r="W31" s="706">
        <v>186.85990100000001</v>
      </c>
      <c r="X31" s="706">
        <v>76.729558999999995</v>
      </c>
      <c r="Y31" s="706">
        <v>211.79675499999999</v>
      </c>
      <c r="Z31" s="706">
        <v>224.023246</v>
      </c>
      <c r="AA31" s="706">
        <v>62.380026000000001</v>
      </c>
    </row>
    <row r="32" spans="1:27" s="25" customFormat="1" ht="18" customHeight="1">
      <c r="A32" s="27"/>
      <c r="B32" s="27" t="s">
        <v>75</v>
      </c>
      <c r="C32" s="22"/>
      <c r="D32" s="66"/>
      <c r="E32" s="54"/>
      <c r="F32" s="66"/>
      <c r="G32" s="66"/>
      <c r="H32" s="66"/>
      <c r="I32" s="66"/>
      <c r="J32" s="66"/>
      <c r="K32" s="66"/>
      <c r="L32" s="66"/>
      <c r="M32" s="66"/>
      <c r="N32" s="66"/>
      <c r="O32" s="66"/>
      <c r="P32" s="66"/>
      <c r="Q32" s="66"/>
      <c r="R32" s="66"/>
      <c r="S32" s="66"/>
      <c r="T32" s="66"/>
      <c r="U32" s="66"/>
      <c r="V32" s="66"/>
      <c r="W32" s="66"/>
      <c r="X32" s="66"/>
      <c r="Y32" s="66"/>
      <c r="Z32" s="66"/>
      <c r="AA32" s="66"/>
    </row>
    <row r="33" spans="1:27" ht="18" customHeight="1">
      <c r="A33" s="28" t="s">
        <v>76</v>
      </c>
      <c r="B33" s="28" t="s">
        <v>77</v>
      </c>
      <c r="C33" s="7" t="s">
        <v>78</v>
      </c>
      <c r="D33" s="54">
        <f t="shared" ref="D33:D41" si="2">SUM(F33:AA33)</f>
        <v>121.902142</v>
      </c>
      <c r="E33" s="51">
        <f>D33/$D$31*100</f>
        <v>2.9643218278748815</v>
      </c>
      <c r="F33" s="52">
        <v>1.0793060000000001</v>
      </c>
      <c r="G33" s="52">
        <v>0</v>
      </c>
      <c r="H33" s="52">
        <v>0</v>
      </c>
      <c r="I33" s="52">
        <v>0</v>
      </c>
      <c r="J33" s="52">
        <v>6.0523939999999996</v>
      </c>
      <c r="K33" s="52">
        <v>25.309379</v>
      </c>
      <c r="L33" s="52">
        <v>5.4982920000000002</v>
      </c>
      <c r="M33" s="52">
        <v>0</v>
      </c>
      <c r="N33" s="52">
        <v>3.822057</v>
      </c>
      <c r="O33" s="52">
        <v>0</v>
      </c>
      <c r="P33" s="52">
        <v>0</v>
      </c>
      <c r="Q33" s="52">
        <v>0</v>
      </c>
      <c r="R33" s="52">
        <v>1.823834</v>
      </c>
      <c r="S33" s="52">
        <v>0</v>
      </c>
      <c r="T33" s="52">
        <v>77.113247999999999</v>
      </c>
      <c r="U33" s="52">
        <v>0</v>
      </c>
      <c r="V33" s="52">
        <v>1.203632</v>
      </c>
      <c r="W33" s="52">
        <v>0</v>
      </c>
      <c r="X33" s="52">
        <v>0</v>
      </c>
      <c r="Y33" s="52">
        <v>0</v>
      </c>
      <c r="Z33" s="52">
        <v>0</v>
      </c>
      <c r="AA33" s="52">
        <v>0</v>
      </c>
    </row>
    <row r="34" spans="1:27" ht="18" customHeight="1">
      <c r="A34" s="28" t="s">
        <v>79</v>
      </c>
      <c r="B34" s="28" t="s">
        <v>80</v>
      </c>
      <c r="C34" s="7" t="s">
        <v>81</v>
      </c>
      <c r="D34" s="54">
        <f t="shared" si="2"/>
        <v>0.84590200000000004</v>
      </c>
      <c r="E34" s="51">
        <f t="shared" ref="E34:E42" si="3">D34/$D$31*100</f>
        <v>2.0569989351319339E-2</v>
      </c>
      <c r="F34" s="52">
        <v>0.79608800000000002</v>
      </c>
      <c r="G34" s="52">
        <v>0</v>
      </c>
      <c r="H34" s="52">
        <v>0</v>
      </c>
      <c r="I34" s="52">
        <v>0</v>
      </c>
      <c r="J34" s="52">
        <v>0</v>
      </c>
      <c r="K34" s="52">
        <v>0</v>
      </c>
      <c r="L34" s="52">
        <v>0</v>
      </c>
      <c r="M34" s="52">
        <v>0</v>
      </c>
      <c r="N34" s="52">
        <v>0</v>
      </c>
      <c r="O34" s="52">
        <v>0</v>
      </c>
      <c r="P34" s="52">
        <v>0</v>
      </c>
      <c r="Q34" s="52">
        <v>0</v>
      </c>
      <c r="R34" s="52">
        <v>0</v>
      </c>
      <c r="S34" s="52">
        <v>0</v>
      </c>
      <c r="T34" s="52">
        <v>0</v>
      </c>
      <c r="U34" s="52">
        <v>4.9813999999999997E-2</v>
      </c>
      <c r="V34" s="52">
        <v>0</v>
      </c>
      <c r="W34" s="52">
        <v>0</v>
      </c>
      <c r="X34" s="52">
        <v>0</v>
      </c>
      <c r="Y34" s="52">
        <v>0</v>
      </c>
      <c r="Z34" s="52">
        <v>0</v>
      </c>
      <c r="AA34" s="52">
        <v>0</v>
      </c>
    </row>
    <row r="35" spans="1:27" ht="18" customHeight="1">
      <c r="A35" s="28" t="s">
        <v>82</v>
      </c>
      <c r="B35" s="28" t="s">
        <v>83</v>
      </c>
      <c r="C35" s="7" t="s">
        <v>84</v>
      </c>
      <c r="D35" s="54">
        <f t="shared" si="2"/>
        <v>0</v>
      </c>
      <c r="E35" s="51">
        <f t="shared" si="3"/>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c r="AA35" s="52">
        <v>0</v>
      </c>
    </row>
    <row r="36" spans="1:27" s="707" customFormat="1" ht="18" customHeight="1">
      <c r="A36" s="28"/>
      <c r="B36" s="17" t="s">
        <v>86</v>
      </c>
      <c r="C36" s="7" t="s">
        <v>87</v>
      </c>
      <c r="D36" s="54">
        <f t="shared" si="2"/>
        <v>0</v>
      </c>
      <c r="E36" s="51">
        <f t="shared" si="3"/>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c r="AA36" s="52">
        <v>0</v>
      </c>
    </row>
    <row r="37" spans="1:27" ht="18" customHeight="1">
      <c r="A37" s="28" t="s">
        <v>85</v>
      </c>
      <c r="B37" s="28" t="s">
        <v>88</v>
      </c>
      <c r="C37" s="7" t="s">
        <v>89</v>
      </c>
      <c r="D37" s="54">
        <f t="shared" si="2"/>
        <v>0</v>
      </c>
      <c r="E37" s="51">
        <f t="shared" si="3"/>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c r="AA37" s="52">
        <v>0</v>
      </c>
    </row>
    <row r="38" spans="1:27" ht="18" customHeight="1">
      <c r="A38" s="28" t="s">
        <v>90</v>
      </c>
      <c r="B38" s="28" t="s">
        <v>91</v>
      </c>
      <c r="C38" s="7" t="s">
        <v>92</v>
      </c>
      <c r="D38" s="54">
        <f t="shared" si="2"/>
        <v>19.166245000000004</v>
      </c>
      <c r="E38" s="51">
        <f t="shared" si="3"/>
        <v>0.46606989409503413</v>
      </c>
      <c r="F38" s="52">
        <v>0.36170999999999998</v>
      </c>
      <c r="G38" s="52">
        <v>0</v>
      </c>
      <c r="H38" s="52">
        <v>0</v>
      </c>
      <c r="I38" s="52">
        <v>0</v>
      </c>
      <c r="J38" s="52">
        <v>0.37537900000000002</v>
      </c>
      <c r="K38" s="52">
        <v>18.021093</v>
      </c>
      <c r="L38" s="52">
        <v>0</v>
      </c>
      <c r="M38" s="52">
        <v>0</v>
      </c>
      <c r="N38" s="52">
        <v>0</v>
      </c>
      <c r="O38" s="52">
        <v>6.3381000000000007E-2</v>
      </c>
      <c r="P38" s="52">
        <v>0</v>
      </c>
      <c r="Q38" s="52">
        <v>0</v>
      </c>
      <c r="R38" s="52">
        <v>0</v>
      </c>
      <c r="S38" s="52">
        <v>0</v>
      </c>
      <c r="T38" s="52">
        <v>1.7056999999999999E-2</v>
      </c>
      <c r="U38" s="52">
        <v>0.19809299999999999</v>
      </c>
      <c r="V38" s="52">
        <v>0</v>
      </c>
      <c r="W38" s="52">
        <v>0.12953200000000001</v>
      </c>
      <c r="X38" s="52">
        <v>0</v>
      </c>
      <c r="Y38" s="52">
        <v>0</v>
      </c>
      <c r="Z38" s="52">
        <v>0</v>
      </c>
      <c r="AA38" s="52">
        <v>0</v>
      </c>
    </row>
    <row r="39" spans="1:27" ht="18" customHeight="1">
      <c r="A39" s="28" t="s">
        <v>93</v>
      </c>
      <c r="B39" s="31" t="s">
        <v>94</v>
      </c>
      <c r="C39" s="7" t="s">
        <v>95</v>
      </c>
      <c r="D39" s="54">
        <f t="shared" si="2"/>
        <v>16.060659000000001</v>
      </c>
      <c r="E39" s="51">
        <f t="shared" si="3"/>
        <v>0.39055066024807972</v>
      </c>
      <c r="F39" s="52">
        <v>0</v>
      </c>
      <c r="G39" s="52">
        <v>0</v>
      </c>
      <c r="H39" s="52">
        <v>2.0840999999999998E-2</v>
      </c>
      <c r="I39" s="52">
        <v>1.0119290000000001</v>
      </c>
      <c r="J39" s="52">
        <v>0.51896100000000001</v>
      </c>
      <c r="K39" s="52">
        <v>0</v>
      </c>
      <c r="L39" s="52">
        <v>0.21033099999999999</v>
      </c>
      <c r="M39" s="52">
        <v>0</v>
      </c>
      <c r="N39" s="52">
        <v>0</v>
      </c>
      <c r="O39" s="52">
        <v>2.4056999999999999E-2</v>
      </c>
      <c r="P39" s="52">
        <v>0.42410500000000001</v>
      </c>
      <c r="Q39" s="52">
        <v>0.71190600000000004</v>
      </c>
      <c r="R39" s="52">
        <v>3.9727839999999999</v>
      </c>
      <c r="S39" s="52">
        <v>0</v>
      </c>
      <c r="T39" s="52">
        <v>0.82064499999999996</v>
      </c>
      <c r="U39" s="52">
        <v>0.77029999999999998</v>
      </c>
      <c r="V39" s="52">
        <v>0.79407700000000003</v>
      </c>
      <c r="W39" s="52">
        <v>0.65668599999999999</v>
      </c>
      <c r="X39" s="52">
        <v>0</v>
      </c>
      <c r="Y39" s="52">
        <v>6.089207</v>
      </c>
      <c r="Z39" s="52">
        <v>3.483E-2</v>
      </c>
      <c r="AA39" s="52">
        <v>0</v>
      </c>
    </row>
    <row r="40" spans="1:27" ht="18" customHeight="1">
      <c r="A40" s="28" t="s">
        <v>96</v>
      </c>
      <c r="B40" s="28" t="s">
        <v>97</v>
      </c>
      <c r="C40" s="7" t="s">
        <v>98</v>
      </c>
      <c r="D40" s="54">
        <f t="shared" si="2"/>
        <v>3.2216000000000002E-2</v>
      </c>
      <c r="E40" s="51">
        <f t="shared" si="3"/>
        <v>7.834037240036126E-4</v>
      </c>
      <c r="F40" s="52">
        <v>0</v>
      </c>
      <c r="G40" s="52">
        <v>0</v>
      </c>
      <c r="H40" s="52">
        <v>3.2216000000000002E-2</v>
      </c>
      <c r="I40" s="52">
        <v>0</v>
      </c>
      <c r="J40" s="52">
        <v>0</v>
      </c>
      <c r="K40" s="52">
        <v>0</v>
      </c>
      <c r="L40" s="52">
        <v>0</v>
      </c>
      <c r="M40" s="52">
        <v>0</v>
      </c>
      <c r="N40" s="52">
        <v>0</v>
      </c>
      <c r="O40" s="52">
        <v>0</v>
      </c>
      <c r="P40" s="52">
        <v>0</v>
      </c>
      <c r="Q40" s="52">
        <v>0</v>
      </c>
      <c r="R40" s="52">
        <v>0</v>
      </c>
      <c r="S40" s="52">
        <v>0</v>
      </c>
      <c r="T40" s="52">
        <v>0</v>
      </c>
      <c r="U40" s="52">
        <v>0</v>
      </c>
      <c r="V40" s="52">
        <v>0</v>
      </c>
      <c r="W40" s="52">
        <v>0</v>
      </c>
      <c r="X40" s="52">
        <v>0</v>
      </c>
      <c r="Y40" s="52">
        <v>0</v>
      </c>
      <c r="Z40" s="52">
        <v>0</v>
      </c>
      <c r="AA40" s="52">
        <v>0</v>
      </c>
    </row>
    <row r="41" spans="1:27" ht="18" customHeight="1">
      <c r="A41" s="28" t="s">
        <v>99</v>
      </c>
      <c r="B41" s="32" t="s">
        <v>100</v>
      </c>
      <c r="C41" s="7" t="s">
        <v>101</v>
      </c>
      <c r="D41" s="54">
        <f t="shared" si="2"/>
        <v>1.565572</v>
      </c>
      <c r="E41" s="51">
        <f t="shared" si="3"/>
        <v>3.8070366743102296E-2</v>
      </c>
      <c r="F41" s="33">
        <v>0</v>
      </c>
      <c r="G41" s="33">
        <v>0</v>
      </c>
      <c r="H41" s="33">
        <v>0</v>
      </c>
      <c r="I41" s="33">
        <v>0</v>
      </c>
      <c r="J41" s="33">
        <v>0.62064600000000003</v>
      </c>
      <c r="K41" s="33">
        <v>0</v>
      </c>
      <c r="L41" s="33">
        <v>0.11906600000000001</v>
      </c>
      <c r="M41" s="33">
        <v>0</v>
      </c>
      <c r="N41" s="33">
        <v>0</v>
      </c>
      <c r="O41" s="33">
        <v>0.69254000000000004</v>
      </c>
      <c r="P41" s="33">
        <v>0.13331999999999999</v>
      </c>
      <c r="Q41" s="33">
        <v>0</v>
      </c>
      <c r="R41" s="33">
        <v>0</v>
      </c>
      <c r="S41" s="33">
        <v>0</v>
      </c>
      <c r="T41" s="33">
        <v>0</v>
      </c>
      <c r="U41" s="33">
        <v>0</v>
      </c>
      <c r="V41" s="33">
        <v>0</v>
      </c>
      <c r="W41" s="33">
        <v>0</v>
      </c>
      <c r="X41" s="33">
        <v>0</v>
      </c>
      <c r="Y41" s="33">
        <v>0</v>
      </c>
      <c r="Z41" s="33">
        <v>0</v>
      </c>
      <c r="AA41" s="33">
        <v>0</v>
      </c>
    </row>
    <row r="42" spans="1:27" s="705" customFormat="1" ht="18" customHeight="1">
      <c r="A42" s="700" t="s">
        <v>102</v>
      </c>
      <c r="B42" s="708" t="s">
        <v>303</v>
      </c>
      <c r="C42" s="702" t="s">
        <v>104</v>
      </c>
      <c r="D42" s="704">
        <f>SUM(D44:D59)</f>
        <v>1715.216175</v>
      </c>
      <c r="E42" s="703">
        <f t="shared" si="3"/>
        <v>41.709297832326541</v>
      </c>
      <c r="F42" s="704">
        <v>14.890172000000002</v>
      </c>
      <c r="G42" s="704">
        <v>18.057189999999999</v>
      </c>
      <c r="H42" s="704">
        <v>37.433556000000003</v>
      </c>
      <c r="I42" s="704">
        <v>61.022682999999994</v>
      </c>
      <c r="J42" s="704">
        <v>75.349354000000005</v>
      </c>
      <c r="K42" s="704">
        <v>112.515782</v>
      </c>
      <c r="L42" s="704">
        <v>70.762199999999993</v>
      </c>
      <c r="M42" s="704">
        <v>36.154337000000005</v>
      </c>
      <c r="N42" s="704">
        <v>58.149717000000003</v>
      </c>
      <c r="O42" s="704">
        <v>75.753906000000001</v>
      </c>
      <c r="P42" s="704">
        <v>113.970564</v>
      </c>
      <c r="Q42" s="704">
        <v>184.66192700000002</v>
      </c>
      <c r="R42" s="704">
        <v>61.284095000000001</v>
      </c>
      <c r="S42" s="704">
        <v>33.332148000000011</v>
      </c>
      <c r="T42" s="704">
        <v>211.24412499999997</v>
      </c>
      <c r="U42" s="704">
        <v>96.594211000000001</v>
      </c>
      <c r="V42" s="704">
        <v>103.68831900000002</v>
      </c>
      <c r="W42" s="704">
        <v>64.619826000000003</v>
      </c>
      <c r="X42" s="704">
        <v>50.210746</v>
      </c>
      <c r="Y42" s="704">
        <v>104.432474</v>
      </c>
      <c r="Z42" s="704">
        <v>102.62644900000001</v>
      </c>
      <c r="AA42" s="704">
        <v>28.462394</v>
      </c>
    </row>
    <row r="43" spans="1:27" s="25" customFormat="1" ht="18" customHeight="1">
      <c r="A43" s="27"/>
      <c r="B43" s="29" t="s">
        <v>75</v>
      </c>
      <c r="C43" s="22"/>
      <c r="D43" s="54"/>
      <c r="E43" s="54"/>
      <c r="F43" s="66"/>
      <c r="G43" s="66"/>
      <c r="H43" s="66"/>
      <c r="I43" s="66"/>
      <c r="J43" s="66"/>
      <c r="K43" s="66"/>
      <c r="L43" s="66"/>
      <c r="M43" s="66"/>
      <c r="N43" s="66"/>
      <c r="O43" s="66"/>
      <c r="P43" s="66"/>
      <c r="Q43" s="66"/>
      <c r="R43" s="66"/>
      <c r="S43" s="66"/>
      <c r="T43" s="66"/>
      <c r="U43" s="66"/>
      <c r="V43" s="66"/>
      <c r="W43" s="66"/>
      <c r="X43" s="66"/>
      <c r="Y43" s="66"/>
      <c r="Z43" s="66"/>
      <c r="AA43" s="66"/>
    </row>
    <row r="44" spans="1:27" ht="18" customHeight="1">
      <c r="A44" s="16" t="s">
        <v>105</v>
      </c>
      <c r="B44" s="31" t="s">
        <v>106</v>
      </c>
      <c r="C44" s="7" t="s">
        <v>107</v>
      </c>
      <c r="D44" s="54">
        <f t="shared" ref="D44:D59" si="4">SUM(F44:AA44)</f>
        <v>1346.3146919999999</v>
      </c>
      <c r="E44" s="51">
        <f>D44/$D$42*100</f>
        <v>78.492420467058608</v>
      </c>
      <c r="F44" s="33">
        <v>9.4504730000000006</v>
      </c>
      <c r="G44" s="33">
        <v>16.105626000000001</v>
      </c>
      <c r="H44" s="33">
        <v>25.898648000000001</v>
      </c>
      <c r="I44" s="33">
        <v>58.137065999999997</v>
      </c>
      <c r="J44" s="33">
        <v>52.879587999999998</v>
      </c>
      <c r="K44" s="33">
        <v>105.18574599999999</v>
      </c>
      <c r="L44" s="33">
        <v>53.492289999999997</v>
      </c>
      <c r="M44" s="33">
        <v>32.993949999999998</v>
      </c>
      <c r="N44" s="33">
        <v>56.002200000000002</v>
      </c>
      <c r="O44" s="33">
        <v>65.942482999999996</v>
      </c>
      <c r="P44" s="33">
        <v>51.350299999999997</v>
      </c>
      <c r="Q44" s="33">
        <v>110.39403900000001</v>
      </c>
      <c r="R44" s="33">
        <v>51.882837000000002</v>
      </c>
      <c r="S44" s="33">
        <v>32.669276000000004</v>
      </c>
      <c r="T44" s="33">
        <v>168.86250200000001</v>
      </c>
      <c r="U44" s="33">
        <v>85.720459000000005</v>
      </c>
      <c r="V44" s="33">
        <v>100.71760500000001</v>
      </c>
      <c r="W44" s="33">
        <v>57.324322000000002</v>
      </c>
      <c r="X44" s="33">
        <v>47.267608000000003</v>
      </c>
      <c r="Y44" s="33">
        <v>86.355918000000003</v>
      </c>
      <c r="Z44" s="33">
        <v>51.093924999999999</v>
      </c>
      <c r="AA44" s="33">
        <v>26.587831000000001</v>
      </c>
    </row>
    <row r="45" spans="1:27" ht="18" customHeight="1">
      <c r="A45" s="16" t="s">
        <v>105</v>
      </c>
      <c r="B45" s="31" t="s">
        <v>108</v>
      </c>
      <c r="C45" s="7" t="s">
        <v>109</v>
      </c>
      <c r="D45" s="54">
        <f t="shared" si="4"/>
        <v>79.010449999999977</v>
      </c>
      <c r="E45" s="51">
        <f t="shared" ref="E45:E59" si="5">D45/$D$42*100</f>
        <v>4.6064426835293792</v>
      </c>
      <c r="F45" s="33">
        <v>0.34761799999999998</v>
      </c>
      <c r="G45" s="33">
        <v>0.12525700000000001</v>
      </c>
      <c r="H45" s="33">
        <v>1.9461360000000001</v>
      </c>
      <c r="I45" s="33">
        <v>1.0983369999999999</v>
      </c>
      <c r="J45" s="33">
        <v>9.7636109999999992</v>
      </c>
      <c r="K45" s="33">
        <v>0.59561399999999998</v>
      </c>
      <c r="L45" s="33">
        <v>8.2990349999999999</v>
      </c>
      <c r="M45" s="33">
        <v>1.9777070000000001</v>
      </c>
      <c r="N45" s="33">
        <v>1.61832</v>
      </c>
      <c r="O45" s="33">
        <v>5.257104</v>
      </c>
      <c r="P45" s="33">
        <v>5.2014570000000004</v>
      </c>
      <c r="Q45" s="33">
        <v>11.692952</v>
      </c>
      <c r="R45" s="33">
        <v>6.706531</v>
      </c>
      <c r="S45" s="33">
        <v>5.1780000000000003E-3</v>
      </c>
      <c r="T45" s="33">
        <v>13.145497000000001</v>
      </c>
      <c r="U45" s="33">
        <v>0.37326100000000001</v>
      </c>
      <c r="V45" s="33">
        <v>1.1541330000000001</v>
      </c>
      <c r="W45" s="33">
        <v>3.6174240000000002</v>
      </c>
      <c r="X45" s="33">
        <v>1.2141000000000001E-2</v>
      </c>
      <c r="Y45" s="33">
        <v>5.2255120000000002</v>
      </c>
      <c r="Z45" s="33">
        <v>0.78902000000000005</v>
      </c>
      <c r="AA45" s="33">
        <v>5.8604999999999997E-2</v>
      </c>
    </row>
    <row r="46" spans="1:27" ht="18" customHeight="1">
      <c r="A46" s="16" t="s">
        <v>105</v>
      </c>
      <c r="B46" s="31" t="s">
        <v>110</v>
      </c>
      <c r="C46" s="7" t="s">
        <v>111</v>
      </c>
      <c r="D46" s="54">
        <f t="shared" si="4"/>
        <v>0.95383600000000002</v>
      </c>
      <c r="E46" s="51">
        <f t="shared" si="5"/>
        <v>5.5610249827547246E-2</v>
      </c>
      <c r="F46" s="33">
        <v>0.346391</v>
      </c>
      <c r="G46" s="33">
        <v>0.14943999999999999</v>
      </c>
      <c r="H46" s="33">
        <v>3.2117E-2</v>
      </c>
      <c r="I46" s="33">
        <v>0</v>
      </c>
      <c r="J46" s="33">
        <v>0</v>
      </c>
      <c r="K46" s="33">
        <v>2.4754000000000002E-2</v>
      </c>
      <c r="L46" s="33">
        <v>0</v>
      </c>
      <c r="M46" s="33">
        <v>0</v>
      </c>
      <c r="N46" s="33">
        <v>1.495E-2</v>
      </c>
      <c r="O46" s="33">
        <v>0</v>
      </c>
      <c r="P46" s="33">
        <v>1.9449999999999999E-2</v>
      </c>
      <c r="Q46" s="33">
        <v>1.6851000000000001E-2</v>
      </c>
      <c r="R46" s="33">
        <v>1.9984999999999999E-2</v>
      </c>
      <c r="S46" s="33">
        <v>0</v>
      </c>
      <c r="T46" s="33">
        <v>0.180176</v>
      </c>
      <c r="U46" s="33">
        <v>0</v>
      </c>
      <c r="V46" s="33">
        <v>0</v>
      </c>
      <c r="W46" s="33">
        <v>0</v>
      </c>
      <c r="X46" s="33">
        <v>0.13756699999999999</v>
      </c>
      <c r="Y46" s="33">
        <v>1.2154999999999999E-2</v>
      </c>
      <c r="Z46" s="33">
        <v>0</v>
      </c>
      <c r="AA46" s="33">
        <v>0</v>
      </c>
    </row>
    <row r="47" spans="1:27" ht="18" customHeight="1">
      <c r="A47" s="16" t="s">
        <v>105</v>
      </c>
      <c r="B47" s="31" t="s">
        <v>112</v>
      </c>
      <c r="C47" s="7" t="s">
        <v>113</v>
      </c>
      <c r="D47" s="54">
        <f t="shared" si="4"/>
        <v>3.501182</v>
      </c>
      <c r="E47" s="51">
        <f t="shared" si="5"/>
        <v>0.20412482409105079</v>
      </c>
      <c r="F47" s="33">
        <v>0.59635400000000005</v>
      </c>
      <c r="G47" s="33">
        <v>8.9606000000000005E-2</v>
      </c>
      <c r="H47" s="33">
        <v>4.8971000000000001E-2</v>
      </c>
      <c r="I47" s="33">
        <v>3.8970999999999999E-2</v>
      </c>
      <c r="J47" s="33">
        <v>0.260409</v>
      </c>
      <c r="K47" s="33">
        <v>0.108704</v>
      </c>
      <c r="L47" s="33">
        <v>0.40940500000000002</v>
      </c>
      <c r="M47" s="33">
        <v>6.0221999999999998E-2</v>
      </c>
      <c r="N47" s="33">
        <v>8.1545999999999993E-2</v>
      </c>
      <c r="O47" s="33">
        <v>8.1551999999999999E-2</v>
      </c>
      <c r="P47" s="33">
        <v>0</v>
      </c>
      <c r="Q47" s="33">
        <v>0.101728</v>
      </c>
      <c r="R47" s="33">
        <v>1.5140000000000001E-2</v>
      </c>
      <c r="S47" s="33">
        <v>5.9344000000000001E-2</v>
      </c>
      <c r="T47" s="33">
        <v>0.23144400000000001</v>
      </c>
      <c r="U47" s="33">
        <v>0.57691800000000004</v>
      </c>
      <c r="V47" s="33">
        <v>6.3825999999999994E-2</v>
      </c>
      <c r="W47" s="33">
        <v>0.109886</v>
      </c>
      <c r="X47" s="33">
        <v>0.13877999999999999</v>
      </c>
      <c r="Y47" s="33">
        <v>0.11569699999999999</v>
      </c>
      <c r="Z47" s="33">
        <v>0.17312900000000001</v>
      </c>
      <c r="AA47" s="33">
        <v>0.13955000000000001</v>
      </c>
    </row>
    <row r="48" spans="1:27" ht="18" customHeight="1">
      <c r="A48" s="16" t="s">
        <v>105</v>
      </c>
      <c r="B48" s="31" t="s">
        <v>114</v>
      </c>
      <c r="C48" s="7" t="s">
        <v>115</v>
      </c>
      <c r="D48" s="54">
        <f t="shared" si="4"/>
        <v>34.908344</v>
      </c>
      <c r="E48" s="51">
        <f t="shared" si="5"/>
        <v>2.0352154153397017</v>
      </c>
      <c r="F48" s="33">
        <v>1.570764</v>
      </c>
      <c r="G48" s="33">
        <v>1.575231</v>
      </c>
      <c r="H48" s="33">
        <v>2.1938949999999999</v>
      </c>
      <c r="I48" s="33">
        <v>0.86589400000000005</v>
      </c>
      <c r="J48" s="33">
        <v>5.3431119999999996</v>
      </c>
      <c r="K48" s="33">
        <v>1.9662280000000001</v>
      </c>
      <c r="L48" s="33">
        <v>2.710515</v>
      </c>
      <c r="M48" s="33">
        <v>1.0957570000000001</v>
      </c>
      <c r="N48" s="33">
        <v>0.42530000000000001</v>
      </c>
      <c r="O48" s="33">
        <v>1.218666</v>
      </c>
      <c r="P48" s="33">
        <v>0.84509299999999998</v>
      </c>
      <c r="Q48" s="33">
        <v>1.5669439999999999</v>
      </c>
      <c r="R48" s="33">
        <v>0.86024699999999998</v>
      </c>
      <c r="S48" s="33">
        <v>0.59835000000000005</v>
      </c>
      <c r="T48" s="33">
        <v>3.219055</v>
      </c>
      <c r="U48" s="33">
        <v>2.6833390000000001</v>
      </c>
      <c r="V48" s="33">
        <v>0.84393399999999996</v>
      </c>
      <c r="W48" s="33">
        <v>1.08765</v>
      </c>
      <c r="X48" s="33">
        <v>0.69162500000000005</v>
      </c>
      <c r="Y48" s="33">
        <v>1.7240599999999999</v>
      </c>
      <c r="Z48" s="33">
        <v>0.81478099999999998</v>
      </c>
      <c r="AA48" s="33">
        <v>1.0079039999999999</v>
      </c>
    </row>
    <row r="49" spans="1:27" ht="18" customHeight="1">
      <c r="A49" s="16" t="s">
        <v>105</v>
      </c>
      <c r="B49" s="31" t="s">
        <v>116</v>
      </c>
      <c r="C49" s="7" t="s">
        <v>117</v>
      </c>
      <c r="D49" s="54">
        <f t="shared" si="4"/>
        <v>7.1888570000000005</v>
      </c>
      <c r="E49" s="51">
        <f t="shared" si="5"/>
        <v>0.4191225050684938</v>
      </c>
      <c r="F49" s="33">
        <v>1.0207679999999999</v>
      </c>
      <c r="G49" s="33">
        <v>0</v>
      </c>
      <c r="H49" s="33">
        <v>0.21473900000000001</v>
      </c>
      <c r="I49" s="33">
        <v>0.575681</v>
      </c>
      <c r="J49" s="33">
        <v>0</v>
      </c>
      <c r="K49" s="33">
        <v>0</v>
      </c>
      <c r="L49" s="33">
        <v>0.26608199999999999</v>
      </c>
      <c r="M49" s="33">
        <v>0</v>
      </c>
      <c r="N49" s="33">
        <v>0</v>
      </c>
      <c r="O49" s="33">
        <v>0.30904900000000002</v>
      </c>
      <c r="P49" s="33">
        <v>0.32561699999999999</v>
      </c>
      <c r="Q49" s="33">
        <v>0.17350199999999999</v>
      </c>
      <c r="R49" s="33">
        <v>0.33694600000000002</v>
      </c>
      <c r="S49" s="33">
        <v>0</v>
      </c>
      <c r="T49" s="33">
        <v>0.86110200000000003</v>
      </c>
      <c r="U49" s="33">
        <v>0</v>
      </c>
      <c r="V49" s="33">
        <v>0.53548899999999999</v>
      </c>
      <c r="W49" s="33">
        <v>0.44700099999999998</v>
      </c>
      <c r="X49" s="33">
        <v>0</v>
      </c>
      <c r="Y49" s="33">
        <v>1.001512</v>
      </c>
      <c r="Z49" s="33">
        <v>0.47043499999999999</v>
      </c>
      <c r="AA49" s="33">
        <v>0.65093400000000001</v>
      </c>
    </row>
    <row r="50" spans="1:27" ht="18" customHeight="1">
      <c r="A50" s="16" t="s">
        <v>105</v>
      </c>
      <c r="B50" s="31" t="s">
        <v>118</v>
      </c>
      <c r="C50" s="7" t="s">
        <v>119</v>
      </c>
      <c r="D50" s="54">
        <f t="shared" si="4"/>
        <v>113.212458</v>
      </c>
      <c r="E50" s="51">
        <f t="shared" si="5"/>
        <v>6.6004775170686578</v>
      </c>
      <c r="F50" s="33">
        <v>0</v>
      </c>
      <c r="G50" s="33">
        <v>0</v>
      </c>
      <c r="H50" s="33">
        <v>0</v>
      </c>
      <c r="I50" s="33">
        <v>0</v>
      </c>
      <c r="J50" s="33">
        <v>9.3804999999999999E-2</v>
      </c>
      <c r="K50" s="33">
        <v>0</v>
      </c>
      <c r="L50" s="33">
        <v>0</v>
      </c>
      <c r="M50" s="33">
        <v>1.7735000000000001E-2</v>
      </c>
      <c r="N50" s="33">
        <v>0</v>
      </c>
      <c r="O50" s="33">
        <v>0</v>
      </c>
      <c r="P50" s="33">
        <v>50.919545999999997</v>
      </c>
      <c r="Q50" s="33">
        <v>60.438701999999999</v>
      </c>
      <c r="R50" s="33">
        <v>5.2900000000000004E-3</v>
      </c>
      <c r="S50" s="33">
        <v>0</v>
      </c>
      <c r="T50" s="33">
        <v>0</v>
      </c>
      <c r="U50" s="33">
        <v>0.167548</v>
      </c>
      <c r="V50" s="33">
        <v>0</v>
      </c>
      <c r="W50" s="33">
        <v>1.552262</v>
      </c>
      <c r="X50" s="33">
        <v>0</v>
      </c>
      <c r="Y50" s="33">
        <v>0</v>
      </c>
      <c r="Z50" s="33">
        <v>0</v>
      </c>
      <c r="AA50" s="33">
        <v>1.7569999999999999E-2</v>
      </c>
    </row>
    <row r="51" spans="1:27" ht="18" customHeight="1">
      <c r="A51" s="16" t="s">
        <v>105</v>
      </c>
      <c r="B51" s="31" t="s">
        <v>120</v>
      </c>
      <c r="C51" s="7" t="s">
        <v>121</v>
      </c>
      <c r="D51" s="54">
        <f t="shared" si="4"/>
        <v>0.341422</v>
      </c>
      <c r="E51" s="51">
        <f t="shared" si="5"/>
        <v>1.990547926123656E-2</v>
      </c>
      <c r="F51" s="33">
        <v>0.10676099999999999</v>
      </c>
      <c r="G51" s="33">
        <v>1.2030000000000001E-2</v>
      </c>
      <c r="H51" s="33">
        <v>1.5681E-2</v>
      </c>
      <c r="I51" s="33">
        <v>0</v>
      </c>
      <c r="J51" s="33">
        <v>0</v>
      </c>
      <c r="K51" s="33">
        <v>0</v>
      </c>
      <c r="L51" s="33">
        <v>0</v>
      </c>
      <c r="M51" s="33">
        <v>0</v>
      </c>
      <c r="N51" s="33">
        <v>0</v>
      </c>
      <c r="O51" s="33">
        <v>2.0820999999999999E-2</v>
      </c>
      <c r="P51" s="33">
        <v>1.3719E-2</v>
      </c>
      <c r="Q51" s="33">
        <v>1.9362999999999998E-2</v>
      </c>
      <c r="R51" s="33">
        <v>9.1900000000000003E-3</v>
      </c>
      <c r="S51" s="33">
        <v>0</v>
      </c>
      <c r="T51" s="33">
        <v>3.6516E-2</v>
      </c>
      <c r="U51" s="33">
        <v>3.9158999999999999E-2</v>
      </c>
      <c r="V51" s="33">
        <v>0</v>
      </c>
      <c r="W51" s="33">
        <v>0</v>
      </c>
      <c r="X51" s="33">
        <v>0</v>
      </c>
      <c r="Y51" s="33">
        <v>6.8182000000000006E-2</v>
      </c>
      <c r="Z51" s="33">
        <v>0</v>
      </c>
      <c r="AA51" s="33">
        <v>0</v>
      </c>
    </row>
    <row r="52" spans="1:27" ht="18" customHeight="1">
      <c r="A52" s="16" t="s">
        <v>105</v>
      </c>
      <c r="B52" s="31" t="s">
        <v>122</v>
      </c>
      <c r="C52" s="7" t="s">
        <v>123</v>
      </c>
      <c r="D52" s="54">
        <f t="shared" si="4"/>
        <v>0</v>
      </c>
      <c r="E52" s="51">
        <f t="shared" si="5"/>
        <v>0</v>
      </c>
      <c r="F52" s="33"/>
      <c r="G52" s="33"/>
      <c r="H52" s="33"/>
      <c r="I52" s="33"/>
      <c r="J52" s="33"/>
      <c r="K52" s="33"/>
      <c r="L52" s="33"/>
      <c r="M52" s="33"/>
      <c r="N52" s="33"/>
      <c r="O52" s="33"/>
      <c r="P52" s="33"/>
      <c r="Q52" s="33"/>
      <c r="R52" s="33"/>
      <c r="S52" s="33"/>
      <c r="T52" s="33"/>
      <c r="U52" s="33"/>
      <c r="V52" s="33"/>
      <c r="W52" s="33"/>
      <c r="X52" s="33"/>
      <c r="Y52" s="33"/>
      <c r="Z52" s="33"/>
      <c r="AA52" s="33"/>
    </row>
    <row r="53" spans="1:27" ht="18" customHeight="1">
      <c r="A53" s="16" t="s">
        <v>105</v>
      </c>
      <c r="B53" s="28" t="s">
        <v>124</v>
      </c>
      <c r="C53" s="7" t="s">
        <v>125</v>
      </c>
      <c r="D53" s="54">
        <f t="shared" si="4"/>
        <v>0.288526</v>
      </c>
      <c r="E53" s="51">
        <f>D53/$D$42*100</f>
        <v>1.6821553119973347E-2</v>
      </c>
      <c r="F53" s="33">
        <v>0.20355300000000001</v>
      </c>
      <c r="G53" s="33">
        <v>0</v>
      </c>
      <c r="H53" s="33">
        <v>0</v>
      </c>
      <c r="I53" s="33">
        <v>8.4973000000000007E-2</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row>
    <row r="54" spans="1:27" ht="18" customHeight="1">
      <c r="A54" s="16" t="s">
        <v>105</v>
      </c>
      <c r="B54" s="33" t="s">
        <v>126</v>
      </c>
      <c r="C54" s="7" t="s">
        <v>127</v>
      </c>
      <c r="D54" s="54">
        <f t="shared" si="4"/>
        <v>50.581441000000005</v>
      </c>
      <c r="E54" s="51">
        <f>D54/$D$42*100</f>
        <v>2.9489834422765986</v>
      </c>
      <c r="F54" s="33">
        <v>6.0031000000000001E-2</v>
      </c>
      <c r="G54" s="33">
        <v>0</v>
      </c>
      <c r="H54" s="33">
        <v>0</v>
      </c>
      <c r="I54" s="33">
        <v>0</v>
      </c>
      <c r="J54" s="33">
        <v>0</v>
      </c>
      <c r="K54" s="33">
        <v>0.34103099999999997</v>
      </c>
      <c r="L54" s="33">
        <v>0</v>
      </c>
      <c r="M54" s="33">
        <v>0</v>
      </c>
      <c r="N54" s="33">
        <v>0</v>
      </c>
      <c r="O54" s="33">
        <v>0</v>
      </c>
      <c r="P54" s="33">
        <v>0</v>
      </c>
      <c r="Q54" s="33">
        <v>0</v>
      </c>
      <c r="R54" s="33">
        <v>0</v>
      </c>
      <c r="S54" s="33">
        <v>0</v>
      </c>
      <c r="T54" s="33">
        <v>1.4173750000000001</v>
      </c>
      <c r="U54" s="33">
        <v>0</v>
      </c>
      <c r="V54" s="33">
        <v>0</v>
      </c>
      <c r="W54" s="33">
        <v>2.4541E-2</v>
      </c>
      <c r="X54" s="33">
        <v>0</v>
      </c>
      <c r="Y54" s="33">
        <v>0</v>
      </c>
      <c r="Z54" s="33">
        <v>48.738463000000003</v>
      </c>
      <c r="AA54" s="33">
        <v>0</v>
      </c>
    </row>
    <row r="55" spans="1:27" ht="18" customHeight="1">
      <c r="A55" s="16" t="s">
        <v>105</v>
      </c>
      <c r="B55" s="32" t="s">
        <v>128</v>
      </c>
      <c r="C55" s="7" t="s">
        <v>129</v>
      </c>
      <c r="D55" s="54">
        <f t="shared" si="4"/>
        <v>0.68459199999999998</v>
      </c>
      <c r="E55" s="51">
        <f t="shared" si="5"/>
        <v>3.9912869874842452E-2</v>
      </c>
      <c r="F55" s="33">
        <v>0.68459199999999998</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c r="AA55" s="33">
        <v>0</v>
      </c>
    </row>
    <row r="56" spans="1:27" ht="20.100000000000001" customHeight="1">
      <c r="A56" s="16" t="s">
        <v>105</v>
      </c>
      <c r="B56" s="32" t="s">
        <v>304</v>
      </c>
      <c r="C56" s="7" t="s">
        <v>131</v>
      </c>
      <c r="D56" s="54">
        <f t="shared" si="4"/>
        <v>76.249656000000002</v>
      </c>
      <c r="E56" s="51">
        <f t="shared" si="5"/>
        <v>4.4454837303525316</v>
      </c>
      <c r="F56" s="33">
        <v>1.593E-2</v>
      </c>
      <c r="G56" s="33">
        <v>0</v>
      </c>
      <c r="H56" s="33">
        <v>7.0833690000000002</v>
      </c>
      <c r="I56" s="33">
        <v>0.12609899999999999</v>
      </c>
      <c r="J56" s="33">
        <v>7.0088290000000004</v>
      </c>
      <c r="K56" s="33">
        <v>4.2937050000000001</v>
      </c>
      <c r="L56" s="33">
        <v>5.584873</v>
      </c>
      <c r="M56" s="33">
        <v>8.966E-3</v>
      </c>
      <c r="N56" s="33">
        <v>7.4009999999999996E-3</v>
      </c>
      <c r="O56" s="33">
        <v>2.9242309999999998</v>
      </c>
      <c r="P56" s="33">
        <v>4.9213009999999997</v>
      </c>
      <c r="Q56" s="33">
        <v>0.25784600000000002</v>
      </c>
      <c r="R56" s="33">
        <v>1.447929</v>
      </c>
      <c r="S56" s="33">
        <v>0</v>
      </c>
      <c r="T56" s="33">
        <v>22.859223</v>
      </c>
      <c r="U56" s="33">
        <v>6.9625440000000003</v>
      </c>
      <c r="V56" s="33">
        <v>0.373332</v>
      </c>
      <c r="W56" s="33">
        <v>2.0917999999999999E-2</v>
      </c>
      <c r="X56" s="33">
        <v>1.963025</v>
      </c>
      <c r="Y56" s="33">
        <v>9.9294379999999993</v>
      </c>
      <c r="Z56" s="33">
        <v>0.46069700000000002</v>
      </c>
      <c r="AA56" s="33">
        <v>0</v>
      </c>
    </row>
    <row r="57" spans="1:27" s="25" customFormat="1" ht="18" customHeight="1">
      <c r="A57" s="16" t="s">
        <v>105</v>
      </c>
      <c r="B57" s="31" t="s">
        <v>305</v>
      </c>
      <c r="C57" s="7" t="s">
        <v>133</v>
      </c>
      <c r="D57" s="54">
        <f t="shared" si="4"/>
        <v>0</v>
      </c>
      <c r="E57" s="51">
        <f>D57/$D$42*100</f>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0</v>
      </c>
      <c r="Y57" s="33">
        <v>0</v>
      </c>
      <c r="Z57" s="33">
        <v>0</v>
      </c>
      <c r="AA57" s="33">
        <v>0</v>
      </c>
    </row>
    <row r="58" spans="1:27" s="25" customFormat="1" ht="18" customHeight="1">
      <c r="A58" s="16" t="s">
        <v>105</v>
      </c>
      <c r="B58" s="31" t="s">
        <v>134</v>
      </c>
      <c r="C58" s="7" t="s">
        <v>135</v>
      </c>
      <c r="D58" s="54">
        <f t="shared" si="4"/>
        <v>0.14613200000000001</v>
      </c>
      <c r="E58" s="51">
        <f t="shared" si="5"/>
        <v>8.5197424167248199E-3</v>
      </c>
      <c r="F58" s="33">
        <v>0.14613200000000001</v>
      </c>
      <c r="G58" s="33">
        <v>0</v>
      </c>
      <c r="H58" s="33">
        <v>0</v>
      </c>
      <c r="I58" s="33">
        <v>0</v>
      </c>
      <c r="J58" s="33">
        <v>0</v>
      </c>
      <c r="K58" s="33">
        <v>0</v>
      </c>
      <c r="L58" s="33">
        <v>0</v>
      </c>
      <c r="M58" s="33">
        <v>0</v>
      </c>
      <c r="N58" s="33">
        <v>0</v>
      </c>
      <c r="O58" s="33">
        <v>0</v>
      </c>
      <c r="P58" s="33">
        <v>0</v>
      </c>
      <c r="Q58" s="33">
        <v>0</v>
      </c>
      <c r="R58" s="33">
        <v>0</v>
      </c>
      <c r="S58" s="33">
        <v>0</v>
      </c>
      <c r="T58" s="33">
        <v>0</v>
      </c>
      <c r="U58" s="33">
        <v>0</v>
      </c>
      <c r="V58" s="33">
        <v>0</v>
      </c>
      <c r="W58" s="33">
        <v>0</v>
      </c>
      <c r="X58" s="33">
        <v>0</v>
      </c>
      <c r="Y58" s="33">
        <v>0</v>
      </c>
      <c r="Z58" s="33">
        <v>0</v>
      </c>
      <c r="AA58" s="33">
        <v>0</v>
      </c>
    </row>
    <row r="59" spans="1:27" s="25" customFormat="1" ht="18" customHeight="1">
      <c r="A59" s="16" t="s">
        <v>105</v>
      </c>
      <c r="B59" s="31" t="s">
        <v>136</v>
      </c>
      <c r="C59" s="7" t="s">
        <v>137</v>
      </c>
      <c r="D59" s="54">
        <f t="shared" si="4"/>
        <v>1.834587</v>
      </c>
      <c r="E59" s="51">
        <f t="shared" si="5"/>
        <v>0.10695952071464111</v>
      </c>
      <c r="F59" s="33">
        <v>0.34080500000000002</v>
      </c>
      <c r="G59" s="33">
        <v>0</v>
      </c>
      <c r="H59" s="33">
        <v>0</v>
      </c>
      <c r="I59" s="33">
        <v>9.5661999999999997E-2</v>
      </c>
      <c r="J59" s="33">
        <v>0</v>
      </c>
      <c r="K59" s="33">
        <v>0</v>
      </c>
      <c r="L59" s="33">
        <v>0</v>
      </c>
      <c r="M59" s="33">
        <v>0</v>
      </c>
      <c r="N59" s="33">
        <v>0</v>
      </c>
      <c r="O59" s="33">
        <v>0</v>
      </c>
      <c r="P59" s="33">
        <v>0.374081</v>
      </c>
      <c r="Q59" s="33">
        <v>0</v>
      </c>
      <c r="R59" s="33">
        <v>0</v>
      </c>
      <c r="S59" s="33">
        <v>0</v>
      </c>
      <c r="T59" s="33">
        <v>0.43123499999999998</v>
      </c>
      <c r="U59" s="33">
        <v>7.0983000000000004E-2</v>
      </c>
      <c r="V59" s="33">
        <v>0</v>
      </c>
      <c r="W59" s="33">
        <v>0.43582199999999999</v>
      </c>
      <c r="X59" s="33">
        <v>0</v>
      </c>
      <c r="Y59" s="33">
        <v>0</v>
      </c>
      <c r="Z59" s="33">
        <v>8.5999000000000006E-2</v>
      </c>
      <c r="AA59" s="33">
        <v>0</v>
      </c>
    </row>
    <row r="60" spans="1:27" ht="18" customHeight="1">
      <c r="A60" s="28" t="s">
        <v>138</v>
      </c>
      <c r="B60" s="28" t="s">
        <v>139</v>
      </c>
      <c r="C60" s="7" t="s">
        <v>140</v>
      </c>
      <c r="D60" s="54">
        <f>SUM(F60:AA60)</f>
        <v>0</v>
      </c>
      <c r="E60" s="51">
        <f t="shared" ref="E60:E73" si="6">D60/$D$31*100</f>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row>
    <row r="61" spans="1:27" s="25" customFormat="1" ht="18" customHeight="1">
      <c r="A61" s="28" t="s">
        <v>141</v>
      </c>
      <c r="B61" s="32" t="s">
        <v>142</v>
      </c>
      <c r="C61" s="7" t="s">
        <v>143</v>
      </c>
      <c r="D61" s="54">
        <f t="shared" ref="D61:D73" si="7">SUM(F61:AA61)</f>
        <v>9.9698369999999983</v>
      </c>
      <c r="E61" s="51">
        <f t="shared" si="6"/>
        <v>0.24243877059563582</v>
      </c>
      <c r="F61" s="33">
        <v>9.1120000000000007E-2</v>
      </c>
      <c r="G61" s="33">
        <v>0.13281399999999999</v>
      </c>
      <c r="H61" s="33">
        <v>0.54965900000000001</v>
      </c>
      <c r="I61" s="33">
        <v>0.33937800000000001</v>
      </c>
      <c r="J61" s="33">
        <v>0.68823199999999995</v>
      </c>
      <c r="K61" s="33">
        <v>0.89165399999999995</v>
      </c>
      <c r="L61" s="33">
        <v>0.52033200000000002</v>
      </c>
      <c r="M61" s="33">
        <v>0.403584</v>
      </c>
      <c r="N61" s="33">
        <v>0.48202099999999998</v>
      </c>
      <c r="O61" s="33">
        <v>0.36803999999999998</v>
      </c>
      <c r="P61" s="33">
        <v>0.38475199999999998</v>
      </c>
      <c r="Q61" s="33">
        <v>0.44325300000000001</v>
      </c>
      <c r="R61" s="33">
        <v>0.85953900000000005</v>
      </c>
      <c r="S61" s="33">
        <v>0.20183599999999999</v>
      </c>
      <c r="T61" s="33">
        <v>0.76939599999999997</v>
      </c>
      <c r="U61" s="33">
        <v>0.44745000000000001</v>
      </c>
      <c r="V61" s="33">
        <v>0.50992400000000004</v>
      </c>
      <c r="W61" s="33">
        <v>0.37590200000000001</v>
      </c>
      <c r="X61" s="33">
        <v>0.62900999999999996</v>
      </c>
      <c r="Y61" s="33">
        <v>0.52981599999999995</v>
      </c>
      <c r="Z61" s="33">
        <v>0.16520599999999999</v>
      </c>
      <c r="AA61" s="33">
        <v>0.186919</v>
      </c>
    </row>
    <row r="62" spans="1:27" s="25" customFormat="1" ht="18" customHeight="1">
      <c r="A62" s="28" t="s">
        <v>144</v>
      </c>
      <c r="B62" s="32" t="s">
        <v>145</v>
      </c>
      <c r="C62" s="7" t="s">
        <v>146</v>
      </c>
      <c r="D62" s="54">
        <f t="shared" si="7"/>
        <v>0.122986</v>
      </c>
      <c r="E62" s="51">
        <f t="shared" si="6"/>
        <v>2.9906782468434407E-3</v>
      </c>
      <c r="F62" s="33">
        <v>0.122986</v>
      </c>
      <c r="G62" s="33">
        <v>0</v>
      </c>
      <c r="H62" s="33">
        <v>0</v>
      </c>
      <c r="I62" s="33">
        <v>0</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c r="AA62" s="33">
        <v>0</v>
      </c>
    </row>
    <row r="63" spans="1:27" ht="18" customHeight="1">
      <c r="A63" s="28" t="s">
        <v>147</v>
      </c>
      <c r="B63" s="33" t="s">
        <v>148</v>
      </c>
      <c r="C63" s="7" t="s">
        <v>149</v>
      </c>
      <c r="D63" s="54">
        <f t="shared" si="7"/>
        <v>656.37433499999997</v>
      </c>
      <c r="E63" s="51">
        <f t="shared" si="6"/>
        <v>15.961202457766163</v>
      </c>
      <c r="F63" s="33">
        <v>0</v>
      </c>
      <c r="G63" s="33">
        <v>5.7270399999999997</v>
      </c>
      <c r="H63" s="33">
        <v>42.133217999999999</v>
      </c>
      <c r="I63" s="33">
        <v>33.114615000000001</v>
      </c>
      <c r="J63" s="33">
        <v>75.325156000000007</v>
      </c>
      <c r="K63" s="33">
        <v>25.400410999999998</v>
      </c>
      <c r="L63" s="33">
        <v>58.729149999999997</v>
      </c>
      <c r="M63" s="33">
        <v>21.933043000000001</v>
      </c>
      <c r="N63" s="33">
        <v>12.540694</v>
      </c>
      <c r="O63" s="33">
        <v>39.234903000000003</v>
      </c>
      <c r="P63" s="33">
        <v>19.353643999999999</v>
      </c>
      <c r="Q63" s="33">
        <v>31.257135000000002</v>
      </c>
      <c r="R63" s="33">
        <v>29.181096</v>
      </c>
      <c r="S63" s="33">
        <v>6.3817570000000003</v>
      </c>
      <c r="T63" s="33">
        <v>83.760976999999997</v>
      </c>
      <c r="U63" s="33">
        <v>31.880406000000001</v>
      </c>
      <c r="V63" s="33">
        <v>21.716054</v>
      </c>
      <c r="W63" s="33">
        <v>25.892412</v>
      </c>
      <c r="X63" s="33">
        <v>9.7870349999999995</v>
      </c>
      <c r="Y63" s="33">
        <v>63.115780999999998</v>
      </c>
      <c r="Z63" s="33">
        <v>15.041512000000001</v>
      </c>
      <c r="AA63" s="33">
        <v>4.868296</v>
      </c>
    </row>
    <row r="64" spans="1:27" ht="18" customHeight="1">
      <c r="A64" s="28" t="s">
        <v>150</v>
      </c>
      <c r="B64" s="32" t="s">
        <v>151</v>
      </c>
      <c r="C64" s="7" t="s">
        <v>152</v>
      </c>
      <c r="D64" s="54">
        <f t="shared" si="7"/>
        <v>21.995642</v>
      </c>
      <c r="E64" s="51">
        <f t="shared" si="6"/>
        <v>0.53487297785728416</v>
      </c>
      <c r="F64" s="33">
        <v>21.995642</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row>
    <row r="65" spans="1:27" ht="18" customHeight="1">
      <c r="A65" s="28" t="s">
        <v>153</v>
      </c>
      <c r="B65" s="32" t="s">
        <v>154</v>
      </c>
      <c r="C65" s="7" t="s">
        <v>155</v>
      </c>
      <c r="D65" s="54">
        <f t="shared" si="7"/>
        <v>11.057441000000001</v>
      </c>
      <c r="E65" s="51">
        <f t="shared" si="6"/>
        <v>0.26888628188944097</v>
      </c>
      <c r="F65" s="33">
        <v>2.1196649999999999</v>
      </c>
      <c r="G65" s="33">
        <v>0.41226200000000002</v>
      </c>
      <c r="H65" s="33">
        <v>0.49147299999999999</v>
      </c>
      <c r="I65" s="33">
        <v>0.10474</v>
      </c>
      <c r="J65" s="33">
        <v>0.176371</v>
      </c>
      <c r="K65" s="33">
        <v>0.46311999999999998</v>
      </c>
      <c r="L65" s="33">
        <v>0.40030199999999999</v>
      </c>
      <c r="M65" s="33">
        <v>0.30865199999999998</v>
      </c>
      <c r="N65" s="33">
        <v>0.174819</v>
      </c>
      <c r="O65" s="33">
        <v>0.56701800000000002</v>
      </c>
      <c r="P65" s="33">
        <v>1.1700539999999999</v>
      </c>
      <c r="Q65" s="33">
        <v>1.3446469999999999</v>
      </c>
      <c r="R65" s="33">
        <v>0.11573</v>
      </c>
      <c r="S65" s="33">
        <v>0.23269000000000001</v>
      </c>
      <c r="T65" s="33">
        <v>0.36908999999999997</v>
      </c>
      <c r="U65" s="33">
        <v>0.34332800000000002</v>
      </c>
      <c r="V65" s="33">
        <v>0.38575999999999999</v>
      </c>
      <c r="W65" s="33">
        <v>0.22741</v>
      </c>
      <c r="X65" s="33">
        <v>0.64998</v>
      </c>
      <c r="Y65" s="33">
        <v>0.11133899999999999</v>
      </c>
      <c r="Z65" s="33">
        <v>0.22140099999999999</v>
      </c>
      <c r="AA65" s="33">
        <v>0.66759000000000002</v>
      </c>
    </row>
    <row r="66" spans="1:27" ht="18" customHeight="1">
      <c r="A66" s="28" t="s">
        <v>156</v>
      </c>
      <c r="B66" s="32" t="s">
        <v>157</v>
      </c>
      <c r="C66" s="7" t="s">
        <v>158</v>
      </c>
      <c r="D66" s="54">
        <f t="shared" si="7"/>
        <v>1.2964529999999999</v>
      </c>
      <c r="E66" s="51">
        <f t="shared" si="6"/>
        <v>3.1526139439894935E-2</v>
      </c>
      <c r="F66" s="51">
        <v>1.082052</v>
      </c>
      <c r="G66" s="51">
        <v>0</v>
      </c>
      <c r="H66" s="51">
        <v>0</v>
      </c>
      <c r="I66" s="51">
        <v>0</v>
      </c>
      <c r="J66" s="51">
        <v>0.119073</v>
      </c>
      <c r="K66" s="51">
        <v>4.5622000000000003E-2</v>
      </c>
      <c r="L66" s="51">
        <v>0</v>
      </c>
      <c r="M66" s="51">
        <v>0</v>
      </c>
      <c r="N66" s="51">
        <v>0</v>
      </c>
      <c r="O66" s="51">
        <v>0</v>
      </c>
      <c r="P66" s="51">
        <v>0</v>
      </c>
      <c r="Q66" s="51">
        <v>0</v>
      </c>
      <c r="R66" s="51">
        <v>0</v>
      </c>
      <c r="S66" s="51">
        <v>0</v>
      </c>
      <c r="T66" s="51">
        <v>0</v>
      </c>
      <c r="U66" s="51">
        <v>0</v>
      </c>
      <c r="V66" s="51">
        <v>0</v>
      </c>
      <c r="W66" s="51">
        <v>3.5629000000000001E-2</v>
      </c>
      <c r="X66" s="51">
        <v>0</v>
      </c>
      <c r="Y66" s="51">
        <v>0</v>
      </c>
      <c r="Z66" s="51">
        <v>1.4076999999999999E-2</v>
      </c>
      <c r="AA66" s="51">
        <v>0</v>
      </c>
    </row>
    <row r="67" spans="1:27" ht="18" customHeight="1">
      <c r="A67" s="28" t="s">
        <v>159</v>
      </c>
      <c r="B67" s="32" t="s">
        <v>160</v>
      </c>
      <c r="C67" s="7" t="s">
        <v>181</v>
      </c>
      <c r="D67" s="54">
        <f t="shared" si="7"/>
        <v>0</v>
      </c>
      <c r="E67" s="51">
        <f t="shared" si="6"/>
        <v>0</v>
      </c>
      <c r="F67" s="33">
        <v>0</v>
      </c>
      <c r="G67" s="33">
        <v>0</v>
      </c>
      <c r="H67" s="33">
        <v>0</v>
      </c>
      <c r="I67" s="33">
        <v>0</v>
      </c>
      <c r="J67" s="33">
        <v>0</v>
      </c>
      <c r="K67" s="33">
        <v>0</v>
      </c>
      <c r="L67" s="33">
        <v>0</v>
      </c>
      <c r="M67" s="33">
        <v>0</v>
      </c>
      <c r="N67" s="33">
        <v>0</v>
      </c>
      <c r="O67" s="33">
        <v>0</v>
      </c>
      <c r="P67" s="33">
        <v>0</v>
      </c>
      <c r="Q67" s="33">
        <v>0</v>
      </c>
      <c r="R67" s="33">
        <v>0</v>
      </c>
      <c r="S67" s="33">
        <v>0</v>
      </c>
      <c r="T67" s="33">
        <v>0</v>
      </c>
      <c r="U67" s="33">
        <v>0</v>
      </c>
      <c r="V67" s="33">
        <v>0</v>
      </c>
      <c r="W67" s="33">
        <v>0</v>
      </c>
      <c r="X67" s="33">
        <v>0</v>
      </c>
      <c r="Y67" s="33">
        <v>0</v>
      </c>
      <c r="Z67" s="33">
        <v>0</v>
      </c>
      <c r="AA67" s="33">
        <v>0</v>
      </c>
    </row>
    <row r="68" spans="1:27" s="25" customFormat="1" ht="18" customHeight="1">
      <c r="A68" s="28" t="s">
        <v>161</v>
      </c>
      <c r="B68" s="32" t="s">
        <v>429</v>
      </c>
      <c r="C68" s="7" t="s">
        <v>163</v>
      </c>
      <c r="D68" s="54">
        <f t="shared" si="7"/>
        <v>6.393686999999999</v>
      </c>
      <c r="E68" s="51">
        <f t="shared" si="6"/>
        <v>0.15547672603406645</v>
      </c>
      <c r="F68" s="33">
        <v>0.12747600000000001</v>
      </c>
      <c r="G68" s="33">
        <v>0</v>
      </c>
      <c r="H68" s="33">
        <v>0.67227099999999995</v>
      </c>
      <c r="I68" s="33">
        <v>0.12778100000000001</v>
      </c>
      <c r="J68" s="33">
        <v>0.34623100000000001</v>
      </c>
      <c r="K68" s="33">
        <v>0.211563</v>
      </c>
      <c r="L68" s="33">
        <v>0.16228600000000001</v>
      </c>
      <c r="M68" s="33">
        <v>0</v>
      </c>
      <c r="N68" s="33">
        <v>0</v>
      </c>
      <c r="O68" s="33">
        <v>0.37937300000000002</v>
      </c>
      <c r="P68" s="33">
        <v>1.0583469999999999</v>
      </c>
      <c r="Q68" s="33">
        <v>0.54403500000000005</v>
      </c>
      <c r="R68" s="33">
        <v>0.54435900000000004</v>
      </c>
      <c r="S68" s="33">
        <v>0</v>
      </c>
      <c r="T68" s="33">
        <v>0.74136999999999997</v>
      </c>
      <c r="U68" s="33">
        <v>0.31898700000000002</v>
      </c>
      <c r="V68" s="33">
        <v>0.161604</v>
      </c>
      <c r="W68" s="33">
        <v>0</v>
      </c>
      <c r="X68" s="33">
        <v>0</v>
      </c>
      <c r="Y68" s="33">
        <v>0.72793699999999995</v>
      </c>
      <c r="Z68" s="33">
        <v>0.270067</v>
      </c>
      <c r="AA68" s="33">
        <v>0</v>
      </c>
    </row>
    <row r="69" spans="1:27" s="25" customFormat="1" ht="18" customHeight="1">
      <c r="A69" s="28" t="s">
        <v>164</v>
      </c>
      <c r="B69" s="32" t="s">
        <v>165</v>
      </c>
      <c r="C69" s="7" t="s">
        <v>166</v>
      </c>
      <c r="D69" s="54">
        <f t="shared" si="7"/>
        <v>1431.492131</v>
      </c>
      <c r="E69" s="51">
        <f t="shared" si="6"/>
        <v>34.809916386493271</v>
      </c>
      <c r="F69" s="33">
        <v>6.5094139999999996</v>
      </c>
      <c r="G69" s="33">
        <v>15.242732999999999</v>
      </c>
      <c r="H69" s="33">
        <v>51.939954999999998</v>
      </c>
      <c r="I69" s="33">
        <v>33.237153999999997</v>
      </c>
      <c r="J69" s="33">
        <v>62.093415999999998</v>
      </c>
      <c r="K69" s="33">
        <v>148.433672</v>
      </c>
      <c r="L69" s="33">
        <v>34.195422000000001</v>
      </c>
      <c r="M69" s="33">
        <v>42.799492999999998</v>
      </c>
      <c r="N69" s="33">
        <v>38.354671000000003</v>
      </c>
      <c r="O69" s="33">
        <v>81.471061000000006</v>
      </c>
      <c r="P69" s="33">
        <v>122.70808</v>
      </c>
      <c r="Q69" s="33">
        <v>62.647697999999998</v>
      </c>
      <c r="R69" s="33">
        <v>152.59742199999999</v>
      </c>
      <c r="S69" s="33">
        <v>24.833130000000001</v>
      </c>
      <c r="T69" s="33">
        <v>26.148776000000002</v>
      </c>
      <c r="U69" s="33">
        <v>216.38159099999999</v>
      </c>
      <c r="V69" s="33">
        <v>63.133144000000001</v>
      </c>
      <c r="W69" s="33">
        <v>94.797200000000004</v>
      </c>
      <c r="X69" s="33">
        <v>15.452788</v>
      </c>
      <c r="Y69" s="33">
        <v>23.868480000000002</v>
      </c>
      <c r="Z69" s="33">
        <v>86.698818000000003</v>
      </c>
      <c r="AA69" s="33">
        <v>27.948013</v>
      </c>
    </row>
    <row r="70" spans="1:27" s="25" customFormat="1" ht="18" customHeight="1">
      <c r="A70" s="28" t="s">
        <v>167</v>
      </c>
      <c r="B70" s="32" t="s">
        <v>168</v>
      </c>
      <c r="C70" s="7" t="s">
        <v>169</v>
      </c>
      <c r="D70" s="54">
        <f t="shared" si="7"/>
        <v>79.337339999999998</v>
      </c>
      <c r="E70" s="51">
        <f t="shared" si="6"/>
        <v>1.9292639560634706</v>
      </c>
      <c r="F70" s="33">
        <v>0</v>
      </c>
      <c r="G70" s="33">
        <v>0</v>
      </c>
      <c r="H70" s="33">
        <v>0.88182400000000005</v>
      </c>
      <c r="I70" s="33">
        <v>0</v>
      </c>
      <c r="J70" s="33">
        <v>20.343162</v>
      </c>
      <c r="K70" s="33">
        <v>0</v>
      </c>
      <c r="L70" s="33">
        <v>1.3918379999999999</v>
      </c>
      <c r="M70" s="33">
        <v>0</v>
      </c>
      <c r="N70" s="33">
        <v>1.1884429999999999</v>
      </c>
      <c r="O70" s="33">
        <v>11.878911</v>
      </c>
      <c r="P70" s="33">
        <v>0</v>
      </c>
      <c r="Q70" s="33">
        <v>0</v>
      </c>
      <c r="R70" s="33">
        <v>9.2832559999999997</v>
      </c>
      <c r="S70" s="33">
        <v>0</v>
      </c>
      <c r="T70" s="33">
        <v>21.492826999999998</v>
      </c>
      <c r="U70" s="33">
        <v>0</v>
      </c>
      <c r="V70" s="33">
        <v>0</v>
      </c>
      <c r="W70" s="33">
        <v>0</v>
      </c>
      <c r="X70" s="33">
        <v>0</v>
      </c>
      <c r="Y70" s="33">
        <v>12.877079</v>
      </c>
      <c r="Z70" s="33">
        <v>0</v>
      </c>
      <c r="AA70" s="33">
        <v>0</v>
      </c>
    </row>
    <row r="71" spans="1:27" s="25" customFormat="1" ht="18" customHeight="1">
      <c r="A71" s="28" t="s">
        <v>170</v>
      </c>
      <c r="B71" s="32" t="s">
        <v>171</v>
      </c>
      <c r="C71" s="7" t="s">
        <v>172</v>
      </c>
      <c r="D71" s="54">
        <f t="shared" si="7"/>
        <v>19.225707</v>
      </c>
      <c r="E71" s="51">
        <f t="shared" si="6"/>
        <v>0.46751584493426623</v>
      </c>
      <c r="F71" s="33">
        <v>6.6073000000000007E-2</v>
      </c>
      <c r="G71" s="33">
        <v>0</v>
      </c>
      <c r="H71" s="33">
        <v>0</v>
      </c>
      <c r="I71" s="33">
        <v>0</v>
      </c>
      <c r="J71" s="33">
        <v>4.8835000000000003E-2</v>
      </c>
      <c r="K71" s="33">
        <v>0</v>
      </c>
      <c r="L71" s="33">
        <v>0</v>
      </c>
      <c r="M71" s="33">
        <v>0</v>
      </c>
      <c r="N71" s="33">
        <v>0</v>
      </c>
      <c r="O71" s="33">
        <v>0</v>
      </c>
      <c r="P71" s="33">
        <v>0</v>
      </c>
      <c r="Q71" s="33">
        <v>0</v>
      </c>
      <c r="R71" s="33">
        <v>0</v>
      </c>
      <c r="S71" s="33">
        <v>0</v>
      </c>
      <c r="T71" s="33">
        <v>0</v>
      </c>
      <c r="U71" s="33">
        <v>0</v>
      </c>
      <c r="V71" s="33">
        <v>0</v>
      </c>
      <c r="W71" s="33">
        <v>0.125304</v>
      </c>
      <c r="X71" s="33">
        <v>0</v>
      </c>
      <c r="Y71" s="33">
        <v>6.0780000000000001E-3</v>
      </c>
      <c r="Z71" s="33">
        <v>18.732603000000001</v>
      </c>
      <c r="AA71" s="33">
        <v>0.24681400000000001</v>
      </c>
    </row>
    <row r="72" spans="1:27" s="25" customFormat="1" ht="18" customHeight="1">
      <c r="A72" s="28" t="s">
        <v>173</v>
      </c>
      <c r="B72" s="32" t="s">
        <v>174</v>
      </c>
      <c r="C72" s="7" t="s">
        <v>175</v>
      </c>
      <c r="D72" s="54">
        <f t="shared" si="7"/>
        <v>0.25684699999999999</v>
      </c>
      <c r="E72" s="51">
        <f t="shared" si="6"/>
        <v>6.2458063167108229E-3</v>
      </c>
      <c r="F72" s="33">
        <v>0</v>
      </c>
      <c r="G72" s="33">
        <v>0</v>
      </c>
      <c r="H72" s="33">
        <v>0</v>
      </c>
      <c r="I72" s="33">
        <v>0</v>
      </c>
      <c r="J72" s="33">
        <v>0</v>
      </c>
      <c r="K72" s="33">
        <v>0</v>
      </c>
      <c r="L72" s="33">
        <v>0</v>
      </c>
      <c r="M72" s="33">
        <v>0</v>
      </c>
      <c r="N72" s="33">
        <v>0</v>
      </c>
      <c r="O72" s="33">
        <v>0</v>
      </c>
      <c r="P72" s="33">
        <v>0</v>
      </c>
      <c r="Q72" s="33">
        <v>0</v>
      </c>
      <c r="R72" s="33">
        <v>0</v>
      </c>
      <c r="S72" s="33">
        <v>0</v>
      </c>
      <c r="T72" s="33">
        <v>0</v>
      </c>
      <c r="U72" s="33">
        <v>0</v>
      </c>
      <c r="V72" s="33">
        <v>0</v>
      </c>
      <c r="W72" s="33">
        <v>0</v>
      </c>
      <c r="X72" s="33">
        <v>0</v>
      </c>
      <c r="Y72" s="33">
        <v>3.8564000000000001E-2</v>
      </c>
      <c r="Z72" s="33">
        <v>0.218283</v>
      </c>
      <c r="AA72" s="33">
        <v>0</v>
      </c>
    </row>
    <row r="73" spans="1:27" s="25" customFormat="1" ht="18" customHeight="1">
      <c r="A73" s="28" t="s">
        <v>176</v>
      </c>
      <c r="B73" s="32" t="s">
        <v>177</v>
      </c>
      <c r="C73" s="7" t="s">
        <v>178</v>
      </c>
      <c r="D73" s="54">
        <f t="shared" si="7"/>
        <v>0</v>
      </c>
      <c r="E73" s="51">
        <f t="shared" si="6"/>
        <v>0</v>
      </c>
      <c r="F73" s="33">
        <v>0</v>
      </c>
      <c r="G73" s="33">
        <v>0</v>
      </c>
      <c r="H73" s="33">
        <v>0</v>
      </c>
      <c r="I73" s="33">
        <v>0</v>
      </c>
      <c r="J73" s="33">
        <v>0</v>
      </c>
      <c r="K73" s="33">
        <v>0</v>
      </c>
      <c r="L73" s="33">
        <v>0</v>
      </c>
      <c r="M73" s="33">
        <v>0</v>
      </c>
      <c r="N73" s="33">
        <v>0</v>
      </c>
      <c r="O73" s="33">
        <v>0</v>
      </c>
      <c r="P73" s="33">
        <v>0</v>
      </c>
      <c r="Q73" s="33">
        <v>0</v>
      </c>
      <c r="R73" s="33">
        <v>0</v>
      </c>
      <c r="S73" s="33">
        <v>0</v>
      </c>
      <c r="T73" s="33">
        <v>0</v>
      </c>
      <c r="U73" s="33">
        <v>0</v>
      </c>
      <c r="V73" s="33">
        <v>0</v>
      </c>
      <c r="W73" s="33">
        <v>0</v>
      </c>
      <c r="X73" s="33">
        <v>0</v>
      </c>
      <c r="Y73" s="33">
        <v>0</v>
      </c>
      <c r="Z73" s="33">
        <v>0</v>
      </c>
      <c r="AA73" s="33">
        <v>0</v>
      </c>
    </row>
    <row r="74" spans="1:27" s="699" customFormat="1" ht="18" customHeight="1">
      <c r="A74" s="709">
        <v>3</v>
      </c>
      <c r="B74" s="695" t="s">
        <v>179</v>
      </c>
      <c r="C74" s="697" t="s">
        <v>180</v>
      </c>
      <c r="D74" s="54">
        <f>SUM(F74:AA74)</f>
        <v>732.48519700000008</v>
      </c>
      <c r="E74" s="698">
        <f>D74/$D$6*100</f>
        <v>0.72044418013753586</v>
      </c>
      <c r="F74" s="710">
        <v>0</v>
      </c>
      <c r="G74" s="710">
        <v>0</v>
      </c>
      <c r="H74" s="710">
        <v>5.1480250000000005</v>
      </c>
      <c r="I74" s="710">
        <v>7.1107620000000002</v>
      </c>
      <c r="J74" s="710">
        <v>0</v>
      </c>
      <c r="K74" s="710">
        <v>0</v>
      </c>
      <c r="L74" s="710">
        <v>0</v>
      </c>
      <c r="M74" s="710">
        <v>2.0832160000000002</v>
      </c>
      <c r="N74" s="710">
        <v>0.150585</v>
      </c>
      <c r="O74" s="710">
        <v>12.979865</v>
      </c>
      <c r="P74" s="710">
        <v>0</v>
      </c>
      <c r="Q74" s="710">
        <v>0</v>
      </c>
      <c r="R74" s="710">
        <v>6.9459099999999996</v>
      </c>
      <c r="S74" s="710">
        <v>0</v>
      </c>
      <c r="T74" s="710">
        <v>513.64308400000004</v>
      </c>
      <c r="U74" s="710">
        <v>0.36286600000000002</v>
      </c>
      <c r="V74" s="710">
        <v>0</v>
      </c>
      <c r="W74" s="710">
        <v>1.605863</v>
      </c>
      <c r="X74" s="710">
        <v>0</v>
      </c>
      <c r="Y74" s="710">
        <v>182.45502100000002</v>
      </c>
      <c r="Z74" s="710">
        <v>0</v>
      </c>
      <c r="AA74" s="710">
        <v>0</v>
      </c>
    </row>
    <row r="75" spans="1:27" ht="18" customHeight="1">
      <c r="C75" s="35"/>
    </row>
    <row r="76" spans="1:27" ht="18" customHeight="1">
      <c r="A76" s="712"/>
      <c r="C76" s="35"/>
      <c r="F76" s="713"/>
    </row>
    <row r="77" spans="1:27" ht="18" customHeight="1">
      <c r="C77" s="35"/>
    </row>
  </sheetData>
  <mergeCells count="7">
    <mergeCell ref="A2:M2"/>
    <mergeCell ref="A3:A4"/>
    <mergeCell ref="B3:B4"/>
    <mergeCell ref="C3:C4"/>
    <mergeCell ref="D3:D4"/>
    <mergeCell ref="E3:E4"/>
    <mergeCell ref="F3:AA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82"/>
  <sheetViews>
    <sheetView showZeros="0" zoomScaleNormal="100" workbookViewId="0">
      <selection activeCell="J12" sqref="J12"/>
    </sheetView>
  </sheetViews>
  <sheetFormatPr defaultRowHeight="13.8"/>
  <cols>
    <col min="1" max="1" width="5.44140625" style="57" customWidth="1"/>
    <col min="2" max="2" width="41.44140625" style="58" customWidth="1"/>
    <col min="3" max="3" width="5.5546875" style="44" customWidth="1"/>
    <col min="4" max="5" width="9.88671875" style="59" customWidth="1"/>
    <col min="6" max="6" width="10.44140625" style="59" customWidth="1"/>
    <col min="7" max="7" width="9.109375" style="59" customWidth="1"/>
    <col min="8" max="8" width="22.88671875" style="44" customWidth="1"/>
    <col min="9" max="9" width="10.109375" style="60" bestFit="1" customWidth="1"/>
    <col min="10" max="10" width="9" style="57" bestFit="1" customWidth="1"/>
    <col min="11" max="252" width="9" style="44"/>
    <col min="253" max="253" width="5.44140625" style="44" customWidth="1"/>
    <col min="254" max="254" width="37.44140625" style="44" bestFit="1" customWidth="1"/>
    <col min="255" max="255" width="6.44140625" style="44" customWidth="1"/>
    <col min="256" max="256" width="9.88671875" style="44" customWidth="1"/>
    <col min="257" max="257" width="8.88671875" style="44" customWidth="1"/>
    <col min="258" max="258" width="10.5546875" style="44" customWidth="1"/>
    <col min="259" max="259" width="11.44140625" style="44" customWidth="1"/>
    <col min="260" max="508" width="9" style="44"/>
    <col min="509" max="509" width="5.44140625" style="44" customWidth="1"/>
    <col min="510" max="510" width="37.44140625" style="44" bestFit="1" customWidth="1"/>
    <col min="511" max="511" width="6.44140625" style="44" customWidth="1"/>
    <col min="512" max="512" width="9.88671875" style="44" customWidth="1"/>
    <col min="513" max="513" width="8.88671875" style="44" customWidth="1"/>
    <col min="514" max="514" width="10.5546875" style="44" customWidth="1"/>
    <col min="515" max="515" width="11.44140625" style="44" customWidth="1"/>
    <col min="516" max="764" width="9" style="44"/>
    <col min="765" max="765" width="5.44140625" style="44" customWidth="1"/>
    <col min="766" max="766" width="37.44140625" style="44" bestFit="1" customWidth="1"/>
    <col min="767" max="767" width="6.44140625" style="44" customWidth="1"/>
    <col min="768" max="768" width="9.88671875" style="44" customWidth="1"/>
    <col min="769" max="769" width="8.88671875" style="44" customWidth="1"/>
    <col min="770" max="770" width="10.5546875" style="44" customWidth="1"/>
    <col min="771" max="771" width="11.44140625" style="44" customWidth="1"/>
    <col min="772" max="1020" width="9" style="44"/>
    <col min="1021" max="1021" width="5.44140625" style="44" customWidth="1"/>
    <col min="1022" max="1022" width="37.44140625" style="44" bestFit="1" customWidth="1"/>
    <col min="1023" max="1023" width="6.44140625" style="44" customWidth="1"/>
    <col min="1024" max="1024" width="9.88671875" style="44" customWidth="1"/>
    <col min="1025" max="1025" width="8.88671875" style="44" customWidth="1"/>
    <col min="1026" max="1026" width="10.5546875" style="44" customWidth="1"/>
    <col min="1027" max="1027" width="11.44140625" style="44" customWidth="1"/>
    <col min="1028" max="1276" width="9" style="44"/>
    <col min="1277" max="1277" width="5.44140625" style="44" customWidth="1"/>
    <col min="1278" max="1278" width="37.44140625" style="44" bestFit="1" customWidth="1"/>
    <col min="1279" max="1279" width="6.44140625" style="44" customWidth="1"/>
    <col min="1280" max="1280" width="9.88671875" style="44" customWidth="1"/>
    <col min="1281" max="1281" width="8.88671875" style="44" customWidth="1"/>
    <col min="1282" max="1282" width="10.5546875" style="44" customWidth="1"/>
    <col min="1283" max="1283" width="11.44140625" style="44" customWidth="1"/>
    <col min="1284" max="1532" width="9" style="44"/>
    <col min="1533" max="1533" width="5.44140625" style="44" customWidth="1"/>
    <col min="1534" max="1534" width="37.44140625" style="44" bestFit="1" customWidth="1"/>
    <col min="1535" max="1535" width="6.44140625" style="44" customWidth="1"/>
    <col min="1536" max="1536" width="9.88671875" style="44" customWidth="1"/>
    <col min="1537" max="1537" width="8.88671875" style="44" customWidth="1"/>
    <col min="1538" max="1538" width="10.5546875" style="44" customWidth="1"/>
    <col min="1539" max="1539" width="11.44140625" style="44" customWidth="1"/>
    <col min="1540" max="1788" width="9" style="44"/>
    <col min="1789" max="1789" width="5.44140625" style="44" customWidth="1"/>
    <col min="1790" max="1790" width="37.44140625" style="44" bestFit="1" customWidth="1"/>
    <col min="1791" max="1791" width="6.44140625" style="44" customWidth="1"/>
    <col min="1792" max="1792" width="9.88671875" style="44" customWidth="1"/>
    <col min="1793" max="1793" width="8.88671875" style="44" customWidth="1"/>
    <col min="1794" max="1794" width="10.5546875" style="44" customWidth="1"/>
    <col min="1795" max="1795" width="11.44140625" style="44" customWidth="1"/>
    <col min="1796" max="2044" width="9" style="44"/>
    <col min="2045" max="2045" width="5.44140625" style="44" customWidth="1"/>
    <col min="2046" max="2046" width="37.44140625" style="44" bestFit="1" customWidth="1"/>
    <col min="2047" max="2047" width="6.44140625" style="44" customWidth="1"/>
    <col min="2048" max="2048" width="9.88671875" style="44" customWidth="1"/>
    <col min="2049" max="2049" width="8.88671875" style="44" customWidth="1"/>
    <col min="2050" max="2050" width="10.5546875" style="44" customWidth="1"/>
    <col min="2051" max="2051" width="11.44140625" style="44" customWidth="1"/>
    <col min="2052" max="2300" width="9" style="44"/>
    <col min="2301" max="2301" width="5.44140625" style="44" customWidth="1"/>
    <col min="2302" max="2302" width="37.44140625" style="44" bestFit="1" customWidth="1"/>
    <col min="2303" max="2303" width="6.44140625" style="44" customWidth="1"/>
    <col min="2304" max="2304" width="9.88671875" style="44" customWidth="1"/>
    <col min="2305" max="2305" width="8.88671875" style="44" customWidth="1"/>
    <col min="2306" max="2306" width="10.5546875" style="44" customWidth="1"/>
    <col min="2307" max="2307" width="11.44140625" style="44" customWidth="1"/>
    <col min="2308" max="2556" width="9" style="44"/>
    <col min="2557" max="2557" width="5.44140625" style="44" customWidth="1"/>
    <col min="2558" max="2558" width="37.44140625" style="44" bestFit="1" customWidth="1"/>
    <col min="2559" max="2559" width="6.44140625" style="44" customWidth="1"/>
    <col min="2560" max="2560" width="9.88671875" style="44" customWidth="1"/>
    <col min="2561" max="2561" width="8.88671875" style="44" customWidth="1"/>
    <col min="2562" max="2562" width="10.5546875" style="44" customWidth="1"/>
    <col min="2563" max="2563" width="11.44140625" style="44" customWidth="1"/>
    <col min="2564" max="2812" width="9" style="44"/>
    <col min="2813" max="2813" width="5.44140625" style="44" customWidth="1"/>
    <col min="2814" max="2814" width="37.44140625" style="44" bestFit="1" customWidth="1"/>
    <col min="2815" max="2815" width="6.44140625" style="44" customWidth="1"/>
    <col min="2816" max="2816" width="9.88671875" style="44" customWidth="1"/>
    <col min="2817" max="2817" width="8.88671875" style="44" customWidth="1"/>
    <col min="2818" max="2818" width="10.5546875" style="44" customWidth="1"/>
    <col min="2819" max="2819" width="11.44140625" style="44" customWidth="1"/>
    <col min="2820" max="3068" width="9" style="44"/>
    <col min="3069" max="3069" width="5.44140625" style="44" customWidth="1"/>
    <col min="3070" max="3070" width="37.44140625" style="44" bestFit="1" customWidth="1"/>
    <col min="3071" max="3071" width="6.44140625" style="44" customWidth="1"/>
    <col min="3072" max="3072" width="9.88671875" style="44" customWidth="1"/>
    <col min="3073" max="3073" width="8.88671875" style="44" customWidth="1"/>
    <col min="3074" max="3074" width="10.5546875" style="44" customWidth="1"/>
    <col min="3075" max="3075" width="11.44140625" style="44" customWidth="1"/>
    <col min="3076" max="3324" width="9" style="44"/>
    <col min="3325" max="3325" width="5.44140625" style="44" customWidth="1"/>
    <col min="3326" max="3326" width="37.44140625" style="44" bestFit="1" customWidth="1"/>
    <col min="3327" max="3327" width="6.44140625" style="44" customWidth="1"/>
    <col min="3328" max="3328" width="9.88671875" style="44" customWidth="1"/>
    <col min="3329" max="3329" width="8.88671875" style="44" customWidth="1"/>
    <col min="3330" max="3330" width="10.5546875" style="44" customWidth="1"/>
    <col min="3331" max="3331" width="11.44140625" style="44" customWidth="1"/>
    <col min="3332" max="3580" width="9" style="44"/>
    <col min="3581" max="3581" width="5.44140625" style="44" customWidth="1"/>
    <col min="3582" max="3582" width="37.44140625" style="44" bestFit="1" customWidth="1"/>
    <col min="3583" max="3583" width="6.44140625" style="44" customWidth="1"/>
    <col min="3584" max="3584" width="9.88671875" style="44" customWidth="1"/>
    <col min="3585" max="3585" width="8.88671875" style="44" customWidth="1"/>
    <col min="3586" max="3586" width="10.5546875" style="44" customWidth="1"/>
    <col min="3587" max="3587" width="11.44140625" style="44" customWidth="1"/>
    <col min="3588" max="3836" width="9" style="44"/>
    <col min="3837" max="3837" width="5.44140625" style="44" customWidth="1"/>
    <col min="3838" max="3838" width="37.44140625" style="44" bestFit="1" customWidth="1"/>
    <col min="3839" max="3839" width="6.44140625" style="44" customWidth="1"/>
    <col min="3840" max="3840" width="9.88671875" style="44" customWidth="1"/>
    <col min="3841" max="3841" width="8.88671875" style="44" customWidth="1"/>
    <col min="3842" max="3842" width="10.5546875" style="44" customWidth="1"/>
    <col min="3843" max="3843" width="11.44140625" style="44" customWidth="1"/>
    <col min="3844" max="4092" width="9" style="44"/>
    <col min="4093" max="4093" width="5.44140625" style="44" customWidth="1"/>
    <col min="4094" max="4094" width="37.44140625" style="44" bestFit="1" customWidth="1"/>
    <col min="4095" max="4095" width="6.44140625" style="44" customWidth="1"/>
    <col min="4096" max="4096" width="9.88671875" style="44" customWidth="1"/>
    <col min="4097" max="4097" width="8.88671875" style="44" customWidth="1"/>
    <col min="4098" max="4098" width="10.5546875" style="44" customWidth="1"/>
    <col min="4099" max="4099" width="11.44140625" style="44" customWidth="1"/>
    <col min="4100" max="4348" width="9" style="44"/>
    <col min="4349" max="4349" width="5.44140625" style="44" customWidth="1"/>
    <col min="4350" max="4350" width="37.44140625" style="44" bestFit="1" customWidth="1"/>
    <col min="4351" max="4351" width="6.44140625" style="44" customWidth="1"/>
    <col min="4352" max="4352" width="9.88671875" style="44" customWidth="1"/>
    <col min="4353" max="4353" width="8.88671875" style="44" customWidth="1"/>
    <col min="4354" max="4354" width="10.5546875" style="44" customWidth="1"/>
    <col min="4355" max="4355" width="11.44140625" style="44" customWidth="1"/>
    <col min="4356" max="4604" width="9" style="44"/>
    <col min="4605" max="4605" width="5.44140625" style="44" customWidth="1"/>
    <col min="4606" max="4606" width="37.44140625" style="44" bestFit="1" customWidth="1"/>
    <col min="4607" max="4607" width="6.44140625" style="44" customWidth="1"/>
    <col min="4608" max="4608" width="9.88671875" style="44" customWidth="1"/>
    <col min="4609" max="4609" width="8.88671875" style="44" customWidth="1"/>
    <col min="4610" max="4610" width="10.5546875" style="44" customWidth="1"/>
    <col min="4611" max="4611" width="11.44140625" style="44" customWidth="1"/>
    <col min="4612" max="4860" width="9" style="44"/>
    <col min="4861" max="4861" width="5.44140625" style="44" customWidth="1"/>
    <col min="4862" max="4862" width="37.44140625" style="44" bestFit="1" customWidth="1"/>
    <col min="4863" max="4863" width="6.44140625" style="44" customWidth="1"/>
    <col min="4864" max="4864" width="9.88671875" style="44" customWidth="1"/>
    <col min="4865" max="4865" width="8.88671875" style="44" customWidth="1"/>
    <col min="4866" max="4866" width="10.5546875" style="44" customWidth="1"/>
    <col min="4867" max="4867" width="11.44140625" style="44" customWidth="1"/>
    <col min="4868" max="5116" width="9" style="44"/>
    <col min="5117" max="5117" width="5.44140625" style="44" customWidth="1"/>
    <col min="5118" max="5118" width="37.44140625" style="44" bestFit="1" customWidth="1"/>
    <col min="5119" max="5119" width="6.44140625" style="44" customWidth="1"/>
    <col min="5120" max="5120" width="9.88671875" style="44" customWidth="1"/>
    <col min="5121" max="5121" width="8.88671875" style="44" customWidth="1"/>
    <col min="5122" max="5122" width="10.5546875" style="44" customWidth="1"/>
    <col min="5123" max="5123" width="11.44140625" style="44" customWidth="1"/>
    <col min="5124" max="5372" width="9" style="44"/>
    <col min="5373" max="5373" width="5.44140625" style="44" customWidth="1"/>
    <col min="5374" max="5374" width="37.44140625" style="44" bestFit="1" customWidth="1"/>
    <col min="5375" max="5375" width="6.44140625" style="44" customWidth="1"/>
    <col min="5376" max="5376" width="9.88671875" style="44" customWidth="1"/>
    <col min="5377" max="5377" width="8.88671875" style="44" customWidth="1"/>
    <col min="5378" max="5378" width="10.5546875" style="44" customWidth="1"/>
    <col min="5379" max="5379" width="11.44140625" style="44" customWidth="1"/>
    <col min="5380" max="5628" width="9" style="44"/>
    <col min="5629" max="5629" width="5.44140625" style="44" customWidth="1"/>
    <col min="5630" max="5630" width="37.44140625" style="44" bestFit="1" customWidth="1"/>
    <col min="5631" max="5631" width="6.44140625" style="44" customWidth="1"/>
    <col min="5632" max="5632" width="9.88671875" style="44" customWidth="1"/>
    <col min="5633" max="5633" width="8.88671875" style="44" customWidth="1"/>
    <col min="5634" max="5634" width="10.5546875" style="44" customWidth="1"/>
    <col min="5635" max="5635" width="11.44140625" style="44" customWidth="1"/>
    <col min="5636" max="5884" width="9" style="44"/>
    <col min="5885" max="5885" width="5.44140625" style="44" customWidth="1"/>
    <col min="5886" max="5886" width="37.44140625" style="44" bestFit="1" customWidth="1"/>
    <col min="5887" max="5887" width="6.44140625" style="44" customWidth="1"/>
    <col min="5888" max="5888" width="9.88671875" style="44" customWidth="1"/>
    <col min="5889" max="5889" width="8.88671875" style="44" customWidth="1"/>
    <col min="5890" max="5890" width="10.5546875" style="44" customWidth="1"/>
    <col min="5891" max="5891" width="11.44140625" style="44" customWidth="1"/>
    <col min="5892" max="6140" width="9" style="44"/>
    <col min="6141" max="6141" width="5.44140625" style="44" customWidth="1"/>
    <col min="6142" max="6142" width="37.44140625" style="44" bestFit="1" customWidth="1"/>
    <col min="6143" max="6143" width="6.44140625" style="44" customWidth="1"/>
    <col min="6144" max="6144" width="9.88671875" style="44" customWidth="1"/>
    <col min="6145" max="6145" width="8.88671875" style="44" customWidth="1"/>
    <col min="6146" max="6146" width="10.5546875" style="44" customWidth="1"/>
    <col min="6147" max="6147" width="11.44140625" style="44" customWidth="1"/>
    <col min="6148" max="6396" width="9" style="44"/>
    <col min="6397" max="6397" width="5.44140625" style="44" customWidth="1"/>
    <col min="6398" max="6398" width="37.44140625" style="44" bestFit="1" customWidth="1"/>
    <col min="6399" max="6399" width="6.44140625" style="44" customWidth="1"/>
    <col min="6400" max="6400" width="9.88671875" style="44" customWidth="1"/>
    <col min="6401" max="6401" width="8.88671875" style="44" customWidth="1"/>
    <col min="6402" max="6402" width="10.5546875" style="44" customWidth="1"/>
    <col min="6403" max="6403" width="11.44140625" style="44" customWidth="1"/>
    <col min="6404" max="6652" width="9" style="44"/>
    <col min="6653" max="6653" width="5.44140625" style="44" customWidth="1"/>
    <col min="6654" max="6654" width="37.44140625" style="44" bestFit="1" customWidth="1"/>
    <col min="6655" max="6655" width="6.44140625" style="44" customWidth="1"/>
    <col min="6656" max="6656" width="9.88671875" style="44" customWidth="1"/>
    <col min="6657" max="6657" width="8.88671875" style="44" customWidth="1"/>
    <col min="6658" max="6658" width="10.5546875" style="44" customWidth="1"/>
    <col min="6659" max="6659" width="11.44140625" style="44" customWidth="1"/>
    <col min="6660" max="6908" width="9" style="44"/>
    <col min="6909" max="6909" width="5.44140625" style="44" customWidth="1"/>
    <col min="6910" max="6910" width="37.44140625" style="44" bestFit="1" customWidth="1"/>
    <col min="6911" max="6911" width="6.44140625" style="44" customWidth="1"/>
    <col min="6912" max="6912" width="9.88671875" style="44" customWidth="1"/>
    <col min="6913" max="6913" width="8.88671875" style="44" customWidth="1"/>
    <col min="6914" max="6914" width="10.5546875" style="44" customWidth="1"/>
    <col min="6915" max="6915" width="11.44140625" style="44" customWidth="1"/>
    <col min="6916" max="7164" width="9" style="44"/>
    <col min="7165" max="7165" width="5.44140625" style="44" customWidth="1"/>
    <col min="7166" max="7166" width="37.44140625" style="44" bestFit="1" customWidth="1"/>
    <col min="7167" max="7167" width="6.44140625" style="44" customWidth="1"/>
    <col min="7168" max="7168" width="9.88671875" style="44" customWidth="1"/>
    <col min="7169" max="7169" width="8.88671875" style="44" customWidth="1"/>
    <col min="7170" max="7170" width="10.5546875" style="44" customWidth="1"/>
    <col min="7171" max="7171" width="11.44140625" style="44" customWidth="1"/>
    <col min="7172" max="7420" width="9" style="44"/>
    <col min="7421" max="7421" width="5.44140625" style="44" customWidth="1"/>
    <col min="7422" max="7422" width="37.44140625" style="44" bestFit="1" customWidth="1"/>
    <col min="7423" max="7423" width="6.44140625" style="44" customWidth="1"/>
    <col min="7424" max="7424" width="9.88671875" style="44" customWidth="1"/>
    <col min="7425" max="7425" width="8.88671875" style="44" customWidth="1"/>
    <col min="7426" max="7426" width="10.5546875" style="44" customWidth="1"/>
    <col min="7427" max="7427" width="11.44140625" style="44" customWidth="1"/>
    <col min="7428" max="7676" width="9" style="44"/>
    <col min="7677" max="7677" width="5.44140625" style="44" customWidth="1"/>
    <col min="7678" max="7678" width="37.44140625" style="44" bestFit="1" customWidth="1"/>
    <col min="7679" max="7679" width="6.44140625" style="44" customWidth="1"/>
    <col min="7680" max="7680" width="9.88671875" style="44" customWidth="1"/>
    <col min="7681" max="7681" width="8.88671875" style="44" customWidth="1"/>
    <col min="7682" max="7682" width="10.5546875" style="44" customWidth="1"/>
    <col min="7683" max="7683" width="11.44140625" style="44" customWidth="1"/>
    <col min="7684" max="7932" width="9" style="44"/>
    <col min="7933" max="7933" width="5.44140625" style="44" customWidth="1"/>
    <col min="7934" max="7934" width="37.44140625" style="44" bestFit="1" customWidth="1"/>
    <col min="7935" max="7935" width="6.44140625" style="44" customWidth="1"/>
    <col min="7936" max="7936" width="9.88671875" style="44" customWidth="1"/>
    <col min="7937" max="7937" width="8.88671875" style="44" customWidth="1"/>
    <col min="7938" max="7938" width="10.5546875" style="44" customWidth="1"/>
    <col min="7939" max="7939" width="11.44140625" style="44" customWidth="1"/>
    <col min="7940" max="8188" width="9" style="44"/>
    <col min="8189" max="8189" width="5.44140625" style="44" customWidth="1"/>
    <col min="8190" max="8190" width="37.44140625" style="44" bestFit="1" customWidth="1"/>
    <col min="8191" max="8191" width="6.44140625" style="44" customWidth="1"/>
    <col min="8192" max="8192" width="9.88671875" style="44" customWidth="1"/>
    <col min="8193" max="8193" width="8.88671875" style="44" customWidth="1"/>
    <col min="8194" max="8194" width="10.5546875" style="44" customWidth="1"/>
    <col min="8195" max="8195" width="11.44140625" style="44" customWidth="1"/>
    <col min="8196" max="8444" width="9" style="44"/>
    <col min="8445" max="8445" width="5.44140625" style="44" customWidth="1"/>
    <col min="8446" max="8446" width="37.44140625" style="44" bestFit="1" customWidth="1"/>
    <col min="8447" max="8447" width="6.44140625" style="44" customWidth="1"/>
    <col min="8448" max="8448" width="9.88671875" style="44" customWidth="1"/>
    <col min="8449" max="8449" width="8.88671875" style="44" customWidth="1"/>
    <col min="8450" max="8450" width="10.5546875" style="44" customWidth="1"/>
    <col min="8451" max="8451" width="11.44140625" style="44" customWidth="1"/>
    <col min="8452" max="8700" width="9" style="44"/>
    <col min="8701" max="8701" width="5.44140625" style="44" customWidth="1"/>
    <col min="8702" max="8702" width="37.44140625" style="44" bestFit="1" customWidth="1"/>
    <col min="8703" max="8703" width="6.44140625" style="44" customWidth="1"/>
    <col min="8704" max="8704" width="9.88671875" style="44" customWidth="1"/>
    <col min="8705" max="8705" width="8.88671875" style="44" customWidth="1"/>
    <col min="8706" max="8706" width="10.5546875" style="44" customWidth="1"/>
    <col min="8707" max="8707" width="11.44140625" style="44" customWidth="1"/>
    <col min="8708" max="8956" width="9" style="44"/>
    <col min="8957" max="8957" width="5.44140625" style="44" customWidth="1"/>
    <col min="8958" max="8958" width="37.44140625" style="44" bestFit="1" customWidth="1"/>
    <col min="8959" max="8959" width="6.44140625" style="44" customWidth="1"/>
    <col min="8960" max="8960" width="9.88671875" style="44" customWidth="1"/>
    <col min="8961" max="8961" width="8.88671875" style="44" customWidth="1"/>
    <col min="8962" max="8962" width="10.5546875" style="44" customWidth="1"/>
    <col min="8963" max="8963" width="11.44140625" style="44" customWidth="1"/>
    <col min="8964" max="9212" width="9" style="44"/>
    <col min="9213" max="9213" width="5.44140625" style="44" customWidth="1"/>
    <col min="9214" max="9214" width="37.44140625" style="44" bestFit="1" customWidth="1"/>
    <col min="9215" max="9215" width="6.44140625" style="44" customWidth="1"/>
    <col min="9216" max="9216" width="9.88671875" style="44" customWidth="1"/>
    <col min="9217" max="9217" width="8.88671875" style="44" customWidth="1"/>
    <col min="9218" max="9218" width="10.5546875" style="44" customWidth="1"/>
    <col min="9219" max="9219" width="11.44140625" style="44" customWidth="1"/>
    <col min="9220" max="9468" width="9" style="44"/>
    <col min="9469" max="9469" width="5.44140625" style="44" customWidth="1"/>
    <col min="9470" max="9470" width="37.44140625" style="44" bestFit="1" customWidth="1"/>
    <col min="9471" max="9471" width="6.44140625" style="44" customWidth="1"/>
    <col min="9472" max="9472" width="9.88671875" style="44" customWidth="1"/>
    <col min="9473" max="9473" width="8.88671875" style="44" customWidth="1"/>
    <col min="9474" max="9474" width="10.5546875" style="44" customWidth="1"/>
    <col min="9475" max="9475" width="11.44140625" style="44" customWidth="1"/>
    <col min="9476" max="9724" width="9" style="44"/>
    <col min="9725" max="9725" width="5.44140625" style="44" customWidth="1"/>
    <col min="9726" max="9726" width="37.44140625" style="44" bestFit="1" customWidth="1"/>
    <col min="9727" max="9727" width="6.44140625" style="44" customWidth="1"/>
    <col min="9728" max="9728" width="9.88671875" style="44" customWidth="1"/>
    <col min="9729" max="9729" width="8.88671875" style="44" customWidth="1"/>
    <col min="9730" max="9730" width="10.5546875" style="44" customWidth="1"/>
    <col min="9731" max="9731" width="11.44140625" style="44" customWidth="1"/>
    <col min="9732" max="9980" width="9" style="44"/>
    <col min="9981" max="9981" width="5.44140625" style="44" customWidth="1"/>
    <col min="9982" max="9982" width="37.44140625" style="44" bestFit="1" customWidth="1"/>
    <col min="9983" max="9983" width="6.44140625" style="44" customWidth="1"/>
    <col min="9984" max="9984" width="9.88671875" style="44" customWidth="1"/>
    <col min="9985" max="9985" width="8.88671875" style="44" customWidth="1"/>
    <col min="9986" max="9986" width="10.5546875" style="44" customWidth="1"/>
    <col min="9987" max="9987" width="11.44140625" style="44" customWidth="1"/>
    <col min="9988" max="10236" width="9" style="44"/>
    <col min="10237" max="10237" width="5.44140625" style="44" customWidth="1"/>
    <col min="10238" max="10238" width="37.44140625" style="44" bestFit="1" customWidth="1"/>
    <col min="10239" max="10239" width="6.44140625" style="44" customWidth="1"/>
    <col min="10240" max="10240" width="9.88671875" style="44" customWidth="1"/>
    <col min="10241" max="10241" width="8.88671875" style="44" customWidth="1"/>
    <col min="10242" max="10242" width="10.5546875" style="44" customWidth="1"/>
    <col min="10243" max="10243" width="11.44140625" style="44" customWidth="1"/>
    <col min="10244" max="10492" width="9" style="44"/>
    <col min="10493" max="10493" width="5.44140625" style="44" customWidth="1"/>
    <col min="10494" max="10494" width="37.44140625" style="44" bestFit="1" customWidth="1"/>
    <col min="10495" max="10495" width="6.44140625" style="44" customWidth="1"/>
    <col min="10496" max="10496" width="9.88671875" style="44" customWidth="1"/>
    <col min="10497" max="10497" width="8.88671875" style="44" customWidth="1"/>
    <col min="10498" max="10498" width="10.5546875" style="44" customWidth="1"/>
    <col min="10499" max="10499" width="11.44140625" style="44" customWidth="1"/>
    <col min="10500" max="10748" width="9" style="44"/>
    <col min="10749" max="10749" width="5.44140625" style="44" customWidth="1"/>
    <col min="10750" max="10750" width="37.44140625" style="44" bestFit="1" customWidth="1"/>
    <col min="10751" max="10751" width="6.44140625" style="44" customWidth="1"/>
    <col min="10752" max="10752" width="9.88671875" style="44" customWidth="1"/>
    <col min="10753" max="10753" width="8.88671875" style="44" customWidth="1"/>
    <col min="10754" max="10754" width="10.5546875" style="44" customWidth="1"/>
    <col min="10755" max="10755" width="11.44140625" style="44" customWidth="1"/>
    <col min="10756" max="11004" width="9" style="44"/>
    <col min="11005" max="11005" width="5.44140625" style="44" customWidth="1"/>
    <col min="11006" max="11006" width="37.44140625" style="44" bestFit="1" customWidth="1"/>
    <col min="11007" max="11007" width="6.44140625" style="44" customWidth="1"/>
    <col min="11008" max="11008" width="9.88671875" style="44" customWidth="1"/>
    <col min="11009" max="11009" width="8.88671875" style="44" customWidth="1"/>
    <col min="11010" max="11010" width="10.5546875" style="44" customWidth="1"/>
    <col min="11011" max="11011" width="11.44140625" style="44" customWidth="1"/>
    <col min="11012" max="11260" width="9" style="44"/>
    <col min="11261" max="11261" width="5.44140625" style="44" customWidth="1"/>
    <col min="11262" max="11262" width="37.44140625" style="44" bestFit="1" customWidth="1"/>
    <col min="11263" max="11263" width="6.44140625" style="44" customWidth="1"/>
    <col min="11264" max="11264" width="9.88671875" style="44" customWidth="1"/>
    <col min="11265" max="11265" width="8.88671875" style="44" customWidth="1"/>
    <col min="11266" max="11266" width="10.5546875" style="44" customWidth="1"/>
    <col min="11267" max="11267" width="11.44140625" style="44" customWidth="1"/>
    <col min="11268" max="11516" width="9" style="44"/>
    <col min="11517" max="11517" width="5.44140625" style="44" customWidth="1"/>
    <col min="11518" max="11518" width="37.44140625" style="44" bestFit="1" customWidth="1"/>
    <col min="11519" max="11519" width="6.44140625" style="44" customWidth="1"/>
    <col min="11520" max="11520" width="9.88671875" style="44" customWidth="1"/>
    <col min="11521" max="11521" width="8.88671875" style="44" customWidth="1"/>
    <col min="11522" max="11522" width="10.5546875" style="44" customWidth="1"/>
    <col min="11523" max="11523" width="11.44140625" style="44" customWidth="1"/>
    <col min="11524" max="11772" width="9" style="44"/>
    <col min="11773" max="11773" width="5.44140625" style="44" customWidth="1"/>
    <col min="11774" max="11774" width="37.44140625" style="44" bestFit="1" customWidth="1"/>
    <col min="11775" max="11775" width="6.44140625" style="44" customWidth="1"/>
    <col min="11776" max="11776" width="9.88671875" style="44" customWidth="1"/>
    <col min="11777" max="11777" width="8.88671875" style="44" customWidth="1"/>
    <col min="11778" max="11778" width="10.5546875" style="44" customWidth="1"/>
    <col min="11779" max="11779" width="11.44140625" style="44" customWidth="1"/>
    <col min="11780" max="12028" width="9" style="44"/>
    <col min="12029" max="12029" width="5.44140625" style="44" customWidth="1"/>
    <col min="12030" max="12030" width="37.44140625" style="44" bestFit="1" customWidth="1"/>
    <col min="12031" max="12031" width="6.44140625" style="44" customWidth="1"/>
    <col min="12032" max="12032" width="9.88671875" style="44" customWidth="1"/>
    <col min="12033" max="12033" width="8.88671875" style="44" customWidth="1"/>
    <col min="12034" max="12034" width="10.5546875" style="44" customWidth="1"/>
    <col min="12035" max="12035" width="11.44140625" style="44" customWidth="1"/>
    <col min="12036" max="12284" width="9" style="44"/>
    <col min="12285" max="12285" width="5.44140625" style="44" customWidth="1"/>
    <col min="12286" max="12286" width="37.44140625" style="44" bestFit="1" customWidth="1"/>
    <col min="12287" max="12287" width="6.44140625" style="44" customWidth="1"/>
    <col min="12288" max="12288" width="9.88671875" style="44" customWidth="1"/>
    <col min="12289" max="12289" width="8.88671875" style="44" customWidth="1"/>
    <col min="12290" max="12290" width="10.5546875" style="44" customWidth="1"/>
    <col min="12291" max="12291" width="11.44140625" style="44" customWidth="1"/>
    <col min="12292" max="12540" width="9" style="44"/>
    <col min="12541" max="12541" width="5.44140625" style="44" customWidth="1"/>
    <col min="12542" max="12542" width="37.44140625" style="44" bestFit="1" customWidth="1"/>
    <col min="12543" max="12543" width="6.44140625" style="44" customWidth="1"/>
    <col min="12544" max="12544" width="9.88671875" style="44" customWidth="1"/>
    <col min="12545" max="12545" width="8.88671875" style="44" customWidth="1"/>
    <col min="12546" max="12546" width="10.5546875" style="44" customWidth="1"/>
    <col min="12547" max="12547" width="11.44140625" style="44" customWidth="1"/>
    <col min="12548" max="12796" width="9" style="44"/>
    <col min="12797" max="12797" width="5.44140625" style="44" customWidth="1"/>
    <col min="12798" max="12798" width="37.44140625" style="44" bestFit="1" customWidth="1"/>
    <col min="12799" max="12799" width="6.44140625" style="44" customWidth="1"/>
    <col min="12800" max="12800" width="9.88671875" style="44" customWidth="1"/>
    <col min="12801" max="12801" width="8.88671875" style="44" customWidth="1"/>
    <col min="12802" max="12802" width="10.5546875" style="44" customWidth="1"/>
    <col min="12803" max="12803" width="11.44140625" style="44" customWidth="1"/>
    <col min="12804" max="13052" width="9" style="44"/>
    <col min="13053" max="13053" width="5.44140625" style="44" customWidth="1"/>
    <col min="13054" max="13054" width="37.44140625" style="44" bestFit="1" customWidth="1"/>
    <col min="13055" max="13055" width="6.44140625" style="44" customWidth="1"/>
    <col min="13056" max="13056" width="9.88671875" style="44" customWidth="1"/>
    <col min="13057" max="13057" width="8.88671875" style="44" customWidth="1"/>
    <col min="13058" max="13058" width="10.5546875" style="44" customWidth="1"/>
    <col min="13059" max="13059" width="11.44140625" style="44" customWidth="1"/>
    <col min="13060" max="13308" width="9" style="44"/>
    <col min="13309" max="13309" width="5.44140625" style="44" customWidth="1"/>
    <col min="13310" max="13310" width="37.44140625" style="44" bestFit="1" customWidth="1"/>
    <col min="13311" max="13311" width="6.44140625" style="44" customWidth="1"/>
    <col min="13312" max="13312" width="9.88671875" style="44" customWidth="1"/>
    <col min="13313" max="13313" width="8.88671875" style="44" customWidth="1"/>
    <col min="13314" max="13314" width="10.5546875" style="44" customWidth="1"/>
    <col min="13315" max="13315" width="11.44140625" style="44" customWidth="1"/>
    <col min="13316" max="13564" width="9" style="44"/>
    <col min="13565" max="13565" width="5.44140625" style="44" customWidth="1"/>
    <col min="13566" max="13566" width="37.44140625" style="44" bestFit="1" customWidth="1"/>
    <col min="13567" max="13567" width="6.44140625" style="44" customWidth="1"/>
    <col min="13568" max="13568" width="9.88671875" style="44" customWidth="1"/>
    <col min="13569" max="13569" width="8.88671875" style="44" customWidth="1"/>
    <col min="13570" max="13570" width="10.5546875" style="44" customWidth="1"/>
    <col min="13571" max="13571" width="11.44140625" style="44" customWidth="1"/>
    <col min="13572" max="13820" width="9" style="44"/>
    <col min="13821" max="13821" width="5.44140625" style="44" customWidth="1"/>
    <col min="13822" max="13822" width="37.44140625" style="44" bestFit="1" customWidth="1"/>
    <col min="13823" max="13823" width="6.44140625" style="44" customWidth="1"/>
    <col min="13824" max="13824" width="9.88671875" style="44" customWidth="1"/>
    <col min="13825" max="13825" width="8.88671875" style="44" customWidth="1"/>
    <col min="13826" max="13826" width="10.5546875" style="44" customWidth="1"/>
    <col min="13827" max="13827" width="11.44140625" style="44" customWidth="1"/>
    <col min="13828" max="14076" width="9" style="44"/>
    <col min="14077" max="14077" width="5.44140625" style="44" customWidth="1"/>
    <col min="14078" max="14078" width="37.44140625" style="44" bestFit="1" customWidth="1"/>
    <col min="14079" max="14079" width="6.44140625" style="44" customWidth="1"/>
    <col min="14080" max="14080" width="9.88671875" style="44" customWidth="1"/>
    <col min="14081" max="14081" width="8.88671875" style="44" customWidth="1"/>
    <col min="14082" max="14082" width="10.5546875" style="44" customWidth="1"/>
    <col min="14083" max="14083" width="11.44140625" style="44" customWidth="1"/>
    <col min="14084" max="14332" width="9" style="44"/>
    <col min="14333" max="14333" width="5.44140625" style="44" customWidth="1"/>
    <col min="14334" max="14334" width="37.44140625" style="44" bestFit="1" customWidth="1"/>
    <col min="14335" max="14335" width="6.44140625" style="44" customWidth="1"/>
    <col min="14336" max="14336" width="9.88671875" style="44" customWidth="1"/>
    <col min="14337" max="14337" width="8.88671875" style="44" customWidth="1"/>
    <col min="14338" max="14338" width="10.5546875" style="44" customWidth="1"/>
    <col min="14339" max="14339" width="11.44140625" style="44" customWidth="1"/>
    <col min="14340" max="14588" width="9" style="44"/>
    <col min="14589" max="14589" width="5.44140625" style="44" customWidth="1"/>
    <col min="14590" max="14590" width="37.44140625" style="44" bestFit="1" customWidth="1"/>
    <col min="14591" max="14591" width="6.44140625" style="44" customWidth="1"/>
    <col min="14592" max="14592" width="9.88671875" style="44" customWidth="1"/>
    <col min="14593" max="14593" width="8.88671875" style="44" customWidth="1"/>
    <col min="14594" max="14594" width="10.5546875" style="44" customWidth="1"/>
    <col min="14595" max="14595" width="11.44140625" style="44" customWidth="1"/>
    <col min="14596" max="14844" width="9" style="44"/>
    <col min="14845" max="14845" width="5.44140625" style="44" customWidth="1"/>
    <col min="14846" max="14846" width="37.44140625" style="44" bestFit="1" customWidth="1"/>
    <col min="14847" max="14847" width="6.44140625" style="44" customWidth="1"/>
    <col min="14848" max="14848" width="9.88671875" style="44" customWidth="1"/>
    <col min="14849" max="14849" width="8.88671875" style="44" customWidth="1"/>
    <col min="14850" max="14850" width="10.5546875" style="44" customWidth="1"/>
    <col min="14851" max="14851" width="11.44140625" style="44" customWidth="1"/>
    <col min="14852" max="15100" width="9" style="44"/>
    <col min="15101" max="15101" width="5.44140625" style="44" customWidth="1"/>
    <col min="15102" max="15102" width="37.44140625" style="44" bestFit="1" customWidth="1"/>
    <col min="15103" max="15103" width="6.44140625" style="44" customWidth="1"/>
    <col min="15104" max="15104" width="9.88671875" style="44" customWidth="1"/>
    <col min="15105" max="15105" width="8.88671875" style="44" customWidth="1"/>
    <col min="15106" max="15106" width="10.5546875" style="44" customWidth="1"/>
    <col min="15107" max="15107" width="11.44140625" style="44" customWidth="1"/>
    <col min="15108" max="15356" width="9" style="44"/>
    <col min="15357" max="15357" width="5.44140625" style="44" customWidth="1"/>
    <col min="15358" max="15358" width="37.44140625" style="44" bestFit="1" customWidth="1"/>
    <col min="15359" max="15359" width="6.44140625" style="44" customWidth="1"/>
    <col min="15360" max="15360" width="9.88671875" style="44" customWidth="1"/>
    <col min="15361" max="15361" width="8.88671875" style="44" customWidth="1"/>
    <col min="15362" max="15362" width="10.5546875" style="44" customWidth="1"/>
    <col min="15363" max="15363" width="11.44140625" style="44" customWidth="1"/>
    <col min="15364" max="15612" width="9" style="44"/>
    <col min="15613" max="15613" width="5.44140625" style="44" customWidth="1"/>
    <col min="15614" max="15614" width="37.44140625" style="44" bestFit="1" customWidth="1"/>
    <col min="15615" max="15615" width="6.44140625" style="44" customWidth="1"/>
    <col min="15616" max="15616" width="9.88671875" style="44" customWidth="1"/>
    <col min="15617" max="15617" width="8.88671875" style="44" customWidth="1"/>
    <col min="15618" max="15618" width="10.5546875" style="44" customWidth="1"/>
    <col min="15619" max="15619" width="11.44140625" style="44" customWidth="1"/>
    <col min="15620" max="15868" width="9" style="44"/>
    <col min="15869" max="15869" width="5.44140625" style="44" customWidth="1"/>
    <col min="15870" max="15870" width="37.44140625" style="44" bestFit="1" customWidth="1"/>
    <col min="15871" max="15871" width="6.44140625" style="44" customWidth="1"/>
    <col min="15872" max="15872" width="9.88671875" style="44" customWidth="1"/>
    <col min="15873" max="15873" width="8.88671875" style="44" customWidth="1"/>
    <col min="15874" max="15874" width="10.5546875" style="44" customWidth="1"/>
    <col min="15875" max="15875" width="11.44140625" style="44" customWidth="1"/>
    <col min="15876" max="16124" width="9" style="44"/>
    <col min="16125" max="16125" width="5.44140625" style="44" customWidth="1"/>
    <col min="16126" max="16126" width="37.44140625" style="44" bestFit="1" customWidth="1"/>
    <col min="16127" max="16127" width="6.44140625" style="44" customWidth="1"/>
    <col min="16128" max="16128" width="9.88671875" style="44" customWidth="1"/>
    <col min="16129" max="16129" width="8.88671875" style="44" customWidth="1"/>
    <col min="16130" max="16130" width="10.5546875" style="44" customWidth="1"/>
    <col min="16131" max="16131" width="11.44140625" style="44" customWidth="1"/>
    <col min="16132" max="16384" width="9" style="44"/>
  </cols>
  <sheetData>
    <row r="1" spans="1:10" ht="22.5" customHeight="1">
      <c r="A1" s="1019" t="s">
        <v>185</v>
      </c>
      <c r="B1" s="1019"/>
      <c r="C1" s="40"/>
      <c r="D1" s="41"/>
      <c r="E1" s="41"/>
      <c r="F1" s="41"/>
      <c r="G1" s="41"/>
      <c r="H1" s="195"/>
      <c r="I1" s="42"/>
      <c r="J1" s="43"/>
    </row>
    <row r="2" spans="1:10" ht="22.5" customHeight="1">
      <c r="A2" s="927" t="s">
        <v>204</v>
      </c>
      <c r="B2" s="927"/>
      <c r="C2" s="927"/>
      <c r="D2" s="927"/>
      <c r="E2" s="927"/>
      <c r="F2" s="927"/>
      <c r="G2" s="927"/>
      <c r="H2" s="927"/>
      <c r="I2" s="927"/>
      <c r="J2" s="927"/>
    </row>
    <row r="3" spans="1:10" ht="20.100000000000001" customHeight="1">
      <c r="A3" s="907" t="s">
        <v>2</v>
      </c>
      <c r="B3" s="908" t="s">
        <v>194</v>
      </c>
      <c r="C3" s="908" t="s">
        <v>4</v>
      </c>
      <c r="D3" s="1023" t="s">
        <v>313</v>
      </c>
      <c r="E3" s="1024"/>
      <c r="F3" s="908" t="s">
        <v>202</v>
      </c>
      <c r="G3" s="908"/>
      <c r="H3" s="908"/>
      <c r="I3" s="908"/>
      <c r="J3" s="908"/>
    </row>
    <row r="4" spans="1:10" ht="20.100000000000001" customHeight="1">
      <c r="A4" s="907"/>
      <c r="B4" s="908"/>
      <c r="C4" s="908"/>
      <c r="D4" s="1025"/>
      <c r="E4" s="1026"/>
      <c r="F4" s="1020" t="s">
        <v>314</v>
      </c>
      <c r="G4" s="1027" t="s">
        <v>316</v>
      </c>
      <c r="H4" s="1020" t="s">
        <v>315</v>
      </c>
      <c r="I4" s="946" t="s">
        <v>195</v>
      </c>
      <c r="J4" s="946"/>
    </row>
    <row r="5" spans="1:10" ht="51" customHeight="1">
      <c r="A5" s="907"/>
      <c r="B5" s="908"/>
      <c r="C5" s="908"/>
      <c r="D5" s="7" t="s">
        <v>311</v>
      </c>
      <c r="E5" s="7" t="s">
        <v>312</v>
      </c>
      <c r="F5" s="1020"/>
      <c r="G5" s="1028"/>
      <c r="H5" s="1020"/>
      <c r="I5" s="45" t="s">
        <v>319</v>
      </c>
      <c r="J5" s="46" t="s">
        <v>196</v>
      </c>
    </row>
    <row r="6" spans="1:10" s="47" customFormat="1" ht="20.100000000000001" customHeight="1">
      <c r="A6" s="9" t="s">
        <v>197</v>
      </c>
      <c r="B6" s="9">
        <v>-2</v>
      </c>
      <c r="C6" s="9">
        <v>-3</v>
      </c>
      <c r="D6" s="9">
        <v>-4</v>
      </c>
      <c r="E6" s="9">
        <v>-5</v>
      </c>
      <c r="F6" s="9">
        <v>-6</v>
      </c>
      <c r="G6" s="9" t="s">
        <v>317</v>
      </c>
      <c r="H6" s="9">
        <v>-8</v>
      </c>
      <c r="I6" s="9" t="s">
        <v>318</v>
      </c>
      <c r="J6" s="9">
        <v>-10</v>
      </c>
    </row>
    <row r="7" spans="1:10" s="50" customFormat="1" ht="18" customHeight="1">
      <c r="A7" s="30"/>
      <c r="B7" s="15" t="s">
        <v>17</v>
      </c>
      <c r="C7" s="11"/>
      <c r="D7" s="49">
        <v>7793.8149999999996</v>
      </c>
      <c r="E7" s="14"/>
      <c r="F7" s="14"/>
      <c r="G7" s="14"/>
      <c r="H7" s="198">
        <f>'01CH'!D7</f>
        <v>101671.34610000002</v>
      </c>
      <c r="I7" s="13">
        <f>H7-D7</f>
        <v>93877.531100000022</v>
      </c>
      <c r="J7" s="199">
        <f>H7/D7*100</f>
        <v>1304.5132082298596</v>
      </c>
    </row>
    <row r="8" spans="1:10" s="50" customFormat="1" ht="20.100000000000001" customHeight="1">
      <c r="A8" s="30" t="s">
        <v>18</v>
      </c>
      <c r="B8" s="15" t="s">
        <v>19</v>
      </c>
      <c r="C8" s="12" t="s">
        <v>20</v>
      </c>
      <c r="D8" s="49">
        <v>5176.7262401000007</v>
      </c>
      <c r="E8" s="14">
        <v>-549.78362390000007</v>
      </c>
      <c r="F8" s="14">
        <v>-2.5534310000000002</v>
      </c>
      <c r="G8" s="14">
        <f>E8-F8</f>
        <v>-547.23019290000002</v>
      </c>
      <c r="H8" s="198">
        <f>'01CH'!D9</f>
        <v>96785.686800000025</v>
      </c>
      <c r="I8" s="13">
        <f>H8-D8</f>
        <v>91608.960559900021</v>
      </c>
      <c r="J8" s="199">
        <f>D8/H8*100</f>
        <v>5.3486485566789401</v>
      </c>
    </row>
    <row r="9" spans="1:10" s="50" customFormat="1" ht="20.100000000000001" customHeight="1">
      <c r="A9" s="30"/>
      <c r="B9" s="29" t="s">
        <v>75</v>
      </c>
      <c r="C9" s="12"/>
      <c r="D9" s="52"/>
      <c r="E9" s="19"/>
      <c r="F9" s="19">
        <v>0</v>
      </c>
      <c r="G9" s="19">
        <f t="shared" ref="G9:G72" si="0">E9-F9</f>
        <v>0</v>
      </c>
      <c r="H9" s="200"/>
      <c r="I9" s="18"/>
      <c r="J9" s="201"/>
    </row>
    <row r="10" spans="1:10" ht="20.100000000000001" customHeight="1">
      <c r="A10" s="28" t="s">
        <v>21</v>
      </c>
      <c r="B10" s="17" t="s">
        <v>22</v>
      </c>
      <c r="C10" s="7" t="s">
        <v>23</v>
      </c>
      <c r="D10" s="52">
        <v>489.78084439999998</v>
      </c>
      <c r="E10" s="19">
        <v>-118.40688860000003</v>
      </c>
      <c r="F10" s="19">
        <v>-2.0282999999999998</v>
      </c>
      <c r="G10" s="19">
        <f t="shared" si="0"/>
        <v>-116.37858860000003</v>
      </c>
      <c r="H10" s="200">
        <f>'01CH'!D11</f>
        <v>4175.200249999999</v>
      </c>
      <c r="I10" s="18">
        <f t="shared" ref="I10:I31" si="1">H10-D10</f>
        <v>3685.4194055999988</v>
      </c>
      <c r="J10" s="201">
        <f t="shared" ref="J10:J19" si="2">D10/H10*100</f>
        <v>11.730715057319708</v>
      </c>
    </row>
    <row r="11" spans="1:10" s="53" customFormat="1" ht="20.100000000000001" customHeight="1">
      <c r="A11" s="27"/>
      <c r="B11" s="21" t="s">
        <v>24</v>
      </c>
      <c r="C11" s="22" t="s">
        <v>25</v>
      </c>
      <c r="D11" s="66">
        <v>446.19547339999997</v>
      </c>
      <c r="E11" s="24">
        <v>-116.43282860000002</v>
      </c>
      <c r="F11" s="19">
        <v>-2.02162</v>
      </c>
      <c r="G11" s="19">
        <f t="shared" si="0"/>
        <v>-114.41120860000002</v>
      </c>
      <c r="H11" s="202">
        <f>'01CH'!D12</f>
        <v>2643.9357499999996</v>
      </c>
      <c r="I11" s="23">
        <f t="shared" si="1"/>
        <v>2197.7402765999996</v>
      </c>
      <c r="J11" s="203">
        <f t="shared" si="2"/>
        <v>16.876184430729833</v>
      </c>
    </row>
    <row r="12" spans="1:10" s="53" customFormat="1" ht="18" hidden="1" customHeight="1">
      <c r="A12" s="27"/>
      <c r="B12" s="26" t="s">
        <v>26</v>
      </c>
      <c r="C12" s="22" t="s">
        <v>27</v>
      </c>
      <c r="D12" s="66">
        <v>43.585370999999995</v>
      </c>
      <c r="E12" s="24">
        <v>-1.9740600000000055</v>
      </c>
      <c r="F12" s="19">
        <v>-6.6799999999999993E-3</v>
      </c>
      <c r="G12" s="19">
        <f t="shared" si="0"/>
        <v>-1.9673800000000055</v>
      </c>
      <c r="H12" s="202">
        <f>'01CH'!D13</f>
        <v>1530.0744999999999</v>
      </c>
      <c r="I12" s="23">
        <f t="shared" si="1"/>
        <v>1486.489129</v>
      </c>
      <c r="J12" s="203">
        <f t="shared" si="2"/>
        <v>2.848578353537687</v>
      </c>
    </row>
    <row r="13" spans="1:10" s="53" customFormat="1" ht="18" hidden="1" customHeight="1">
      <c r="A13" s="27"/>
      <c r="B13" s="27" t="s">
        <v>28</v>
      </c>
      <c r="C13" s="22" t="s">
        <v>29</v>
      </c>
      <c r="D13" s="66">
        <v>0</v>
      </c>
      <c r="E13" s="24">
        <v>0</v>
      </c>
      <c r="F13" s="19">
        <v>0</v>
      </c>
      <c r="G13" s="19">
        <f t="shared" si="0"/>
        <v>0</v>
      </c>
      <c r="H13" s="202">
        <f>'01CH'!D14</f>
        <v>1.19</v>
      </c>
      <c r="I13" s="23">
        <f t="shared" si="1"/>
        <v>1.19</v>
      </c>
      <c r="J13" s="203">
        <f t="shared" si="2"/>
        <v>0</v>
      </c>
    </row>
    <row r="14" spans="1:10" s="53" customFormat="1" ht="20.100000000000001" customHeight="1">
      <c r="A14" s="28" t="s">
        <v>30</v>
      </c>
      <c r="B14" s="28" t="s">
        <v>31</v>
      </c>
      <c r="C14" s="7" t="s">
        <v>32</v>
      </c>
      <c r="D14" s="52">
        <v>397.04510770000002</v>
      </c>
      <c r="E14" s="19">
        <v>-200.56430929999993</v>
      </c>
      <c r="F14" s="19">
        <v>-0.96702999999999995</v>
      </c>
      <c r="G14" s="19">
        <f t="shared" si="0"/>
        <v>-199.59727929999994</v>
      </c>
      <c r="H14" s="200">
        <f>'01CH'!D15</f>
        <v>4918.6290099999997</v>
      </c>
      <c r="I14" s="18">
        <f t="shared" si="1"/>
        <v>4521.5839022999999</v>
      </c>
      <c r="J14" s="201">
        <f t="shared" si="2"/>
        <v>8.0722719052966347</v>
      </c>
    </row>
    <row r="15" spans="1:10" ht="20.100000000000001" customHeight="1">
      <c r="A15" s="28" t="s">
        <v>33</v>
      </c>
      <c r="B15" s="28" t="s">
        <v>34</v>
      </c>
      <c r="C15" s="7" t="s">
        <v>35</v>
      </c>
      <c r="D15" s="52">
        <v>263.47871700000002</v>
      </c>
      <c r="E15" s="19">
        <v>-39.028425999999996</v>
      </c>
      <c r="F15" s="19">
        <v>-0.35059099999999999</v>
      </c>
      <c r="G15" s="19">
        <f t="shared" si="0"/>
        <v>-38.677834999999995</v>
      </c>
      <c r="H15" s="200">
        <f>'01CH'!D16</f>
        <v>1424.7775599999998</v>
      </c>
      <c r="I15" s="18">
        <f t="shared" si="1"/>
        <v>1161.2988429999998</v>
      </c>
      <c r="J15" s="201">
        <f t="shared" si="2"/>
        <v>18.492621192040676</v>
      </c>
    </row>
    <row r="16" spans="1:10" ht="20.100000000000001" customHeight="1">
      <c r="A16" s="28" t="s">
        <v>36</v>
      </c>
      <c r="B16" s="17" t="s">
        <v>37</v>
      </c>
      <c r="C16" s="7" t="s">
        <v>38</v>
      </c>
      <c r="D16" s="52">
        <v>815.98</v>
      </c>
      <c r="E16" s="19">
        <v>-20.04</v>
      </c>
      <c r="F16" s="19">
        <v>-3.7509999999999932E-2</v>
      </c>
      <c r="G16" s="19">
        <f t="shared" si="0"/>
        <v>-20.002489999999998</v>
      </c>
      <c r="H16" s="200">
        <f>'01CH'!D17</f>
        <v>16169.074800000002</v>
      </c>
      <c r="I16" s="18">
        <f t="shared" si="1"/>
        <v>15353.094800000003</v>
      </c>
      <c r="J16" s="201">
        <f t="shared" si="2"/>
        <v>5.0465472520419041</v>
      </c>
    </row>
    <row r="17" spans="1:10" s="53" customFormat="1" ht="18" hidden="1" customHeight="1">
      <c r="A17" s="27"/>
      <c r="B17" s="27" t="s">
        <v>39</v>
      </c>
      <c r="C17" s="22" t="s">
        <v>40</v>
      </c>
      <c r="D17" s="52">
        <v>0</v>
      </c>
      <c r="E17" s="19">
        <v>0</v>
      </c>
      <c r="F17" s="19">
        <v>0</v>
      </c>
      <c r="G17" s="19">
        <f t="shared" si="0"/>
        <v>0</v>
      </c>
      <c r="H17" s="200">
        <f>'01CH'!D18</f>
        <v>12378.1574</v>
      </c>
      <c r="I17" s="18">
        <f t="shared" si="1"/>
        <v>12378.1574</v>
      </c>
      <c r="J17" s="201">
        <f t="shared" si="2"/>
        <v>0</v>
      </c>
    </row>
    <row r="18" spans="1:10" s="53" customFormat="1" ht="18" hidden="1" customHeight="1">
      <c r="A18" s="27"/>
      <c r="B18" s="27" t="s">
        <v>41</v>
      </c>
      <c r="C18" s="22" t="s">
        <v>42</v>
      </c>
      <c r="D18" s="52">
        <v>815.98</v>
      </c>
      <c r="E18" s="19">
        <v>-20.04</v>
      </c>
      <c r="F18" s="19">
        <v>-3.7509999999999932E-2</v>
      </c>
      <c r="G18" s="19">
        <f t="shared" si="0"/>
        <v>-20.002489999999998</v>
      </c>
      <c r="H18" s="200">
        <f>'01CH'!D19</f>
        <v>789.75500000000011</v>
      </c>
      <c r="I18" s="18">
        <f t="shared" si="1"/>
        <v>-26.224999999999909</v>
      </c>
      <c r="J18" s="201">
        <f t="shared" si="2"/>
        <v>103.32065007502325</v>
      </c>
    </row>
    <row r="19" spans="1:10" s="53" customFormat="1" ht="18" hidden="1" customHeight="1">
      <c r="A19" s="27"/>
      <c r="B19" s="27" t="s">
        <v>43</v>
      </c>
      <c r="C19" s="22" t="s">
        <v>44</v>
      </c>
      <c r="D19" s="52">
        <v>0</v>
      </c>
      <c r="E19" s="19">
        <v>0</v>
      </c>
      <c r="F19" s="19">
        <v>0</v>
      </c>
      <c r="G19" s="19">
        <f t="shared" si="0"/>
        <v>0</v>
      </c>
      <c r="H19" s="200">
        <f>'01CH'!D20</f>
        <v>3001.1623999999993</v>
      </c>
      <c r="I19" s="18">
        <f t="shared" si="1"/>
        <v>3001.1623999999993</v>
      </c>
      <c r="J19" s="201">
        <f t="shared" si="2"/>
        <v>0</v>
      </c>
    </row>
    <row r="20" spans="1:10" ht="20.100000000000001" customHeight="1">
      <c r="A20" s="28" t="s">
        <v>45</v>
      </c>
      <c r="B20" s="17" t="s">
        <v>46</v>
      </c>
      <c r="C20" s="7" t="s">
        <v>47</v>
      </c>
      <c r="D20" s="52">
        <v>0</v>
      </c>
      <c r="E20" s="19">
        <v>0</v>
      </c>
      <c r="F20" s="19">
        <v>0</v>
      </c>
      <c r="G20" s="19">
        <f t="shared" si="0"/>
        <v>0</v>
      </c>
      <c r="H20" s="200">
        <f>'01CH'!D21</f>
        <v>0</v>
      </c>
      <c r="I20" s="18">
        <f t="shared" si="1"/>
        <v>0</v>
      </c>
      <c r="J20" s="201"/>
    </row>
    <row r="21" spans="1:10" s="53" customFormat="1" ht="18" hidden="1" customHeight="1">
      <c r="A21" s="27"/>
      <c r="B21" s="27" t="s">
        <v>48</v>
      </c>
      <c r="C21" s="22" t="s">
        <v>49</v>
      </c>
      <c r="D21" s="52">
        <v>0</v>
      </c>
      <c r="E21" s="19">
        <v>0</v>
      </c>
      <c r="F21" s="19">
        <v>0</v>
      </c>
      <c r="G21" s="19">
        <f t="shared" si="0"/>
        <v>0</v>
      </c>
      <c r="H21" s="200">
        <f>'01CH'!D22</f>
        <v>0</v>
      </c>
      <c r="I21" s="18">
        <f t="shared" si="1"/>
        <v>0</v>
      </c>
      <c r="J21" s="201" t="e">
        <f>D21/H21*100</f>
        <v>#DIV/0!</v>
      </c>
    </row>
    <row r="22" spans="1:10" s="55" customFormat="1" ht="18" hidden="1" customHeight="1">
      <c r="A22" s="27"/>
      <c r="B22" s="27" t="s">
        <v>50</v>
      </c>
      <c r="C22" s="22" t="s">
        <v>51</v>
      </c>
      <c r="D22" s="52">
        <v>0</v>
      </c>
      <c r="E22" s="19">
        <v>0</v>
      </c>
      <c r="F22" s="19">
        <v>0</v>
      </c>
      <c r="G22" s="19">
        <f t="shared" si="0"/>
        <v>0</v>
      </c>
      <c r="H22" s="200">
        <f>'01CH'!D23</f>
        <v>0</v>
      </c>
      <c r="I22" s="18">
        <f t="shared" si="1"/>
        <v>0</v>
      </c>
      <c r="J22" s="201" t="e">
        <f>D22/H22*100</f>
        <v>#DIV/0!</v>
      </c>
    </row>
    <row r="23" spans="1:10" s="53" customFormat="1" ht="18" hidden="1" customHeight="1">
      <c r="A23" s="27"/>
      <c r="B23" s="27" t="s">
        <v>52</v>
      </c>
      <c r="C23" s="22" t="s">
        <v>53</v>
      </c>
      <c r="D23" s="52">
        <v>0</v>
      </c>
      <c r="E23" s="19">
        <v>0</v>
      </c>
      <c r="F23" s="19">
        <v>0</v>
      </c>
      <c r="G23" s="19">
        <f t="shared" si="0"/>
        <v>0</v>
      </c>
      <c r="H23" s="200">
        <f>'01CH'!D24</f>
        <v>0</v>
      </c>
      <c r="I23" s="18">
        <f t="shared" si="1"/>
        <v>0</v>
      </c>
      <c r="J23" s="201" t="e">
        <f>D23/H23*100</f>
        <v>#DIV/0!</v>
      </c>
    </row>
    <row r="24" spans="1:10" ht="18.75" customHeight="1">
      <c r="A24" s="28" t="s">
        <v>54</v>
      </c>
      <c r="B24" s="17" t="s">
        <v>55</v>
      </c>
      <c r="C24" s="7" t="s">
        <v>56</v>
      </c>
      <c r="D24" s="52">
        <v>3179.5470570000002</v>
      </c>
      <c r="E24" s="19">
        <v>-169.79884000000001</v>
      </c>
      <c r="F24" s="19">
        <v>-0.51</v>
      </c>
      <c r="G24" s="19">
        <f t="shared" si="0"/>
        <v>-169.28884000000002</v>
      </c>
      <c r="H24" s="200">
        <f>'01CH'!D25</f>
        <v>69867.284180000017</v>
      </c>
      <c r="I24" s="18">
        <f t="shared" si="1"/>
        <v>66687.737123000014</v>
      </c>
      <c r="J24" s="201">
        <f>D24/H24*100</f>
        <v>4.5508381989036391</v>
      </c>
    </row>
    <row r="25" spans="1:10" s="53" customFormat="1" ht="18.75" customHeight="1">
      <c r="A25" s="27"/>
      <c r="B25" s="29" t="s">
        <v>199</v>
      </c>
      <c r="C25" s="22" t="s">
        <v>58</v>
      </c>
      <c r="D25" s="52">
        <v>0</v>
      </c>
      <c r="E25" s="19">
        <v>0</v>
      </c>
      <c r="F25" s="19">
        <v>0</v>
      </c>
      <c r="G25" s="19">
        <f t="shared" si="0"/>
        <v>0</v>
      </c>
      <c r="H25" s="200">
        <f>'01CH'!D26</f>
        <v>42409.922000000006</v>
      </c>
      <c r="I25" s="18">
        <f t="shared" si="1"/>
        <v>42409.922000000006</v>
      </c>
      <c r="J25" s="201"/>
    </row>
    <row r="26" spans="1:10" s="53" customFormat="1" ht="18" hidden="1" customHeight="1">
      <c r="A26" s="27"/>
      <c r="B26" s="27" t="s">
        <v>59</v>
      </c>
      <c r="C26" s="22" t="s">
        <v>60</v>
      </c>
      <c r="D26" s="52">
        <v>3172.706713</v>
      </c>
      <c r="E26" s="19">
        <v>-169.79884000000001</v>
      </c>
      <c r="F26" s="19">
        <v>-0.51</v>
      </c>
      <c r="G26" s="19">
        <f t="shared" si="0"/>
        <v>-169.28884000000002</v>
      </c>
      <c r="H26" s="200">
        <f>'01CH'!D27</f>
        <v>3553.8195799999994</v>
      </c>
      <c r="I26" s="18">
        <f t="shared" si="1"/>
        <v>381.11286699999937</v>
      </c>
      <c r="J26" s="201">
        <f>D26/H26*100</f>
        <v>89.275964679107332</v>
      </c>
    </row>
    <row r="27" spans="1:10" s="53" customFormat="1" ht="18" hidden="1" customHeight="1">
      <c r="A27" s="27"/>
      <c r="B27" s="27" t="s">
        <v>61</v>
      </c>
      <c r="C27" s="22" t="s">
        <v>62</v>
      </c>
      <c r="D27" s="52">
        <v>6.840344</v>
      </c>
      <c r="E27" s="19">
        <v>0</v>
      </c>
      <c r="F27" s="19">
        <v>0</v>
      </c>
      <c r="G27" s="19">
        <f t="shared" si="0"/>
        <v>0</v>
      </c>
      <c r="H27" s="200">
        <f>'01CH'!D28</f>
        <v>23903.542600000001</v>
      </c>
      <c r="I27" s="18">
        <f t="shared" si="1"/>
        <v>23896.702256</v>
      </c>
      <c r="J27" s="201">
        <f>D27/H27*100</f>
        <v>2.8616444493043472E-2</v>
      </c>
    </row>
    <row r="28" spans="1:10" ht="20.100000000000001" customHeight="1">
      <c r="A28" s="28" t="s">
        <v>63</v>
      </c>
      <c r="B28" s="28" t="s">
        <v>64</v>
      </c>
      <c r="C28" s="7" t="s">
        <v>65</v>
      </c>
      <c r="D28" s="52">
        <v>16.129818</v>
      </c>
      <c r="E28" s="19">
        <v>-4.2851600000000012</v>
      </c>
      <c r="F28" s="19">
        <v>0</v>
      </c>
      <c r="G28" s="19">
        <f t="shared" si="0"/>
        <v>-4.2851600000000012</v>
      </c>
      <c r="H28" s="200">
        <f>'01CH'!D29</f>
        <v>219.26299999999995</v>
      </c>
      <c r="I28" s="18">
        <f t="shared" si="1"/>
        <v>203.13318199999995</v>
      </c>
      <c r="J28" s="201">
        <f>D28/H28*100</f>
        <v>7.3563793252851619</v>
      </c>
    </row>
    <row r="29" spans="1:10" ht="18" customHeight="1">
      <c r="A29" s="28" t="s">
        <v>66</v>
      </c>
      <c r="B29" s="28" t="s">
        <v>67</v>
      </c>
      <c r="C29" s="7" t="s">
        <v>68</v>
      </c>
      <c r="D29" s="52">
        <v>0</v>
      </c>
      <c r="E29" s="19">
        <v>0</v>
      </c>
      <c r="F29" s="19">
        <v>0</v>
      </c>
      <c r="G29" s="19">
        <f t="shared" si="0"/>
        <v>0</v>
      </c>
      <c r="H29" s="200">
        <f>'01CH'!D30</f>
        <v>0</v>
      </c>
      <c r="I29" s="18">
        <f t="shared" si="1"/>
        <v>0</v>
      </c>
      <c r="J29" s="201"/>
    </row>
    <row r="30" spans="1:10" ht="20.100000000000001" customHeight="1">
      <c r="A30" s="28" t="s">
        <v>69</v>
      </c>
      <c r="B30" s="28" t="s">
        <v>70</v>
      </c>
      <c r="C30" s="7" t="s">
        <v>71</v>
      </c>
      <c r="D30" s="52">
        <v>14.764696000000001</v>
      </c>
      <c r="E30" s="19">
        <v>2.34</v>
      </c>
      <c r="F30" s="19">
        <v>1.34</v>
      </c>
      <c r="G30" s="19">
        <f t="shared" si="0"/>
        <v>0.99999999999999978</v>
      </c>
      <c r="H30" s="200">
        <f>'01CH'!D31</f>
        <v>11.458</v>
      </c>
      <c r="I30" s="18">
        <f t="shared" si="1"/>
        <v>-3.3066960000000005</v>
      </c>
      <c r="J30" s="201">
        <f>H30/D30*100</f>
        <v>77.604036005888645</v>
      </c>
    </row>
    <row r="31" spans="1:10" s="50" customFormat="1" ht="20.100000000000001" customHeight="1">
      <c r="A31" s="30" t="s">
        <v>72</v>
      </c>
      <c r="B31" s="30" t="s">
        <v>73</v>
      </c>
      <c r="C31" s="12" t="s">
        <v>74</v>
      </c>
      <c r="D31" s="49">
        <v>2558.6338709000001</v>
      </c>
      <c r="E31" s="14">
        <v>632.29191290000006</v>
      </c>
      <c r="F31" s="14">
        <v>2.5534310000000002</v>
      </c>
      <c r="G31" s="14">
        <f t="shared" si="0"/>
        <v>629.73848190000001</v>
      </c>
      <c r="H31" s="198">
        <f>'01CH'!D32</f>
        <v>4153.2168000000001</v>
      </c>
      <c r="I31" s="13">
        <f t="shared" si="1"/>
        <v>1594.5829291</v>
      </c>
      <c r="J31" s="199">
        <f>H31/D31*100</f>
        <v>162.32165325549707</v>
      </c>
    </row>
    <row r="32" spans="1:10" s="53" customFormat="1" ht="20.100000000000001" customHeight="1">
      <c r="A32" s="27"/>
      <c r="B32" s="27" t="s">
        <v>203</v>
      </c>
      <c r="C32" s="22"/>
      <c r="D32" s="66"/>
      <c r="E32" s="24"/>
      <c r="F32" s="19">
        <v>0</v>
      </c>
      <c r="G32" s="19">
        <f t="shared" si="0"/>
        <v>0</v>
      </c>
      <c r="H32" s="200"/>
      <c r="I32" s="18"/>
      <c r="J32" s="203"/>
    </row>
    <row r="33" spans="1:10" ht="20.100000000000001" customHeight="1">
      <c r="A33" s="28" t="s">
        <v>76</v>
      </c>
      <c r="B33" s="28" t="s">
        <v>77</v>
      </c>
      <c r="C33" s="7" t="s">
        <v>78</v>
      </c>
      <c r="D33" s="52">
        <v>66.402106000000003</v>
      </c>
      <c r="E33" s="19">
        <v>17.937759999999997</v>
      </c>
      <c r="F33" s="19">
        <v>0</v>
      </c>
      <c r="G33" s="19">
        <f t="shared" si="0"/>
        <v>17.937759999999997</v>
      </c>
      <c r="H33" s="200">
        <f>'01CH'!D34</f>
        <v>123.97880000000005</v>
      </c>
      <c r="I33" s="18">
        <f t="shared" ref="I33:I42" si="3">H33-D33</f>
        <v>57.576694000000046</v>
      </c>
      <c r="J33" s="201">
        <f>H33/D33*100</f>
        <v>186.70913841196551</v>
      </c>
    </row>
    <row r="34" spans="1:10" ht="20.100000000000001" customHeight="1">
      <c r="A34" s="28" t="s">
        <v>79</v>
      </c>
      <c r="B34" s="28" t="s">
        <v>80</v>
      </c>
      <c r="C34" s="7" t="s">
        <v>81</v>
      </c>
      <c r="D34" s="52">
        <v>30.292487999999999</v>
      </c>
      <c r="E34" s="19">
        <v>21.029900000000005</v>
      </c>
      <c r="F34" s="19">
        <v>0</v>
      </c>
      <c r="G34" s="19">
        <f t="shared" si="0"/>
        <v>21.029900000000005</v>
      </c>
      <c r="H34" s="200">
        <f>'01CH'!D35</f>
        <v>0.85000000000000009</v>
      </c>
      <c r="I34" s="18">
        <f t="shared" si="3"/>
        <v>-29.442487999999997</v>
      </c>
      <c r="J34" s="201">
        <f>H34/D34*100</f>
        <v>2.8059761878918632</v>
      </c>
    </row>
    <row r="35" spans="1:10" ht="20.100000000000001" customHeight="1">
      <c r="A35" s="28" t="s">
        <v>82</v>
      </c>
      <c r="B35" s="28" t="s">
        <v>83</v>
      </c>
      <c r="C35" s="7" t="s">
        <v>84</v>
      </c>
      <c r="D35" s="52">
        <v>0</v>
      </c>
      <c r="E35" s="19">
        <v>0</v>
      </c>
      <c r="F35" s="19">
        <v>0</v>
      </c>
      <c r="G35" s="19">
        <f t="shared" si="0"/>
        <v>0</v>
      </c>
      <c r="H35" s="200">
        <f>'01CH'!D36</f>
        <v>0</v>
      </c>
      <c r="I35" s="18">
        <f t="shared" si="3"/>
        <v>0</v>
      </c>
      <c r="J35" s="201"/>
    </row>
    <row r="36" spans="1:10" ht="18" hidden="1" customHeight="1">
      <c r="A36" s="28"/>
      <c r="B36" s="56" t="s">
        <v>86</v>
      </c>
      <c r="C36" s="7" t="s">
        <v>87</v>
      </c>
      <c r="D36" s="52">
        <v>0</v>
      </c>
      <c r="E36" s="19">
        <v>0</v>
      </c>
      <c r="F36" s="19">
        <v>0</v>
      </c>
      <c r="G36" s="19">
        <f t="shared" si="0"/>
        <v>0</v>
      </c>
      <c r="H36" s="200">
        <f>'01CH'!D37</f>
        <v>0</v>
      </c>
      <c r="I36" s="18">
        <f t="shared" si="3"/>
        <v>0</v>
      </c>
      <c r="J36" s="201"/>
    </row>
    <row r="37" spans="1:10" ht="20.100000000000001" customHeight="1">
      <c r="A37" s="28" t="s">
        <v>85</v>
      </c>
      <c r="B37" s="28" t="s">
        <v>88</v>
      </c>
      <c r="C37" s="7" t="s">
        <v>89</v>
      </c>
      <c r="D37" s="52">
        <v>0</v>
      </c>
      <c r="E37" s="19">
        <v>0</v>
      </c>
      <c r="F37" s="19">
        <v>0</v>
      </c>
      <c r="G37" s="19">
        <f t="shared" si="0"/>
        <v>0</v>
      </c>
      <c r="H37" s="200">
        <f>'01CH'!D38</f>
        <v>0</v>
      </c>
      <c r="I37" s="18">
        <f t="shared" si="3"/>
        <v>0</v>
      </c>
      <c r="J37" s="201"/>
    </row>
    <row r="38" spans="1:10" ht="20.100000000000001" customHeight="1">
      <c r="A38" s="28" t="s">
        <v>90</v>
      </c>
      <c r="B38" s="28" t="s">
        <v>91</v>
      </c>
      <c r="C38" s="7" t="s">
        <v>92</v>
      </c>
      <c r="D38" s="52">
        <v>127.27575299999999</v>
      </c>
      <c r="E38" s="19">
        <v>103.05</v>
      </c>
      <c r="F38" s="19">
        <v>-0.09</v>
      </c>
      <c r="G38" s="19">
        <f t="shared" si="0"/>
        <v>103.14</v>
      </c>
      <c r="H38" s="200">
        <f>'01CH'!D39</f>
        <v>19.175999999999995</v>
      </c>
      <c r="I38" s="18">
        <f t="shared" si="3"/>
        <v>-108.09975299999999</v>
      </c>
      <c r="J38" s="201">
        <f>H38/D38*100</f>
        <v>15.066498958367974</v>
      </c>
    </row>
    <row r="39" spans="1:10" ht="20.100000000000001" customHeight="1">
      <c r="A39" s="28" t="s">
        <v>93</v>
      </c>
      <c r="B39" s="31" t="s">
        <v>94</v>
      </c>
      <c r="C39" s="7" t="s">
        <v>95</v>
      </c>
      <c r="D39" s="52">
        <v>36.725416200000005</v>
      </c>
      <c r="E39" s="19">
        <v>2.1422281999999995</v>
      </c>
      <c r="F39" s="19">
        <v>0</v>
      </c>
      <c r="G39" s="19">
        <f t="shared" si="0"/>
        <v>2.1422281999999995</v>
      </c>
      <c r="H39" s="200">
        <f>'01CH'!D40</f>
        <v>16.620699999999999</v>
      </c>
      <c r="I39" s="18">
        <f t="shared" si="3"/>
        <v>-20.104716200000006</v>
      </c>
      <c r="J39" s="201">
        <f>H39/D39*100</f>
        <v>45.256668867921498</v>
      </c>
    </row>
    <row r="40" spans="1:10" ht="20.100000000000001" customHeight="1">
      <c r="A40" s="28" t="s">
        <v>96</v>
      </c>
      <c r="B40" s="28" t="s">
        <v>97</v>
      </c>
      <c r="C40" s="7" t="s">
        <v>98</v>
      </c>
      <c r="D40" s="52">
        <v>0</v>
      </c>
      <c r="E40" s="19">
        <v>0</v>
      </c>
      <c r="F40" s="19">
        <v>0</v>
      </c>
      <c r="G40" s="19">
        <f t="shared" si="0"/>
        <v>0</v>
      </c>
      <c r="H40" s="200">
        <f>'01CH'!D41</f>
        <v>0.03</v>
      </c>
      <c r="I40" s="18">
        <f t="shared" si="3"/>
        <v>0.03</v>
      </c>
      <c r="J40" s="201"/>
    </row>
    <row r="41" spans="1:10" s="50" customFormat="1" ht="20.100000000000001" customHeight="1">
      <c r="A41" s="28" t="s">
        <v>99</v>
      </c>
      <c r="B41" s="32" t="s">
        <v>100</v>
      </c>
      <c r="C41" s="7" t="s">
        <v>101</v>
      </c>
      <c r="D41" s="52">
        <v>1.6392310000000001</v>
      </c>
      <c r="E41" s="19">
        <v>0</v>
      </c>
      <c r="F41" s="19">
        <v>0</v>
      </c>
      <c r="G41" s="19">
        <f t="shared" si="0"/>
        <v>0</v>
      </c>
      <c r="H41" s="200">
        <f>'01CH'!D42</f>
        <v>11.955999999999573</v>
      </c>
      <c r="I41" s="18">
        <f t="shared" si="3"/>
        <v>10.316768999999573</v>
      </c>
      <c r="J41" s="201">
        <f>H41/D41*100</f>
        <v>729.36639192399196</v>
      </c>
    </row>
    <row r="42" spans="1:10" ht="33.75" customHeight="1">
      <c r="A42" s="28" t="s">
        <v>102</v>
      </c>
      <c r="B42" s="31" t="s">
        <v>103</v>
      </c>
      <c r="C42" s="7" t="s">
        <v>104</v>
      </c>
      <c r="D42" s="17">
        <v>1021.2883415</v>
      </c>
      <c r="E42" s="196">
        <v>327.89321750000011</v>
      </c>
      <c r="F42" s="19"/>
      <c r="G42" s="19">
        <f t="shared" si="0"/>
        <v>327.89321750000011</v>
      </c>
      <c r="H42" s="200">
        <f>'01CH'!D43</f>
        <v>1747.5630000000003</v>
      </c>
      <c r="I42" s="18">
        <f t="shared" si="3"/>
        <v>726.27465850000033</v>
      </c>
      <c r="J42" s="201">
        <f>H42/D42*100</f>
        <v>171.11357576385299</v>
      </c>
    </row>
    <row r="43" spans="1:10" s="53" customFormat="1" ht="20.100000000000001" customHeight="1">
      <c r="A43" s="27"/>
      <c r="B43" s="29" t="s">
        <v>75</v>
      </c>
      <c r="C43" s="22"/>
      <c r="D43" s="26"/>
      <c r="E43" s="197"/>
      <c r="F43" s="19">
        <v>0</v>
      </c>
      <c r="G43" s="19">
        <f t="shared" si="0"/>
        <v>0</v>
      </c>
      <c r="H43" s="200"/>
      <c r="I43" s="18"/>
      <c r="J43" s="201"/>
    </row>
    <row r="44" spans="1:10" ht="20.100000000000001" customHeight="1">
      <c r="A44" s="16" t="s">
        <v>105</v>
      </c>
      <c r="B44" s="31" t="s">
        <v>106</v>
      </c>
      <c r="C44" s="7" t="s">
        <v>107</v>
      </c>
      <c r="D44" s="52">
        <v>664.47742000000005</v>
      </c>
      <c r="E44" s="19">
        <v>230.26458100000005</v>
      </c>
      <c r="F44" s="19">
        <v>2.3800000000000002E-2</v>
      </c>
      <c r="G44" s="19">
        <f t="shared" si="0"/>
        <v>230.24078100000006</v>
      </c>
      <c r="H44" s="200">
        <f>'01CH'!D45</f>
        <v>1376.9730000000002</v>
      </c>
      <c r="I44" s="18">
        <f t="shared" ref="I44:I74" si="4">H44-D44</f>
        <v>712.49558000000013</v>
      </c>
      <c r="J44" s="201">
        <f t="shared" ref="J44:J51" si="5">H44/D44*100</f>
        <v>207.22645473792022</v>
      </c>
    </row>
    <row r="45" spans="1:10" ht="20.100000000000001" customHeight="1">
      <c r="A45" s="16" t="s">
        <v>105</v>
      </c>
      <c r="B45" s="31" t="s">
        <v>108</v>
      </c>
      <c r="C45" s="7" t="s">
        <v>109</v>
      </c>
      <c r="D45" s="52">
        <v>110.4063955</v>
      </c>
      <c r="E45" s="19">
        <v>11.1164185</v>
      </c>
      <c r="F45" s="19">
        <v>0</v>
      </c>
      <c r="G45" s="19">
        <f t="shared" si="0"/>
        <v>11.1164185</v>
      </c>
      <c r="H45" s="200">
        <f>'01CH'!D46</f>
        <v>79.580000000000013</v>
      </c>
      <c r="I45" s="18">
        <f t="shared" si="4"/>
        <v>-30.82639549999999</v>
      </c>
      <c r="J45" s="201">
        <f t="shared" si="5"/>
        <v>72.079157769442816</v>
      </c>
    </row>
    <row r="46" spans="1:10" ht="20.100000000000001" customHeight="1">
      <c r="A46" s="16" t="s">
        <v>105</v>
      </c>
      <c r="B46" s="31" t="s">
        <v>110</v>
      </c>
      <c r="C46" s="7" t="s">
        <v>111</v>
      </c>
      <c r="D46" s="52">
        <v>2.7162850000000001</v>
      </c>
      <c r="E46" s="19">
        <v>-1.208E-2</v>
      </c>
      <c r="F46" s="19">
        <v>0</v>
      </c>
      <c r="G46" s="19">
        <f t="shared" si="0"/>
        <v>-1.208E-2</v>
      </c>
      <c r="H46" s="200">
        <f>'01CH'!D47</f>
        <v>0.9710000000000002</v>
      </c>
      <c r="I46" s="18">
        <f t="shared" si="4"/>
        <v>-1.745285</v>
      </c>
      <c r="J46" s="201">
        <f t="shared" si="5"/>
        <v>35.747353462541675</v>
      </c>
    </row>
    <row r="47" spans="1:10" ht="20.100000000000001" customHeight="1">
      <c r="A47" s="16" t="s">
        <v>105</v>
      </c>
      <c r="B47" s="31" t="s">
        <v>112</v>
      </c>
      <c r="C47" s="7" t="s">
        <v>113</v>
      </c>
      <c r="D47" s="52">
        <v>13.275576999999998</v>
      </c>
      <c r="E47" s="19">
        <v>2.0625399999999998</v>
      </c>
      <c r="F47" s="19">
        <v>0</v>
      </c>
      <c r="G47" s="19">
        <f t="shared" si="0"/>
        <v>2.0625399999999998</v>
      </c>
      <c r="H47" s="200">
        <f>'01CH'!D48</f>
        <v>3.5000000000000009</v>
      </c>
      <c r="I47" s="18">
        <f t="shared" si="4"/>
        <v>-9.7755769999999984</v>
      </c>
      <c r="J47" s="201">
        <f t="shared" si="5"/>
        <v>26.364202474965882</v>
      </c>
    </row>
    <row r="48" spans="1:10" ht="20.100000000000001" customHeight="1">
      <c r="A48" s="16" t="s">
        <v>105</v>
      </c>
      <c r="B48" s="31" t="s">
        <v>200</v>
      </c>
      <c r="C48" s="7" t="s">
        <v>115</v>
      </c>
      <c r="D48" s="52">
        <v>41.673464999999993</v>
      </c>
      <c r="E48" s="19">
        <v>5.9596999999999998</v>
      </c>
      <c r="F48" s="19">
        <v>0</v>
      </c>
      <c r="G48" s="19">
        <f t="shared" si="0"/>
        <v>5.9596999999999998</v>
      </c>
      <c r="H48" s="200">
        <f>'01CH'!D49</f>
        <v>34.896000000000001</v>
      </c>
      <c r="I48" s="18">
        <f t="shared" si="4"/>
        <v>-6.7774649999999923</v>
      </c>
      <c r="J48" s="201">
        <f t="shared" si="5"/>
        <v>83.736737513907244</v>
      </c>
    </row>
    <row r="49" spans="1:10" ht="20.100000000000001" customHeight="1">
      <c r="A49" s="16" t="s">
        <v>105</v>
      </c>
      <c r="B49" s="31" t="s">
        <v>116</v>
      </c>
      <c r="C49" s="7" t="s">
        <v>117</v>
      </c>
      <c r="D49" s="52">
        <v>75.683165000000002</v>
      </c>
      <c r="E49" s="19">
        <v>70.2517</v>
      </c>
      <c r="F49" s="19">
        <v>0</v>
      </c>
      <c r="G49" s="19">
        <f t="shared" si="0"/>
        <v>70.2517</v>
      </c>
      <c r="H49" s="200">
        <f>'01CH'!D50</f>
        <v>7.1870000000000003</v>
      </c>
      <c r="I49" s="18">
        <f t="shared" si="4"/>
        <v>-68.496165000000005</v>
      </c>
      <c r="J49" s="201">
        <f t="shared" si="5"/>
        <v>9.4961673444814299</v>
      </c>
    </row>
    <row r="50" spans="1:10" ht="20.100000000000001" customHeight="1">
      <c r="A50" s="16" t="s">
        <v>105</v>
      </c>
      <c r="B50" s="31" t="s">
        <v>118</v>
      </c>
      <c r="C50" s="7" t="s">
        <v>119</v>
      </c>
      <c r="D50" s="52">
        <v>2.2243900000000005</v>
      </c>
      <c r="E50" s="19">
        <v>1.6980000000000004</v>
      </c>
      <c r="F50" s="19">
        <v>0</v>
      </c>
      <c r="G50" s="19">
        <f t="shared" si="0"/>
        <v>1.6980000000000004</v>
      </c>
      <c r="H50" s="200">
        <f>'01CH'!D51</f>
        <v>114.333</v>
      </c>
      <c r="I50" s="18">
        <f t="shared" si="4"/>
        <v>112.10861</v>
      </c>
      <c r="J50" s="201">
        <f t="shared" si="5"/>
        <v>5139.9709583301483</v>
      </c>
    </row>
    <row r="51" spans="1:10" ht="20.100000000000001" customHeight="1">
      <c r="A51" s="16" t="s">
        <v>105</v>
      </c>
      <c r="B51" s="31" t="s">
        <v>120</v>
      </c>
      <c r="C51" s="7" t="s">
        <v>121</v>
      </c>
      <c r="D51" s="52">
        <v>1.7745109999999999</v>
      </c>
      <c r="E51" s="19">
        <v>0</v>
      </c>
      <c r="F51" s="19">
        <v>0</v>
      </c>
      <c r="G51" s="19">
        <f t="shared" si="0"/>
        <v>0</v>
      </c>
      <c r="H51" s="200">
        <f>'01CH'!D52</f>
        <v>0.35399999999999998</v>
      </c>
      <c r="I51" s="18">
        <f t="shared" si="4"/>
        <v>-1.4205109999999999</v>
      </c>
      <c r="J51" s="201">
        <f t="shared" si="5"/>
        <v>19.949157824324558</v>
      </c>
    </row>
    <row r="52" spans="1:10" ht="20.100000000000001" customHeight="1">
      <c r="A52" s="16" t="s">
        <v>105</v>
      </c>
      <c r="B52" s="31" t="s">
        <v>122</v>
      </c>
      <c r="C52" s="7" t="s">
        <v>123</v>
      </c>
      <c r="D52" s="52"/>
      <c r="E52" s="19"/>
      <c r="F52" s="19">
        <v>0</v>
      </c>
      <c r="G52" s="19">
        <f t="shared" si="0"/>
        <v>0</v>
      </c>
      <c r="H52" s="200">
        <f>'01CH'!D53</f>
        <v>0</v>
      </c>
      <c r="I52" s="18">
        <f t="shared" si="4"/>
        <v>0</v>
      </c>
      <c r="J52" s="201"/>
    </row>
    <row r="53" spans="1:10" ht="20.100000000000001" customHeight="1">
      <c r="A53" s="16" t="s">
        <v>105</v>
      </c>
      <c r="B53" s="28" t="s">
        <v>124</v>
      </c>
      <c r="C53" s="7" t="s">
        <v>125</v>
      </c>
      <c r="D53" s="52">
        <v>43.205966999999994</v>
      </c>
      <c r="E53" s="19">
        <v>6.2913899999999998</v>
      </c>
      <c r="F53" s="19">
        <v>0</v>
      </c>
      <c r="G53" s="19">
        <f t="shared" si="0"/>
        <v>6.2913899999999998</v>
      </c>
      <c r="H53" s="200">
        <f>'01CH'!D54</f>
        <v>0.28600000000000003</v>
      </c>
      <c r="I53" s="18">
        <f t="shared" si="4"/>
        <v>-42.919966999999993</v>
      </c>
      <c r="J53" s="201">
        <f t="shared" ref="J53:J59" si="6">H53/D53*100</f>
        <v>0.66194560580023609</v>
      </c>
    </row>
    <row r="54" spans="1:10" ht="20.100000000000001" customHeight="1">
      <c r="A54" s="16" t="s">
        <v>105</v>
      </c>
      <c r="B54" s="33" t="s">
        <v>126</v>
      </c>
      <c r="C54" s="7" t="s">
        <v>127</v>
      </c>
      <c r="D54" s="52">
        <v>4.2337199999999999</v>
      </c>
      <c r="E54" s="19">
        <v>0.4</v>
      </c>
      <c r="F54" s="19">
        <v>0</v>
      </c>
      <c r="G54" s="19">
        <f t="shared" si="0"/>
        <v>0.4</v>
      </c>
      <c r="H54" s="200">
        <f>'01CH'!D55</f>
        <v>50.579000000000001</v>
      </c>
      <c r="I54" s="18">
        <f t="shared" si="4"/>
        <v>46.345280000000002</v>
      </c>
      <c r="J54" s="201">
        <f t="shared" si="6"/>
        <v>1194.6704080572167</v>
      </c>
    </row>
    <row r="55" spans="1:10" ht="20.100000000000001" customHeight="1">
      <c r="A55" s="16" t="s">
        <v>105</v>
      </c>
      <c r="B55" s="32" t="s">
        <v>128</v>
      </c>
      <c r="C55" s="7" t="s">
        <v>129</v>
      </c>
      <c r="D55" s="52">
        <v>3.9115000000000002</v>
      </c>
      <c r="E55" s="19">
        <v>0</v>
      </c>
      <c r="F55" s="19">
        <v>0</v>
      </c>
      <c r="G55" s="19">
        <f t="shared" si="0"/>
        <v>0</v>
      </c>
      <c r="H55" s="200">
        <f>'01CH'!D56</f>
        <v>0.68400000000000005</v>
      </c>
      <c r="I55" s="18">
        <f t="shared" si="4"/>
        <v>-3.2275</v>
      </c>
      <c r="J55" s="201">
        <f t="shared" si="6"/>
        <v>17.486897609612679</v>
      </c>
    </row>
    <row r="56" spans="1:10" ht="33" customHeight="1">
      <c r="A56" s="16" t="s">
        <v>105</v>
      </c>
      <c r="B56" s="32" t="s">
        <v>201</v>
      </c>
      <c r="C56" s="7" t="s">
        <v>131</v>
      </c>
      <c r="D56" s="52">
        <v>37.556365</v>
      </c>
      <c r="E56" s="19">
        <v>-1.694582</v>
      </c>
      <c r="F56" s="19">
        <v>0</v>
      </c>
      <c r="G56" s="19">
        <f t="shared" si="0"/>
        <v>-1.694582</v>
      </c>
      <c r="H56" s="200">
        <f>'01CH'!D57</f>
        <v>76.237999999999985</v>
      </c>
      <c r="I56" s="18">
        <f t="shared" si="4"/>
        <v>38.681634999999986</v>
      </c>
      <c r="J56" s="201">
        <f t="shared" si="6"/>
        <v>202.99621648687241</v>
      </c>
    </row>
    <row r="57" spans="1:10" ht="20.100000000000001" customHeight="1">
      <c r="A57" s="16" t="s">
        <v>105</v>
      </c>
      <c r="B57" s="31" t="s">
        <v>132</v>
      </c>
      <c r="C57" s="7" t="s">
        <v>133</v>
      </c>
      <c r="D57" s="52">
        <v>2.0373239999999999</v>
      </c>
      <c r="E57" s="19">
        <v>0.46425</v>
      </c>
      <c r="F57" s="19">
        <v>0</v>
      </c>
      <c r="G57" s="19">
        <f t="shared" si="0"/>
        <v>0.46425</v>
      </c>
      <c r="H57" s="200">
        <f>'01CH'!D58</f>
        <v>0</v>
      </c>
      <c r="I57" s="18">
        <f t="shared" si="4"/>
        <v>-2.0373239999999999</v>
      </c>
      <c r="J57" s="201">
        <f t="shared" si="6"/>
        <v>0</v>
      </c>
    </row>
    <row r="58" spans="1:10" ht="20.100000000000001" customHeight="1">
      <c r="A58" s="16" t="s">
        <v>105</v>
      </c>
      <c r="B58" s="31" t="s">
        <v>134</v>
      </c>
      <c r="C58" s="7" t="s">
        <v>135</v>
      </c>
      <c r="D58" s="52">
        <v>11.94896</v>
      </c>
      <c r="E58" s="19">
        <v>0</v>
      </c>
      <c r="F58" s="19"/>
      <c r="G58" s="19">
        <f t="shared" si="0"/>
        <v>0</v>
      </c>
      <c r="H58" s="200">
        <f>'01CH'!D59</f>
        <v>0.15</v>
      </c>
      <c r="I58" s="18">
        <f t="shared" si="4"/>
        <v>-11.798959999999999</v>
      </c>
      <c r="J58" s="201">
        <f t="shared" si="6"/>
        <v>1.2553393768160577</v>
      </c>
    </row>
    <row r="59" spans="1:10" ht="20.100000000000001" customHeight="1">
      <c r="A59" s="16" t="s">
        <v>105</v>
      </c>
      <c r="B59" s="31" t="s">
        <v>136</v>
      </c>
      <c r="C59" s="7" t="s">
        <v>137</v>
      </c>
      <c r="D59" s="52">
        <v>6.163297</v>
      </c>
      <c r="E59" s="19">
        <v>1.0913000000000002</v>
      </c>
      <c r="F59" s="19">
        <v>0</v>
      </c>
      <c r="G59" s="19">
        <f t="shared" si="0"/>
        <v>1.0913000000000002</v>
      </c>
      <c r="H59" s="200">
        <f>'01CH'!D60</f>
        <v>1.8320000000000001</v>
      </c>
      <c r="I59" s="18">
        <f t="shared" si="4"/>
        <v>-4.3312970000000002</v>
      </c>
      <c r="J59" s="201">
        <f t="shared" si="6"/>
        <v>29.72435045723093</v>
      </c>
    </row>
    <row r="60" spans="1:10" ht="20.100000000000001" customHeight="1">
      <c r="A60" s="28" t="s">
        <v>138</v>
      </c>
      <c r="B60" s="28" t="s">
        <v>139</v>
      </c>
      <c r="C60" s="7" t="s">
        <v>140</v>
      </c>
      <c r="D60" s="52">
        <v>0</v>
      </c>
      <c r="E60" s="19">
        <v>0</v>
      </c>
      <c r="F60" s="19">
        <v>0</v>
      </c>
      <c r="G60" s="19">
        <f t="shared" si="0"/>
        <v>0</v>
      </c>
      <c r="H60" s="200">
        <f>'01CH'!D61</f>
        <v>0</v>
      </c>
      <c r="I60" s="18">
        <f t="shared" si="4"/>
        <v>0</v>
      </c>
      <c r="J60" s="201"/>
    </row>
    <row r="61" spans="1:10" s="50" customFormat="1" ht="20.100000000000001" customHeight="1">
      <c r="A61" s="28" t="s">
        <v>141</v>
      </c>
      <c r="B61" s="32" t="s">
        <v>142</v>
      </c>
      <c r="C61" s="7" t="s">
        <v>143</v>
      </c>
      <c r="D61" s="52">
        <v>3.9334759999999998</v>
      </c>
      <c r="E61" s="19">
        <v>0.36091999999999996</v>
      </c>
      <c r="F61" s="19">
        <v>0.02</v>
      </c>
      <c r="G61" s="19">
        <f t="shared" si="0"/>
        <v>0.34091999999999995</v>
      </c>
      <c r="H61" s="200">
        <f>'01CH'!D62</f>
        <v>10.440000000000001</v>
      </c>
      <c r="I61" s="18">
        <f t="shared" si="4"/>
        <v>6.5065240000000015</v>
      </c>
      <c r="J61" s="201">
        <f t="shared" ref="J61:J66" si="7">H61/D61*100</f>
        <v>265.41410192918431</v>
      </c>
    </row>
    <row r="62" spans="1:10" s="50" customFormat="1" ht="20.100000000000001" customHeight="1">
      <c r="A62" s="28" t="s">
        <v>144</v>
      </c>
      <c r="B62" s="32" t="s">
        <v>145</v>
      </c>
      <c r="C62" s="7" t="s">
        <v>146</v>
      </c>
      <c r="D62" s="52">
        <v>123.13456599999998</v>
      </c>
      <c r="E62" s="19">
        <v>18.555754999999984</v>
      </c>
      <c r="F62" s="19">
        <v>0.15</v>
      </c>
      <c r="G62" s="19">
        <f t="shared" si="0"/>
        <v>18.405754999999985</v>
      </c>
      <c r="H62" s="200">
        <f>'01CH'!D63</f>
        <v>0.12</v>
      </c>
      <c r="I62" s="18">
        <f t="shared" si="4"/>
        <v>-123.01456599999997</v>
      </c>
      <c r="J62" s="201">
        <f t="shared" si="7"/>
        <v>9.7454357373542064E-2</v>
      </c>
    </row>
    <row r="63" spans="1:10" ht="20.100000000000001" customHeight="1">
      <c r="A63" s="28" t="s">
        <v>147</v>
      </c>
      <c r="B63" s="33" t="s">
        <v>148</v>
      </c>
      <c r="C63" s="7" t="s">
        <v>149</v>
      </c>
      <c r="D63" s="52">
        <v>267.062454</v>
      </c>
      <c r="E63" s="19">
        <v>7.3033369999999973</v>
      </c>
      <c r="F63" s="19">
        <v>0.60446999999999995</v>
      </c>
      <c r="G63" s="19">
        <f t="shared" si="0"/>
        <v>6.6988669999999972</v>
      </c>
      <c r="H63" s="200">
        <f>'01CH'!D64</f>
        <v>657.21830000000011</v>
      </c>
      <c r="I63" s="18">
        <f t="shared" si="4"/>
        <v>390.15584600000011</v>
      </c>
      <c r="J63" s="201">
        <f t="shared" si="7"/>
        <v>246.09161271318212</v>
      </c>
    </row>
    <row r="64" spans="1:10" ht="20.100000000000001" customHeight="1">
      <c r="A64" s="28" t="s">
        <v>150</v>
      </c>
      <c r="B64" s="32" t="s">
        <v>151</v>
      </c>
      <c r="C64" s="7" t="s">
        <v>152</v>
      </c>
      <c r="D64" s="52">
        <v>537.38560219999999</v>
      </c>
      <c r="E64" s="19">
        <v>134.07942119999998</v>
      </c>
      <c r="F64" s="19">
        <v>0.60265100000000005</v>
      </c>
      <c r="G64" s="19">
        <f t="shared" si="0"/>
        <v>133.47677019999998</v>
      </c>
      <c r="H64" s="200">
        <f>'01CH'!D65</f>
        <v>22.03</v>
      </c>
      <c r="I64" s="18">
        <f t="shared" si="4"/>
        <v>-515.35560220000002</v>
      </c>
      <c r="J64" s="201">
        <f t="shared" si="7"/>
        <v>4.0994771556609448</v>
      </c>
    </row>
    <row r="65" spans="1:10" ht="20.100000000000001" customHeight="1">
      <c r="A65" s="28" t="s">
        <v>153</v>
      </c>
      <c r="B65" s="32" t="s">
        <v>154</v>
      </c>
      <c r="C65" s="7" t="s">
        <v>155</v>
      </c>
      <c r="D65" s="52">
        <v>24.499471</v>
      </c>
      <c r="E65" s="19">
        <v>-3.3529999999999838E-2</v>
      </c>
      <c r="F65" s="19">
        <v>0</v>
      </c>
      <c r="G65" s="19">
        <f t="shared" si="0"/>
        <v>-3.3529999999999838E-2</v>
      </c>
      <c r="H65" s="200">
        <f>'01CH'!D66</f>
        <v>11.047000000000001</v>
      </c>
      <c r="I65" s="18">
        <f t="shared" si="4"/>
        <v>-13.452470999999999</v>
      </c>
      <c r="J65" s="201">
        <f t="shared" si="7"/>
        <v>45.09076951090087</v>
      </c>
    </row>
    <row r="66" spans="1:10" ht="20.100000000000001" customHeight="1">
      <c r="A66" s="28" t="s">
        <v>156</v>
      </c>
      <c r="B66" s="32" t="s">
        <v>157</v>
      </c>
      <c r="C66" s="7" t="s">
        <v>158</v>
      </c>
      <c r="D66" s="52">
        <v>6.2188469999999993</v>
      </c>
      <c r="E66" s="19">
        <v>0.24094000000000002</v>
      </c>
      <c r="F66" s="19"/>
      <c r="G66" s="19">
        <f t="shared" si="0"/>
        <v>0.24094000000000002</v>
      </c>
      <c r="H66" s="200">
        <f>'01CH'!D67</f>
        <v>1.2989999999999999</v>
      </c>
      <c r="I66" s="18">
        <f t="shared" si="4"/>
        <v>-4.919846999999999</v>
      </c>
      <c r="J66" s="201">
        <f t="shared" si="7"/>
        <v>20.888116398425627</v>
      </c>
    </row>
    <row r="67" spans="1:10" ht="20.100000000000001" customHeight="1">
      <c r="A67" s="28" t="s">
        <v>159</v>
      </c>
      <c r="B67" s="32" t="s">
        <v>160</v>
      </c>
      <c r="C67" s="7" t="s">
        <v>181</v>
      </c>
      <c r="D67" s="52">
        <v>0</v>
      </c>
      <c r="E67" s="19">
        <v>0</v>
      </c>
      <c r="F67" s="19">
        <v>0</v>
      </c>
      <c r="G67" s="19">
        <f t="shared" si="0"/>
        <v>0</v>
      </c>
      <c r="H67" s="200">
        <f>'01CH'!D68</f>
        <v>0</v>
      </c>
      <c r="I67" s="18">
        <f t="shared" si="4"/>
        <v>0</v>
      </c>
      <c r="J67" s="201"/>
    </row>
    <row r="68" spans="1:10" s="50" customFormat="1" ht="20.100000000000001" customHeight="1">
      <c r="A68" s="28" t="s">
        <v>161</v>
      </c>
      <c r="B68" s="32" t="s">
        <v>162</v>
      </c>
      <c r="C68" s="7" t="s">
        <v>163</v>
      </c>
      <c r="D68" s="52">
        <v>4.4218869999999999</v>
      </c>
      <c r="E68" s="19">
        <v>-8.6E-3</v>
      </c>
      <c r="F68" s="19">
        <v>0</v>
      </c>
      <c r="G68" s="19">
        <f t="shared" si="0"/>
        <v>-8.6E-3</v>
      </c>
      <c r="H68" s="200">
        <f>'01CH'!D69</f>
        <v>6.4375</v>
      </c>
      <c r="I68" s="18">
        <f t="shared" si="4"/>
        <v>2.0156130000000001</v>
      </c>
      <c r="J68" s="201">
        <f>H68/D68*100</f>
        <v>145.58264378985714</v>
      </c>
    </row>
    <row r="69" spans="1:10" ht="20.100000000000001" customHeight="1">
      <c r="A69" s="28" t="s">
        <v>164</v>
      </c>
      <c r="B69" s="32" t="s">
        <v>165</v>
      </c>
      <c r="C69" s="7" t="s">
        <v>166</v>
      </c>
      <c r="D69" s="52">
        <v>286.85156899999998</v>
      </c>
      <c r="E69" s="19">
        <v>-10.110816</v>
      </c>
      <c r="F69" s="19">
        <v>0</v>
      </c>
      <c r="G69" s="19">
        <f t="shared" si="0"/>
        <v>-10.110816</v>
      </c>
      <c r="H69" s="200">
        <f>'01CH'!D70</f>
        <v>1425.6425000000002</v>
      </c>
      <c r="I69" s="18">
        <f t="shared" si="4"/>
        <v>1138.7909310000002</v>
      </c>
      <c r="J69" s="201">
        <f>H69/D69*100</f>
        <v>496.996584320583</v>
      </c>
    </row>
    <row r="70" spans="1:10" ht="20.100000000000001" customHeight="1">
      <c r="A70" s="28" t="s">
        <v>167</v>
      </c>
      <c r="B70" s="32" t="s">
        <v>168</v>
      </c>
      <c r="C70" s="7" t="s">
        <v>169</v>
      </c>
      <c r="D70" s="52">
        <v>7.7643690000000012</v>
      </c>
      <c r="E70" s="19">
        <v>-2.0722199999999997</v>
      </c>
      <c r="F70" s="19">
        <v>-0.85</v>
      </c>
      <c r="G70" s="19">
        <f t="shared" si="0"/>
        <v>-1.2222199999999996</v>
      </c>
      <c r="H70" s="200">
        <f>'01CH'!D71</f>
        <v>79.317999999999998</v>
      </c>
      <c r="I70" s="18">
        <f t="shared" si="4"/>
        <v>71.553630999999996</v>
      </c>
      <c r="J70" s="201">
        <f>H70/D70*100</f>
        <v>1021.5640189176995</v>
      </c>
    </row>
    <row r="71" spans="1:10" ht="20.100000000000001" customHeight="1">
      <c r="A71" s="28" t="s">
        <v>170</v>
      </c>
      <c r="B71" s="32" t="s">
        <v>171</v>
      </c>
      <c r="C71" s="7" t="s">
        <v>172</v>
      </c>
      <c r="D71" s="52">
        <v>13.738294000000002</v>
      </c>
      <c r="E71" s="19">
        <v>11.9236</v>
      </c>
      <c r="F71" s="19">
        <v>0</v>
      </c>
      <c r="G71" s="19">
        <f t="shared" si="0"/>
        <v>11.9236</v>
      </c>
      <c r="H71" s="200">
        <f>'01CH'!D72</f>
        <v>19.23</v>
      </c>
      <c r="I71" s="18">
        <f t="shared" si="4"/>
        <v>5.4917059999999989</v>
      </c>
      <c r="J71" s="201">
        <f>H71/D71*100</f>
        <v>139.97371143753364</v>
      </c>
    </row>
    <row r="72" spans="1:10" ht="20.100000000000001" customHeight="1">
      <c r="A72" s="28" t="s">
        <v>173</v>
      </c>
      <c r="B72" s="32" t="s">
        <v>174</v>
      </c>
      <c r="C72" s="7" t="s">
        <v>175</v>
      </c>
      <c r="D72" s="52">
        <v>0</v>
      </c>
      <c r="E72" s="19">
        <v>0</v>
      </c>
      <c r="F72" s="19">
        <v>0</v>
      </c>
      <c r="G72" s="19">
        <f t="shared" si="0"/>
        <v>0</v>
      </c>
      <c r="H72" s="200">
        <f>'01CH'!D73</f>
        <v>0.26</v>
      </c>
      <c r="I72" s="18">
        <f t="shared" si="4"/>
        <v>0.26</v>
      </c>
      <c r="J72" s="201"/>
    </row>
    <row r="73" spans="1:10" ht="20.100000000000001" customHeight="1">
      <c r="A73" s="28" t="s">
        <v>176</v>
      </c>
      <c r="B73" s="32" t="s">
        <v>177</v>
      </c>
      <c r="C73" s="7" t="s">
        <v>178</v>
      </c>
      <c r="D73" s="52">
        <v>0</v>
      </c>
      <c r="E73" s="19">
        <v>0</v>
      </c>
      <c r="F73" s="19">
        <v>0</v>
      </c>
      <c r="G73" s="19">
        <f t="shared" ref="G73:G74" si="8">E73-F73</f>
        <v>0</v>
      </c>
      <c r="H73" s="200">
        <f>'01CH'!D74</f>
        <v>0</v>
      </c>
      <c r="I73" s="18">
        <f t="shared" si="4"/>
        <v>0</v>
      </c>
      <c r="J73" s="201"/>
    </row>
    <row r="74" spans="1:10" s="55" customFormat="1" ht="20.100000000000001" customHeight="1">
      <c r="A74" s="69">
        <v>3</v>
      </c>
      <c r="B74" s="62" t="s">
        <v>179</v>
      </c>
      <c r="C74" s="63" t="s">
        <v>180</v>
      </c>
      <c r="D74" s="64">
        <v>58.460864999999984</v>
      </c>
      <c r="E74" s="104">
        <v>-82.508289000000005</v>
      </c>
      <c r="F74" s="14">
        <v>0</v>
      </c>
      <c r="G74" s="14">
        <f t="shared" si="8"/>
        <v>-82.508289000000005</v>
      </c>
      <c r="H74" s="204">
        <f>'01CH'!D75</f>
        <v>732.44250000000011</v>
      </c>
      <c r="I74" s="86">
        <f t="shared" si="4"/>
        <v>673.9816350000001</v>
      </c>
      <c r="J74" s="205">
        <f>D74/H74*100</f>
        <v>7.9816320052427292</v>
      </c>
    </row>
    <row r="75" spans="1:10" ht="10.5" customHeight="1"/>
    <row r="76" spans="1:10" ht="69" customHeight="1">
      <c r="A76" s="1021" t="s">
        <v>205</v>
      </c>
      <c r="B76" s="1022"/>
      <c r="C76" s="1022"/>
      <c r="D76" s="1022"/>
      <c r="E76" s="1022"/>
      <c r="F76" s="1022"/>
      <c r="G76" s="1022"/>
      <c r="H76" s="1022"/>
      <c r="I76" s="1022"/>
      <c r="J76" s="1022"/>
    </row>
    <row r="82" spans="7:7">
      <c r="G82" s="44"/>
    </row>
  </sheetData>
  <mergeCells count="12">
    <mergeCell ref="A76:J76"/>
    <mergeCell ref="D3:E4"/>
    <mergeCell ref="F3:J3"/>
    <mergeCell ref="F4:F5"/>
    <mergeCell ref="G4:G5"/>
    <mergeCell ref="A1:B1"/>
    <mergeCell ref="A2:J2"/>
    <mergeCell ref="A3:A5"/>
    <mergeCell ref="B3:B5"/>
    <mergeCell ref="C3:C5"/>
    <mergeCell ref="H4:H5"/>
    <mergeCell ref="I4:J4"/>
  </mergeCells>
  <pageMargins left="0.7" right="0.7" top="0.75" bottom="0.75" header="0.3" footer="0.3"/>
  <pageSetup paperSize="9" orientation="portrait"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77"/>
  <sheetViews>
    <sheetView showZeros="0" workbookViewId="0">
      <selection activeCell="J12" sqref="J12"/>
    </sheetView>
  </sheetViews>
  <sheetFormatPr defaultColWidth="7.5546875" defaultRowHeight="13.8"/>
  <cols>
    <col min="1" max="1" width="5.44140625" style="57" customWidth="1"/>
    <col min="2" max="2" width="40.44140625" style="58" customWidth="1"/>
    <col min="3" max="3" width="6.44140625" style="44" customWidth="1"/>
    <col min="4" max="4" width="12.5546875" style="57" customWidth="1"/>
    <col min="5" max="5" width="7.44140625" style="57" hidden="1" customWidth="1"/>
    <col min="6" max="6" width="9.5546875" style="44" bestFit="1" customWidth="1"/>
    <col min="7" max="7" width="7.88671875" style="44" bestFit="1" customWidth="1"/>
    <col min="8" max="8" width="8" style="44" bestFit="1" customWidth="1"/>
    <col min="9" max="9" width="8.5546875" style="44" bestFit="1" customWidth="1"/>
    <col min="10" max="10" width="7.88671875" style="44" bestFit="1" customWidth="1"/>
    <col min="11" max="12" width="9.5546875" style="44" bestFit="1" customWidth="1"/>
    <col min="13" max="13" width="9" style="44" bestFit="1" customWidth="1"/>
    <col min="14" max="14" width="12" style="44" customWidth="1"/>
    <col min="15" max="15" width="12.88671875" style="44" customWidth="1"/>
    <col min="16" max="245" width="7.5546875" style="44"/>
    <col min="246" max="246" width="4.44140625" style="44" customWidth="1"/>
    <col min="247" max="247" width="34.44140625" style="44" customWidth="1"/>
    <col min="248" max="248" width="6.88671875" style="44" customWidth="1"/>
    <col min="249" max="249" width="9.5546875" style="44" customWidth="1"/>
    <col min="250" max="250" width="7.44140625" style="44" customWidth="1"/>
    <col min="251" max="255" width="7.5546875" style="44"/>
    <col min="256" max="258" width="8.5546875" style="44" customWidth="1"/>
    <col min="259" max="265" width="0" style="44" hidden="1" customWidth="1"/>
    <col min="266" max="501" width="7.5546875" style="44"/>
    <col min="502" max="502" width="4.44140625" style="44" customWidth="1"/>
    <col min="503" max="503" width="34.44140625" style="44" customWidth="1"/>
    <col min="504" max="504" width="6.88671875" style="44" customWidth="1"/>
    <col min="505" max="505" width="9.5546875" style="44" customWidth="1"/>
    <col min="506" max="506" width="7.44140625" style="44" customWidth="1"/>
    <col min="507" max="511" width="7.5546875" style="44"/>
    <col min="512" max="514" width="8.5546875" style="44" customWidth="1"/>
    <col min="515" max="521" width="0" style="44" hidden="1" customWidth="1"/>
    <col min="522" max="757" width="7.5546875" style="44"/>
    <col min="758" max="758" width="4.44140625" style="44" customWidth="1"/>
    <col min="759" max="759" width="34.44140625" style="44" customWidth="1"/>
    <col min="760" max="760" width="6.88671875" style="44" customWidth="1"/>
    <col min="761" max="761" width="9.5546875" style="44" customWidth="1"/>
    <col min="762" max="762" width="7.44140625" style="44" customWidth="1"/>
    <col min="763" max="767" width="7.5546875" style="44"/>
    <col min="768" max="770" width="8.5546875" style="44" customWidth="1"/>
    <col min="771" max="777" width="0" style="44" hidden="1" customWidth="1"/>
    <col min="778" max="1013" width="7.5546875" style="44"/>
    <col min="1014" max="1014" width="4.44140625" style="44" customWidth="1"/>
    <col min="1015" max="1015" width="34.44140625" style="44" customWidth="1"/>
    <col min="1016" max="1016" width="6.88671875" style="44" customWidth="1"/>
    <col min="1017" max="1017" width="9.5546875" style="44" customWidth="1"/>
    <col min="1018" max="1018" width="7.44140625" style="44" customWidth="1"/>
    <col min="1019" max="1023" width="7.5546875" style="44"/>
    <col min="1024" max="1026" width="8.5546875" style="44" customWidth="1"/>
    <col min="1027" max="1033" width="0" style="44" hidden="1" customWidth="1"/>
    <col min="1034" max="1269" width="7.5546875" style="44"/>
    <col min="1270" max="1270" width="4.44140625" style="44" customWidth="1"/>
    <col min="1271" max="1271" width="34.44140625" style="44" customWidth="1"/>
    <col min="1272" max="1272" width="6.88671875" style="44" customWidth="1"/>
    <col min="1273" max="1273" width="9.5546875" style="44" customWidth="1"/>
    <col min="1274" max="1274" width="7.44140625" style="44" customWidth="1"/>
    <col min="1275" max="1279" width="7.5546875" style="44"/>
    <col min="1280" max="1282" width="8.5546875" style="44" customWidth="1"/>
    <col min="1283" max="1289" width="0" style="44" hidden="1" customWidth="1"/>
    <col min="1290" max="1525" width="7.5546875" style="44"/>
    <col min="1526" max="1526" width="4.44140625" style="44" customWidth="1"/>
    <col min="1527" max="1527" width="34.44140625" style="44" customWidth="1"/>
    <col min="1528" max="1528" width="6.88671875" style="44" customWidth="1"/>
    <col min="1529" max="1529" width="9.5546875" style="44" customWidth="1"/>
    <col min="1530" max="1530" width="7.44140625" style="44" customWidth="1"/>
    <col min="1531" max="1535" width="7.5546875" style="44"/>
    <col min="1536" max="1538" width="8.5546875" style="44" customWidth="1"/>
    <col min="1539" max="1545" width="0" style="44" hidden="1" customWidth="1"/>
    <col min="1546" max="1781" width="7.5546875" style="44"/>
    <col min="1782" max="1782" width="4.44140625" style="44" customWidth="1"/>
    <col min="1783" max="1783" width="34.44140625" style="44" customWidth="1"/>
    <col min="1784" max="1784" width="6.88671875" style="44" customWidth="1"/>
    <col min="1785" max="1785" width="9.5546875" style="44" customWidth="1"/>
    <col min="1786" max="1786" width="7.44140625" style="44" customWidth="1"/>
    <col min="1787" max="1791" width="7.5546875" style="44"/>
    <col min="1792" max="1794" width="8.5546875" style="44" customWidth="1"/>
    <col min="1795" max="1801" width="0" style="44" hidden="1" customWidth="1"/>
    <col min="1802" max="2037" width="7.5546875" style="44"/>
    <col min="2038" max="2038" width="4.44140625" style="44" customWidth="1"/>
    <col min="2039" max="2039" width="34.44140625" style="44" customWidth="1"/>
    <col min="2040" max="2040" width="6.88671875" style="44" customWidth="1"/>
    <col min="2041" max="2041" width="9.5546875" style="44" customWidth="1"/>
    <col min="2042" max="2042" width="7.44140625" style="44" customWidth="1"/>
    <col min="2043" max="2047" width="7.5546875" style="44"/>
    <col min="2048" max="2050" width="8.5546875" style="44" customWidth="1"/>
    <col min="2051" max="2057" width="0" style="44" hidden="1" customWidth="1"/>
    <col min="2058" max="2293" width="7.5546875" style="44"/>
    <col min="2294" max="2294" width="4.44140625" style="44" customWidth="1"/>
    <col min="2295" max="2295" width="34.44140625" style="44" customWidth="1"/>
    <col min="2296" max="2296" width="6.88671875" style="44" customWidth="1"/>
    <col min="2297" max="2297" width="9.5546875" style="44" customWidth="1"/>
    <col min="2298" max="2298" width="7.44140625" style="44" customWidth="1"/>
    <col min="2299" max="2303" width="7.5546875" style="44"/>
    <col min="2304" max="2306" width="8.5546875" style="44" customWidth="1"/>
    <col min="2307" max="2313" width="0" style="44" hidden="1" customWidth="1"/>
    <col min="2314" max="2549" width="7.5546875" style="44"/>
    <col min="2550" max="2550" width="4.44140625" style="44" customWidth="1"/>
    <col min="2551" max="2551" width="34.44140625" style="44" customWidth="1"/>
    <col min="2552" max="2552" width="6.88671875" style="44" customWidth="1"/>
    <col min="2553" max="2553" width="9.5546875" style="44" customWidth="1"/>
    <col min="2554" max="2554" width="7.44140625" style="44" customWidth="1"/>
    <col min="2555" max="2559" width="7.5546875" style="44"/>
    <col min="2560" max="2562" width="8.5546875" style="44" customWidth="1"/>
    <col min="2563" max="2569" width="0" style="44" hidden="1" customWidth="1"/>
    <col min="2570" max="2805" width="7.5546875" style="44"/>
    <col min="2806" max="2806" width="4.44140625" style="44" customWidth="1"/>
    <col min="2807" max="2807" width="34.44140625" style="44" customWidth="1"/>
    <col min="2808" max="2808" width="6.88671875" style="44" customWidth="1"/>
    <col min="2809" max="2809" width="9.5546875" style="44" customWidth="1"/>
    <col min="2810" max="2810" width="7.44140625" style="44" customWidth="1"/>
    <col min="2811" max="2815" width="7.5546875" style="44"/>
    <col min="2816" max="2818" width="8.5546875" style="44" customWidth="1"/>
    <col min="2819" max="2825" width="0" style="44" hidden="1" customWidth="1"/>
    <col min="2826" max="3061" width="7.5546875" style="44"/>
    <col min="3062" max="3062" width="4.44140625" style="44" customWidth="1"/>
    <col min="3063" max="3063" width="34.44140625" style="44" customWidth="1"/>
    <col min="3064" max="3064" width="6.88671875" style="44" customWidth="1"/>
    <col min="3065" max="3065" width="9.5546875" style="44" customWidth="1"/>
    <col min="3066" max="3066" width="7.44140625" style="44" customWidth="1"/>
    <col min="3067" max="3071" width="7.5546875" style="44"/>
    <col min="3072" max="3074" width="8.5546875" style="44" customWidth="1"/>
    <col min="3075" max="3081" width="0" style="44" hidden="1" customWidth="1"/>
    <col min="3082" max="3317" width="7.5546875" style="44"/>
    <col min="3318" max="3318" width="4.44140625" style="44" customWidth="1"/>
    <col min="3319" max="3319" width="34.44140625" style="44" customWidth="1"/>
    <col min="3320" max="3320" width="6.88671875" style="44" customWidth="1"/>
    <col min="3321" max="3321" width="9.5546875" style="44" customWidth="1"/>
    <col min="3322" max="3322" width="7.44140625" style="44" customWidth="1"/>
    <col min="3323" max="3327" width="7.5546875" style="44"/>
    <col min="3328" max="3330" width="8.5546875" style="44" customWidth="1"/>
    <col min="3331" max="3337" width="0" style="44" hidden="1" customWidth="1"/>
    <col min="3338" max="3573" width="7.5546875" style="44"/>
    <col min="3574" max="3574" width="4.44140625" style="44" customWidth="1"/>
    <col min="3575" max="3575" width="34.44140625" style="44" customWidth="1"/>
    <col min="3576" max="3576" width="6.88671875" style="44" customWidth="1"/>
    <col min="3577" max="3577" width="9.5546875" style="44" customWidth="1"/>
    <col min="3578" max="3578" width="7.44140625" style="44" customWidth="1"/>
    <col min="3579" max="3583" width="7.5546875" style="44"/>
    <col min="3584" max="3586" width="8.5546875" style="44" customWidth="1"/>
    <col min="3587" max="3593" width="0" style="44" hidden="1" customWidth="1"/>
    <col min="3594" max="3829" width="7.5546875" style="44"/>
    <col min="3830" max="3830" width="4.44140625" style="44" customWidth="1"/>
    <col min="3831" max="3831" width="34.44140625" style="44" customWidth="1"/>
    <col min="3832" max="3832" width="6.88671875" style="44" customWidth="1"/>
    <col min="3833" max="3833" width="9.5546875" style="44" customWidth="1"/>
    <col min="3834" max="3834" width="7.44140625" style="44" customWidth="1"/>
    <col min="3835" max="3839" width="7.5546875" style="44"/>
    <col min="3840" max="3842" width="8.5546875" style="44" customWidth="1"/>
    <col min="3843" max="3849" width="0" style="44" hidden="1" customWidth="1"/>
    <col min="3850" max="4085" width="7.5546875" style="44"/>
    <col min="4086" max="4086" width="4.44140625" style="44" customWidth="1"/>
    <col min="4087" max="4087" width="34.44140625" style="44" customWidth="1"/>
    <col min="4088" max="4088" width="6.88671875" style="44" customWidth="1"/>
    <col min="4089" max="4089" width="9.5546875" style="44" customWidth="1"/>
    <col min="4090" max="4090" width="7.44140625" style="44" customWidth="1"/>
    <col min="4091" max="4095" width="7.5546875" style="44"/>
    <col min="4096" max="4098" width="8.5546875" style="44" customWidth="1"/>
    <col min="4099" max="4105" width="0" style="44" hidden="1" customWidth="1"/>
    <col min="4106" max="4341" width="7.5546875" style="44"/>
    <col min="4342" max="4342" width="4.44140625" style="44" customWidth="1"/>
    <col min="4343" max="4343" width="34.44140625" style="44" customWidth="1"/>
    <col min="4344" max="4344" width="6.88671875" style="44" customWidth="1"/>
    <col min="4345" max="4345" width="9.5546875" style="44" customWidth="1"/>
    <col min="4346" max="4346" width="7.44140625" style="44" customWidth="1"/>
    <col min="4347" max="4351" width="7.5546875" style="44"/>
    <col min="4352" max="4354" width="8.5546875" style="44" customWidth="1"/>
    <col min="4355" max="4361" width="0" style="44" hidden="1" customWidth="1"/>
    <col min="4362" max="4597" width="7.5546875" style="44"/>
    <col min="4598" max="4598" width="4.44140625" style="44" customWidth="1"/>
    <col min="4599" max="4599" width="34.44140625" style="44" customWidth="1"/>
    <col min="4600" max="4600" width="6.88671875" style="44" customWidth="1"/>
    <col min="4601" max="4601" width="9.5546875" style="44" customWidth="1"/>
    <col min="4602" max="4602" width="7.44140625" style="44" customWidth="1"/>
    <col min="4603" max="4607" width="7.5546875" style="44"/>
    <col min="4608" max="4610" width="8.5546875" style="44" customWidth="1"/>
    <col min="4611" max="4617" width="0" style="44" hidden="1" customWidth="1"/>
    <col min="4618" max="4853" width="7.5546875" style="44"/>
    <col min="4854" max="4854" width="4.44140625" style="44" customWidth="1"/>
    <col min="4855" max="4855" width="34.44140625" style="44" customWidth="1"/>
    <col min="4856" max="4856" width="6.88671875" style="44" customWidth="1"/>
    <col min="4857" max="4857" width="9.5546875" style="44" customWidth="1"/>
    <col min="4858" max="4858" width="7.44140625" style="44" customWidth="1"/>
    <col min="4859" max="4863" width="7.5546875" style="44"/>
    <col min="4864" max="4866" width="8.5546875" style="44" customWidth="1"/>
    <col min="4867" max="4873" width="0" style="44" hidden="1" customWidth="1"/>
    <col min="4874" max="5109" width="7.5546875" style="44"/>
    <col min="5110" max="5110" width="4.44140625" style="44" customWidth="1"/>
    <col min="5111" max="5111" width="34.44140625" style="44" customWidth="1"/>
    <col min="5112" max="5112" width="6.88671875" style="44" customWidth="1"/>
    <col min="5113" max="5113" width="9.5546875" style="44" customWidth="1"/>
    <col min="5114" max="5114" width="7.44140625" style="44" customWidth="1"/>
    <col min="5115" max="5119" width="7.5546875" style="44"/>
    <col min="5120" max="5122" width="8.5546875" style="44" customWidth="1"/>
    <col min="5123" max="5129" width="0" style="44" hidden="1" customWidth="1"/>
    <col min="5130" max="5365" width="7.5546875" style="44"/>
    <col min="5366" max="5366" width="4.44140625" style="44" customWidth="1"/>
    <col min="5367" max="5367" width="34.44140625" style="44" customWidth="1"/>
    <col min="5368" max="5368" width="6.88671875" style="44" customWidth="1"/>
    <col min="5369" max="5369" width="9.5546875" style="44" customWidth="1"/>
    <col min="5370" max="5370" width="7.44140625" style="44" customWidth="1"/>
    <col min="5371" max="5375" width="7.5546875" style="44"/>
    <col min="5376" max="5378" width="8.5546875" style="44" customWidth="1"/>
    <col min="5379" max="5385" width="0" style="44" hidden="1" customWidth="1"/>
    <col min="5386" max="5621" width="7.5546875" style="44"/>
    <col min="5622" max="5622" width="4.44140625" style="44" customWidth="1"/>
    <col min="5623" max="5623" width="34.44140625" style="44" customWidth="1"/>
    <col min="5624" max="5624" width="6.88671875" style="44" customWidth="1"/>
    <col min="5625" max="5625" width="9.5546875" style="44" customWidth="1"/>
    <col min="5626" max="5626" width="7.44140625" style="44" customWidth="1"/>
    <col min="5627" max="5631" width="7.5546875" style="44"/>
    <col min="5632" max="5634" width="8.5546875" style="44" customWidth="1"/>
    <col min="5635" max="5641" width="0" style="44" hidden="1" customWidth="1"/>
    <col min="5642" max="5877" width="7.5546875" style="44"/>
    <col min="5878" max="5878" width="4.44140625" style="44" customWidth="1"/>
    <col min="5879" max="5879" width="34.44140625" style="44" customWidth="1"/>
    <col min="5880" max="5880" width="6.88671875" style="44" customWidth="1"/>
    <col min="5881" max="5881" width="9.5546875" style="44" customWidth="1"/>
    <col min="5882" max="5882" width="7.44140625" style="44" customWidth="1"/>
    <col min="5883" max="5887" width="7.5546875" style="44"/>
    <col min="5888" max="5890" width="8.5546875" style="44" customWidth="1"/>
    <col min="5891" max="5897" width="0" style="44" hidden="1" customWidth="1"/>
    <col min="5898" max="6133" width="7.5546875" style="44"/>
    <col min="6134" max="6134" width="4.44140625" style="44" customWidth="1"/>
    <col min="6135" max="6135" width="34.44140625" style="44" customWidth="1"/>
    <col min="6136" max="6136" width="6.88671875" style="44" customWidth="1"/>
    <col min="6137" max="6137" width="9.5546875" style="44" customWidth="1"/>
    <col min="6138" max="6138" width="7.44140625" style="44" customWidth="1"/>
    <col min="6139" max="6143" width="7.5546875" style="44"/>
    <col min="6144" max="6146" width="8.5546875" style="44" customWidth="1"/>
    <col min="6147" max="6153" width="0" style="44" hidden="1" customWidth="1"/>
    <col min="6154" max="6389" width="7.5546875" style="44"/>
    <col min="6390" max="6390" width="4.44140625" style="44" customWidth="1"/>
    <col min="6391" max="6391" width="34.44140625" style="44" customWidth="1"/>
    <col min="6392" max="6392" width="6.88671875" style="44" customWidth="1"/>
    <col min="6393" max="6393" width="9.5546875" style="44" customWidth="1"/>
    <col min="6394" max="6394" width="7.44140625" style="44" customWidth="1"/>
    <col min="6395" max="6399" width="7.5546875" style="44"/>
    <col min="6400" max="6402" width="8.5546875" style="44" customWidth="1"/>
    <col min="6403" max="6409" width="0" style="44" hidden="1" customWidth="1"/>
    <col min="6410" max="6645" width="7.5546875" style="44"/>
    <col min="6646" max="6646" width="4.44140625" style="44" customWidth="1"/>
    <col min="6647" max="6647" width="34.44140625" style="44" customWidth="1"/>
    <col min="6648" max="6648" width="6.88671875" style="44" customWidth="1"/>
    <col min="6649" max="6649" width="9.5546875" style="44" customWidth="1"/>
    <col min="6650" max="6650" width="7.44140625" style="44" customWidth="1"/>
    <col min="6651" max="6655" width="7.5546875" style="44"/>
    <col min="6656" max="6658" width="8.5546875" style="44" customWidth="1"/>
    <col min="6659" max="6665" width="0" style="44" hidden="1" customWidth="1"/>
    <col min="6666" max="6901" width="7.5546875" style="44"/>
    <col min="6902" max="6902" width="4.44140625" style="44" customWidth="1"/>
    <col min="6903" max="6903" width="34.44140625" style="44" customWidth="1"/>
    <col min="6904" max="6904" width="6.88671875" style="44" customWidth="1"/>
    <col min="6905" max="6905" width="9.5546875" style="44" customWidth="1"/>
    <col min="6906" max="6906" width="7.44140625" style="44" customWidth="1"/>
    <col min="6907" max="6911" width="7.5546875" style="44"/>
    <col min="6912" max="6914" width="8.5546875" style="44" customWidth="1"/>
    <col min="6915" max="6921" width="0" style="44" hidden="1" customWidth="1"/>
    <col min="6922" max="7157" width="7.5546875" style="44"/>
    <col min="7158" max="7158" width="4.44140625" style="44" customWidth="1"/>
    <col min="7159" max="7159" width="34.44140625" style="44" customWidth="1"/>
    <col min="7160" max="7160" width="6.88671875" style="44" customWidth="1"/>
    <col min="7161" max="7161" width="9.5546875" style="44" customWidth="1"/>
    <col min="7162" max="7162" width="7.44140625" style="44" customWidth="1"/>
    <col min="7163" max="7167" width="7.5546875" style="44"/>
    <col min="7168" max="7170" width="8.5546875" style="44" customWidth="1"/>
    <col min="7171" max="7177" width="0" style="44" hidden="1" customWidth="1"/>
    <col min="7178" max="7413" width="7.5546875" style="44"/>
    <col min="7414" max="7414" width="4.44140625" style="44" customWidth="1"/>
    <col min="7415" max="7415" width="34.44140625" style="44" customWidth="1"/>
    <col min="7416" max="7416" width="6.88671875" style="44" customWidth="1"/>
    <col min="7417" max="7417" width="9.5546875" style="44" customWidth="1"/>
    <col min="7418" max="7418" width="7.44140625" style="44" customWidth="1"/>
    <col min="7419" max="7423" width="7.5546875" style="44"/>
    <col min="7424" max="7426" width="8.5546875" style="44" customWidth="1"/>
    <col min="7427" max="7433" width="0" style="44" hidden="1" customWidth="1"/>
    <col min="7434" max="7669" width="7.5546875" style="44"/>
    <col min="7670" max="7670" width="4.44140625" style="44" customWidth="1"/>
    <col min="7671" max="7671" width="34.44140625" style="44" customWidth="1"/>
    <col min="7672" max="7672" width="6.88671875" style="44" customWidth="1"/>
    <col min="7673" max="7673" width="9.5546875" style="44" customWidth="1"/>
    <col min="7674" max="7674" width="7.44140625" style="44" customWidth="1"/>
    <col min="7675" max="7679" width="7.5546875" style="44"/>
    <col min="7680" max="7682" width="8.5546875" style="44" customWidth="1"/>
    <col min="7683" max="7689" width="0" style="44" hidden="1" customWidth="1"/>
    <col min="7690" max="7925" width="7.5546875" style="44"/>
    <col min="7926" max="7926" width="4.44140625" style="44" customWidth="1"/>
    <col min="7927" max="7927" width="34.44140625" style="44" customWidth="1"/>
    <col min="7928" max="7928" width="6.88671875" style="44" customWidth="1"/>
    <col min="7929" max="7929" width="9.5546875" style="44" customWidth="1"/>
    <col min="7930" max="7930" width="7.44140625" style="44" customWidth="1"/>
    <col min="7931" max="7935" width="7.5546875" style="44"/>
    <col min="7936" max="7938" width="8.5546875" style="44" customWidth="1"/>
    <col min="7939" max="7945" width="0" style="44" hidden="1" customWidth="1"/>
    <col min="7946" max="8181" width="7.5546875" style="44"/>
    <col min="8182" max="8182" width="4.44140625" style="44" customWidth="1"/>
    <col min="8183" max="8183" width="34.44140625" style="44" customWidth="1"/>
    <col min="8184" max="8184" width="6.88671875" style="44" customWidth="1"/>
    <col min="8185" max="8185" width="9.5546875" style="44" customWidth="1"/>
    <col min="8186" max="8186" width="7.44140625" style="44" customWidth="1"/>
    <col min="8187" max="8191" width="7.5546875" style="44"/>
    <col min="8192" max="8194" width="8.5546875" style="44" customWidth="1"/>
    <col min="8195" max="8201" width="0" style="44" hidden="1" customWidth="1"/>
    <col min="8202" max="8437" width="7.5546875" style="44"/>
    <col min="8438" max="8438" width="4.44140625" style="44" customWidth="1"/>
    <col min="8439" max="8439" width="34.44140625" style="44" customWidth="1"/>
    <col min="8440" max="8440" width="6.88671875" style="44" customWidth="1"/>
    <col min="8441" max="8441" width="9.5546875" style="44" customWidth="1"/>
    <col min="8442" max="8442" width="7.44140625" style="44" customWidth="1"/>
    <col min="8443" max="8447" width="7.5546875" style="44"/>
    <col min="8448" max="8450" width="8.5546875" style="44" customWidth="1"/>
    <col min="8451" max="8457" width="0" style="44" hidden="1" customWidth="1"/>
    <col min="8458" max="8693" width="7.5546875" style="44"/>
    <col min="8694" max="8694" width="4.44140625" style="44" customWidth="1"/>
    <col min="8695" max="8695" width="34.44140625" style="44" customWidth="1"/>
    <col min="8696" max="8696" width="6.88671875" style="44" customWidth="1"/>
    <col min="8697" max="8697" width="9.5546875" style="44" customWidth="1"/>
    <col min="8698" max="8698" width="7.44140625" style="44" customWidth="1"/>
    <col min="8699" max="8703" width="7.5546875" style="44"/>
    <col min="8704" max="8706" width="8.5546875" style="44" customWidth="1"/>
    <col min="8707" max="8713" width="0" style="44" hidden="1" customWidth="1"/>
    <col min="8714" max="8949" width="7.5546875" style="44"/>
    <col min="8950" max="8950" width="4.44140625" style="44" customWidth="1"/>
    <col min="8951" max="8951" width="34.44140625" style="44" customWidth="1"/>
    <col min="8952" max="8952" width="6.88671875" style="44" customWidth="1"/>
    <col min="8953" max="8953" width="9.5546875" style="44" customWidth="1"/>
    <col min="8954" max="8954" width="7.44140625" style="44" customWidth="1"/>
    <col min="8955" max="8959" width="7.5546875" style="44"/>
    <col min="8960" max="8962" width="8.5546875" style="44" customWidth="1"/>
    <col min="8963" max="8969" width="0" style="44" hidden="1" customWidth="1"/>
    <col min="8970" max="9205" width="7.5546875" style="44"/>
    <col min="9206" max="9206" width="4.44140625" style="44" customWidth="1"/>
    <col min="9207" max="9207" width="34.44140625" style="44" customWidth="1"/>
    <col min="9208" max="9208" width="6.88671875" style="44" customWidth="1"/>
    <col min="9209" max="9209" width="9.5546875" style="44" customWidth="1"/>
    <col min="9210" max="9210" width="7.44140625" style="44" customWidth="1"/>
    <col min="9211" max="9215" width="7.5546875" style="44"/>
    <col min="9216" max="9218" width="8.5546875" style="44" customWidth="1"/>
    <col min="9219" max="9225" width="0" style="44" hidden="1" customWidth="1"/>
    <col min="9226" max="9461" width="7.5546875" style="44"/>
    <col min="9462" max="9462" width="4.44140625" style="44" customWidth="1"/>
    <col min="9463" max="9463" width="34.44140625" style="44" customWidth="1"/>
    <col min="9464" max="9464" width="6.88671875" style="44" customWidth="1"/>
    <col min="9465" max="9465" width="9.5546875" style="44" customWidth="1"/>
    <col min="9466" max="9466" width="7.44140625" style="44" customWidth="1"/>
    <col min="9467" max="9471" width="7.5546875" style="44"/>
    <col min="9472" max="9474" width="8.5546875" style="44" customWidth="1"/>
    <col min="9475" max="9481" width="0" style="44" hidden="1" customWidth="1"/>
    <col min="9482" max="9717" width="7.5546875" style="44"/>
    <col min="9718" max="9718" width="4.44140625" style="44" customWidth="1"/>
    <col min="9719" max="9719" width="34.44140625" style="44" customWidth="1"/>
    <col min="9720" max="9720" width="6.88671875" style="44" customWidth="1"/>
    <col min="9721" max="9721" width="9.5546875" style="44" customWidth="1"/>
    <col min="9722" max="9722" width="7.44140625" style="44" customWidth="1"/>
    <col min="9723" max="9727" width="7.5546875" style="44"/>
    <col min="9728" max="9730" width="8.5546875" style="44" customWidth="1"/>
    <col min="9731" max="9737" width="0" style="44" hidden="1" customWidth="1"/>
    <col min="9738" max="9973" width="7.5546875" style="44"/>
    <col min="9974" max="9974" width="4.44140625" style="44" customWidth="1"/>
    <col min="9975" max="9975" width="34.44140625" style="44" customWidth="1"/>
    <col min="9976" max="9976" width="6.88671875" style="44" customWidth="1"/>
    <col min="9977" max="9977" width="9.5546875" style="44" customWidth="1"/>
    <col min="9978" max="9978" width="7.44140625" style="44" customWidth="1"/>
    <col min="9979" max="9983" width="7.5546875" style="44"/>
    <col min="9984" max="9986" width="8.5546875" style="44" customWidth="1"/>
    <col min="9987" max="9993" width="0" style="44" hidden="1" customWidth="1"/>
    <col min="9994" max="10229" width="7.5546875" style="44"/>
    <col min="10230" max="10230" width="4.44140625" style="44" customWidth="1"/>
    <col min="10231" max="10231" width="34.44140625" style="44" customWidth="1"/>
    <col min="10232" max="10232" width="6.88671875" style="44" customWidth="1"/>
    <col min="10233" max="10233" width="9.5546875" style="44" customWidth="1"/>
    <col min="10234" max="10234" width="7.44140625" style="44" customWidth="1"/>
    <col min="10235" max="10239" width="7.5546875" style="44"/>
    <col min="10240" max="10242" width="8.5546875" style="44" customWidth="1"/>
    <col min="10243" max="10249" width="0" style="44" hidden="1" customWidth="1"/>
    <col min="10250" max="10485" width="7.5546875" style="44"/>
    <col min="10486" max="10486" width="4.44140625" style="44" customWidth="1"/>
    <col min="10487" max="10487" width="34.44140625" style="44" customWidth="1"/>
    <col min="10488" max="10488" width="6.88671875" style="44" customWidth="1"/>
    <col min="10489" max="10489" width="9.5546875" style="44" customWidth="1"/>
    <col min="10490" max="10490" width="7.44140625" style="44" customWidth="1"/>
    <col min="10491" max="10495" width="7.5546875" style="44"/>
    <col min="10496" max="10498" width="8.5546875" style="44" customWidth="1"/>
    <col min="10499" max="10505" width="0" style="44" hidden="1" customWidth="1"/>
    <col min="10506" max="10741" width="7.5546875" style="44"/>
    <col min="10742" max="10742" width="4.44140625" style="44" customWidth="1"/>
    <col min="10743" max="10743" width="34.44140625" style="44" customWidth="1"/>
    <col min="10744" max="10744" width="6.88671875" style="44" customWidth="1"/>
    <col min="10745" max="10745" width="9.5546875" style="44" customWidth="1"/>
    <col min="10746" max="10746" width="7.44140625" style="44" customWidth="1"/>
    <col min="10747" max="10751" width="7.5546875" style="44"/>
    <col min="10752" max="10754" width="8.5546875" style="44" customWidth="1"/>
    <col min="10755" max="10761" width="0" style="44" hidden="1" customWidth="1"/>
    <col min="10762" max="10997" width="7.5546875" style="44"/>
    <col min="10998" max="10998" width="4.44140625" style="44" customWidth="1"/>
    <col min="10999" max="10999" width="34.44140625" style="44" customWidth="1"/>
    <col min="11000" max="11000" width="6.88671875" style="44" customWidth="1"/>
    <col min="11001" max="11001" width="9.5546875" style="44" customWidth="1"/>
    <col min="11002" max="11002" width="7.44140625" style="44" customWidth="1"/>
    <col min="11003" max="11007" width="7.5546875" style="44"/>
    <col min="11008" max="11010" width="8.5546875" style="44" customWidth="1"/>
    <col min="11011" max="11017" width="0" style="44" hidden="1" customWidth="1"/>
    <col min="11018" max="11253" width="7.5546875" style="44"/>
    <col min="11254" max="11254" width="4.44140625" style="44" customWidth="1"/>
    <col min="11255" max="11255" width="34.44140625" style="44" customWidth="1"/>
    <col min="11256" max="11256" width="6.88671875" style="44" customWidth="1"/>
    <col min="11257" max="11257" width="9.5546875" style="44" customWidth="1"/>
    <col min="11258" max="11258" width="7.44140625" style="44" customWidth="1"/>
    <col min="11259" max="11263" width="7.5546875" style="44"/>
    <col min="11264" max="11266" width="8.5546875" style="44" customWidth="1"/>
    <col min="11267" max="11273" width="0" style="44" hidden="1" customWidth="1"/>
    <col min="11274" max="11509" width="7.5546875" style="44"/>
    <col min="11510" max="11510" width="4.44140625" style="44" customWidth="1"/>
    <col min="11511" max="11511" width="34.44140625" style="44" customWidth="1"/>
    <col min="11512" max="11512" width="6.88671875" style="44" customWidth="1"/>
    <col min="11513" max="11513" width="9.5546875" style="44" customWidth="1"/>
    <col min="11514" max="11514" width="7.44140625" style="44" customWidth="1"/>
    <col min="11515" max="11519" width="7.5546875" style="44"/>
    <col min="11520" max="11522" width="8.5546875" style="44" customWidth="1"/>
    <col min="11523" max="11529" width="0" style="44" hidden="1" customWidth="1"/>
    <col min="11530" max="11765" width="7.5546875" style="44"/>
    <col min="11766" max="11766" width="4.44140625" style="44" customWidth="1"/>
    <col min="11767" max="11767" width="34.44140625" style="44" customWidth="1"/>
    <col min="11768" max="11768" width="6.88671875" style="44" customWidth="1"/>
    <col min="11769" max="11769" width="9.5546875" style="44" customWidth="1"/>
    <col min="11770" max="11770" width="7.44140625" style="44" customWidth="1"/>
    <col min="11771" max="11775" width="7.5546875" style="44"/>
    <col min="11776" max="11778" width="8.5546875" style="44" customWidth="1"/>
    <col min="11779" max="11785" width="0" style="44" hidden="1" customWidth="1"/>
    <col min="11786" max="12021" width="7.5546875" style="44"/>
    <col min="12022" max="12022" width="4.44140625" style="44" customWidth="1"/>
    <col min="12023" max="12023" width="34.44140625" style="44" customWidth="1"/>
    <col min="12024" max="12024" width="6.88671875" style="44" customWidth="1"/>
    <col min="12025" max="12025" width="9.5546875" style="44" customWidth="1"/>
    <col min="12026" max="12026" width="7.44140625" style="44" customWidth="1"/>
    <col min="12027" max="12031" width="7.5546875" style="44"/>
    <col min="12032" max="12034" width="8.5546875" style="44" customWidth="1"/>
    <col min="12035" max="12041" width="0" style="44" hidden="1" customWidth="1"/>
    <col min="12042" max="12277" width="7.5546875" style="44"/>
    <col min="12278" max="12278" width="4.44140625" style="44" customWidth="1"/>
    <col min="12279" max="12279" width="34.44140625" style="44" customWidth="1"/>
    <col min="12280" max="12280" width="6.88671875" style="44" customWidth="1"/>
    <col min="12281" max="12281" width="9.5546875" style="44" customWidth="1"/>
    <col min="12282" max="12282" width="7.44140625" style="44" customWidth="1"/>
    <col min="12283" max="12287" width="7.5546875" style="44"/>
    <col min="12288" max="12290" width="8.5546875" style="44" customWidth="1"/>
    <col min="12291" max="12297" width="0" style="44" hidden="1" customWidth="1"/>
    <col min="12298" max="12533" width="7.5546875" style="44"/>
    <col min="12534" max="12534" width="4.44140625" style="44" customWidth="1"/>
    <col min="12535" max="12535" width="34.44140625" style="44" customWidth="1"/>
    <col min="12536" max="12536" width="6.88671875" style="44" customWidth="1"/>
    <col min="12537" max="12537" width="9.5546875" style="44" customWidth="1"/>
    <col min="12538" max="12538" width="7.44140625" style="44" customWidth="1"/>
    <col min="12539" max="12543" width="7.5546875" style="44"/>
    <col min="12544" max="12546" width="8.5546875" style="44" customWidth="1"/>
    <col min="12547" max="12553" width="0" style="44" hidden="1" customWidth="1"/>
    <col min="12554" max="12789" width="7.5546875" style="44"/>
    <col min="12790" max="12790" width="4.44140625" style="44" customWidth="1"/>
    <col min="12791" max="12791" width="34.44140625" style="44" customWidth="1"/>
    <col min="12792" max="12792" width="6.88671875" style="44" customWidth="1"/>
    <col min="12793" max="12793" width="9.5546875" style="44" customWidth="1"/>
    <col min="12794" max="12794" width="7.44140625" style="44" customWidth="1"/>
    <col min="12795" max="12799" width="7.5546875" style="44"/>
    <col min="12800" max="12802" width="8.5546875" style="44" customWidth="1"/>
    <col min="12803" max="12809" width="0" style="44" hidden="1" customWidth="1"/>
    <col min="12810" max="13045" width="7.5546875" style="44"/>
    <col min="13046" max="13046" width="4.44140625" style="44" customWidth="1"/>
    <col min="13047" max="13047" width="34.44140625" style="44" customWidth="1"/>
    <col min="13048" max="13048" width="6.88671875" style="44" customWidth="1"/>
    <col min="13049" max="13049" width="9.5546875" style="44" customWidth="1"/>
    <col min="13050" max="13050" width="7.44140625" style="44" customWidth="1"/>
    <col min="13051" max="13055" width="7.5546875" style="44"/>
    <col min="13056" max="13058" width="8.5546875" style="44" customWidth="1"/>
    <col min="13059" max="13065" width="0" style="44" hidden="1" customWidth="1"/>
    <col min="13066" max="13301" width="7.5546875" style="44"/>
    <col min="13302" max="13302" width="4.44140625" style="44" customWidth="1"/>
    <col min="13303" max="13303" width="34.44140625" style="44" customWidth="1"/>
    <col min="13304" max="13304" width="6.88671875" style="44" customWidth="1"/>
    <col min="13305" max="13305" width="9.5546875" style="44" customWidth="1"/>
    <col min="13306" max="13306" width="7.44140625" style="44" customWidth="1"/>
    <col min="13307" max="13311" width="7.5546875" style="44"/>
    <col min="13312" max="13314" width="8.5546875" style="44" customWidth="1"/>
    <col min="13315" max="13321" width="0" style="44" hidden="1" customWidth="1"/>
    <col min="13322" max="13557" width="7.5546875" style="44"/>
    <col min="13558" max="13558" width="4.44140625" style="44" customWidth="1"/>
    <col min="13559" max="13559" width="34.44140625" style="44" customWidth="1"/>
    <col min="13560" max="13560" width="6.88671875" style="44" customWidth="1"/>
    <col min="13561" max="13561" width="9.5546875" style="44" customWidth="1"/>
    <col min="13562" max="13562" width="7.44140625" style="44" customWidth="1"/>
    <col min="13563" max="13567" width="7.5546875" style="44"/>
    <col min="13568" max="13570" width="8.5546875" style="44" customWidth="1"/>
    <col min="13571" max="13577" width="0" style="44" hidden="1" customWidth="1"/>
    <col min="13578" max="13813" width="7.5546875" style="44"/>
    <col min="13814" max="13814" width="4.44140625" style="44" customWidth="1"/>
    <col min="13815" max="13815" width="34.44140625" style="44" customWidth="1"/>
    <col min="13816" max="13816" width="6.88671875" style="44" customWidth="1"/>
    <col min="13817" max="13817" width="9.5546875" style="44" customWidth="1"/>
    <col min="13818" max="13818" width="7.44140625" style="44" customWidth="1"/>
    <col min="13819" max="13823" width="7.5546875" style="44"/>
    <col min="13824" max="13826" width="8.5546875" style="44" customWidth="1"/>
    <col min="13827" max="13833" width="0" style="44" hidden="1" customWidth="1"/>
    <col min="13834" max="14069" width="7.5546875" style="44"/>
    <col min="14070" max="14070" width="4.44140625" style="44" customWidth="1"/>
    <col min="14071" max="14071" width="34.44140625" style="44" customWidth="1"/>
    <col min="14072" max="14072" width="6.88671875" style="44" customWidth="1"/>
    <col min="14073" max="14073" width="9.5546875" style="44" customWidth="1"/>
    <col min="14074" max="14074" width="7.44140625" style="44" customWidth="1"/>
    <col min="14075" max="14079" width="7.5546875" style="44"/>
    <col min="14080" max="14082" width="8.5546875" style="44" customWidth="1"/>
    <col min="14083" max="14089" width="0" style="44" hidden="1" customWidth="1"/>
    <col min="14090" max="14325" width="7.5546875" style="44"/>
    <col min="14326" max="14326" width="4.44140625" style="44" customWidth="1"/>
    <col min="14327" max="14327" width="34.44140625" style="44" customWidth="1"/>
    <col min="14328" max="14328" width="6.88671875" style="44" customWidth="1"/>
    <col min="14329" max="14329" width="9.5546875" style="44" customWidth="1"/>
    <col min="14330" max="14330" width="7.44140625" style="44" customWidth="1"/>
    <col min="14331" max="14335" width="7.5546875" style="44"/>
    <col min="14336" max="14338" width="8.5546875" style="44" customWidth="1"/>
    <col min="14339" max="14345" width="0" style="44" hidden="1" customWidth="1"/>
    <col min="14346" max="14581" width="7.5546875" style="44"/>
    <col min="14582" max="14582" width="4.44140625" style="44" customWidth="1"/>
    <col min="14583" max="14583" width="34.44140625" style="44" customWidth="1"/>
    <col min="14584" max="14584" width="6.88671875" style="44" customWidth="1"/>
    <col min="14585" max="14585" width="9.5546875" style="44" customWidth="1"/>
    <col min="14586" max="14586" width="7.44140625" style="44" customWidth="1"/>
    <col min="14587" max="14591" width="7.5546875" style="44"/>
    <col min="14592" max="14594" width="8.5546875" style="44" customWidth="1"/>
    <col min="14595" max="14601" width="0" style="44" hidden="1" customWidth="1"/>
    <col min="14602" max="14837" width="7.5546875" style="44"/>
    <col min="14838" max="14838" width="4.44140625" style="44" customWidth="1"/>
    <col min="14839" max="14839" width="34.44140625" style="44" customWidth="1"/>
    <col min="14840" max="14840" width="6.88671875" style="44" customWidth="1"/>
    <col min="14841" max="14841" width="9.5546875" style="44" customWidth="1"/>
    <col min="14842" max="14842" width="7.44140625" style="44" customWidth="1"/>
    <col min="14843" max="14847" width="7.5546875" style="44"/>
    <col min="14848" max="14850" width="8.5546875" style="44" customWidth="1"/>
    <col min="14851" max="14857" width="0" style="44" hidden="1" customWidth="1"/>
    <col min="14858" max="15093" width="7.5546875" style="44"/>
    <col min="15094" max="15094" width="4.44140625" style="44" customWidth="1"/>
    <col min="15095" max="15095" width="34.44140625" style="44" customWidth="1"/>
    <col min="15096" max="15096" width="6.88671875" style="44" customWidth="1"/>
    <col min="15097" max="15097" width="9.5546875" style="44" customWidth="1"/>
    <col min="15098" max="15098" width="7.44140625" style="44" customWidth="1"/>
    <col min="15099" max="15103" width="7.5546875" style="44"/>
    <col min="15104" max="15106" width="8.5546875" style="44" customWidth="1"/>
    <col min="15107" max="15113" width="0" style="44" hidden="1" customWidth="1"/>
    <col min="15114" max="15349" width="7.5546875" style="44"/>
    <col min="15350" max="15350" width="4.44140625" style="44" customWidth="1"/>
    <col min="15351" max="15351" width="34.44140625" style="44" customWidth="1"/>
    <col min="15352" max="15352" width="6.88671875" style="44" customWidth="1"/>
    <col min="15353" max="15353" width="9.5546875" style="44" customWidth="1"/>
    <col min="15354" max="15354" width="7.44140625" style="44" customWidth="1"/>
    <col min="15355" max="15359" width="7.5546875" style="44"/>
    <col min="15360" max="15362" width="8.5546875" style="44" customWidth="1"/>
    <col min="15363" max="15369" width="0" style="44" hidden="1" customWidth="1"/>
    <col min="15370" max="15605" width="7.5546875" style="44"/>
    <col min="15606" max="15606" width="4.44140625" style="44" customWidth="1"/>
    <col min="15607" max="15607" width="34.44140625" style="44" customWidth="1"/>
    <col min="15608" max="15608" width="6.88671875" style="44" customWidth="1"/>
    <col min="15609" max="15609" width="9.5546875" style="44" customWidth="1"/>
    <col min="15610" max="15610" width="7.44140625" style="44" customWidth="1"/>
    <col min="15611" max="15615" width="7.5546875" style="44"/>
    <col min="15616" max="15618" width="8.5546875" style="44" customWidth="1"/>
    <col min="15619" max="15625" width="0" style="44" hidden="1" customWidth="1"/>
    <col min="15626" max="15861" width="7.5546875" style="44"/>
    <col min="15862" max="15862" width="4.44140625" style="44" customWidth="1"/>
    <col min="15863" max="15863" width="34.44140625" style="44" customWidth="1"/>
    <col min="15864" max="15864" width="6.88671875" style="44" customWidth="1"/>
    <col min="15865" max="15865" width="9.5546875" style="44" customWidth="1"/>
    <col min="15866" max="15866" width="7.44140625" style="44" customWidth="1"/>
    <col min="15867" max="15871" width="7.5546875" style="44"/>
    <col min="15872" max="15874" width="8.5546875" style="44" customWidth="1"/>
    <col min="15875" max="15881" width="0" style="44" hidden="1" customWidth="1"/>
    <col min="15882" max="16117" width="7.5546875" style="44"/>
    <col min="16118" max="16118" width="4.44140625" style="44" customWidth="1"/>
    <col min="16119" max="16119" width="34.44140625" style="44" customWidth="1"/>
    <col min="16120" max="16120" width="6.88671875" style="44" customWidth="1"/>
    <col min="16121" max="16121" width="9.5546875" style="44" customWidth="1"/>
    <col min="16122" max="16122" width="7.44140625" style="44" customWidth="1"/>
    <col min="16123" max="16127" width="7.5546875" style="44"/>
    <col min="16128" max="16130" width="8.5546875" style="44" customWidth="1"/>
    <col min="16131" max="16137" width="0" style="44" hidden="1" customWidth="1"/>
    <col min="16138" max="16384" width="7.5546875" style="44"/>
  </cols>
  <sheetData>
    <row r="1" spans="1:15" ht="18" customHeight="1">
      <c r="A1" s="932" t="s">
        <v>186</v>
      </c>
      <c r="B1" s="932"/>
      <c r="C1" s="71"/>
      <c r="D1" s="72"/>
      <c r="E1" s="72"/>
    </row>
    <row r="2" spans="1:15" ht="18" customHeight="1">
      <c r="A2" s="927" t="s">
        <v>309</v>
      </c>
      <c r="B2" s="927"/>
      <c r="C2" s="927"/>
      <c r="D2" s="927"/>
      <c r="E2" s="927"/>
      <c r="F2" s="927"/>
      <c r="G2" s="927"/>
      <c r="H2" s="927"/>
      <c r="I2" s="927"/>
      <c r="J2" s="927"/>
      <c r="K2" s="927"/>
      <c r="L2" s="927"/>
      <c r="M2" s="927"/>
    </row>
    <row r="3" spans="1:15" ht="18" customHeight="1">
      <c r="A3" s="220"/>
      <c r="B3" s="220"/>
      <c r="C3" s="73"/>
      <c r="D3" s="58"/>
      <c r="E3" s="58"/>
      <c r="H3" s="58"/>
      <c r="K3" s="1029" t="s">
        <v>1</v>
      </c>
      <c r="L3" s="1029"/>
      <c r="M3" s="1029"/>
    </row>
    <row r="4" spans="1:15" ht="18" customHeight="1">
      <c r="A4" s="944" t="s">
        <v>2</v>
      </c>
      <c r="B4" s="945" t="s">
        <v>194</v>
      </c>
      <c r="C4" s="945" t="s">
        <v>4</v>
      </c>
      <c r="D4" s="946" t="s">
        <v>206</v>
      </c>
      <c r="E4" s="946" t="s">
        <v>207</v>
      </c>
      <c r="F4" s="946" t="s">
        <v>7</v>
      </c>
      <c r="G4" s="946"/>
      <c r="H4" s="946"/>
      <c r="I4" s="946"/>
      <c r="J4" s="946"/>
      <c r="K4" s="946"/>
      <c r="L4" s="946"/>
      <c r="M4" s="946"/>
      <c r="N4" s="923" t="s">
        <v>513</v>
      </c>
      <c r="O4" s="923" t="s">
        <v>514</v>
      </c>
    </row>
    <row r="5" spans="1:15" ht="33.75" customHeight="1">
      <c r="A5" s="944"/>
      <c r="B5" s="945"/>
      <c r="C5" s="945"/>
      <c r="D5" s="946"/>
      <c r="E5" s="946"/>
      <c r="F5" s="74" t="s">
        <v>8</v>
      </c>
      <c r="G5" s="74" t="s">
        <v>9</v>
      </c>
      <c r="H5" s="74" t="s">
        <v>10</v>
      </c>
      <c r="I5" s="74" t="s">
        <v>11</v>
      </c>
      <c r="J5" s="74" t="s">
        <v>12</v>
      </c>
      <c r="K5" s="74" t="s">
        <v>13</v>
      </c>
      <c r="L5" s="74" t="s">
        <v>14</v>
      </c>
      <c r="M5" s="74" t="s">
        <v>15</v>
      </c>
      <c r="N5" s="924"/>
      <c r="O5" s="924"/>
    </row>
    <row r="6" spans="1:15" s="79" customFormat="1" ht="26.4">
      <c r="A6" s="75" t="s">
        <v>197</v>
      </c>
      <c r="B6" s="76">
        <v>-2</v>
      </c>
      <c r="C6" s="75" t="s">
        <v>208</v>
      </c>
      <c r="D6" s="77" t="s">
        <v>209</v>
      </c>
      <c r="E6" s="78">
        <v>-5</v>
      </c>
      <c r="F6" s="76">
        <v>-5</v>
      </c>
      <c r="G6" s="78">
        <v>-6</v>
      </c>
      <c r="H6" s="76">
        <v>-7</v>
      </c>
      <c r="I6" s="78">
        <v>-8</v>
      </c>
      <c r="J6" s="76">
        <v>-9</v>
      </c>
      <c r="K6" s="78">
        <v>-10</v>
      </c>
      <c r="L6" s="76">
        <v>-11</v>
      </c>
      <c r="M6" s="78">
        <v>-12</v>
      </c>
      <c r="N6" s="76">
        <v>-13</v>
      </c>
      <c r="O6" s="78" t="s">
        <v>417</v>
      </c>
    </row>
    <row r="7" spans="1:15" s="50" customFormat="1" ht="20.100000000000001" hidden="1" customHeight="1">
      <c r="A7" s="80"/>
      <c r="B7" s="81" t="s">
        <v>17</v>
      </c>
      <c r="C7" s="80"/>
      <c r="D7" s="13">
        <f>D9+D32+D75</f>
        <v>7793.8150000000005</v>
      </c>
      <c r="E7" s="13">
        <v>100</v>
      </c>
      <c r="F7" s="13">
        <f>F9+F32+F75</f>
        <v>140.11799999999999</v>
      </c>
      <c r="G7" s="13">
        <f t="shared" ref="G7:M7" si="0">G9+G32+G75</f>
        <v>234.114</v>
      </c>
      <c r="H7" s="13">
        <f t="shared" si="0"/>
        <v>161.51500000000001</v>
      </c>
      <c r="I7" s="13">
        <f t="shared" si="0"/>
        <v>222.16900000000001</v>
      </c>
      <c r="J7" s="13">
        <f t="shared" si="0"/>
        <v>407.12</v>
      </c>
      <c r="K7" s="13">
        <f t="shared" si="0"/>
        <v>2501.2760000000003</v>
      </c>
      <c r="L7" s="13">
        <f t="shared" si="0"/>
        <v>2769.4379999999996</v>
      </c>
      <c r="M7" s="13">
        <f t="shared" si="0"/>
        <v>1358.0649999999998</v>
      </c>
      <c r="N7" s="67"/>
      <c r="O7" s="67"/>
    </row>
    <row r="8" spans="1:15" s="50" customFormat="1" ht="20.100000000000001" hidden="1" customHeight="1">
      <c r="A8" s="80" t="s">
        <v>210</v>
      </c>
      <c r="B8" s="82" t="s">
        <v>211</v>
      </c>
      <c r="C8" s="80"/>
      <c r="D8" s="13"/>
      <c r="E8" s="13"/>
      <c r="F8" s="13"/>
      <c r="G8" s="13"/>
      <c r="H8" s="13"/>
      <c r="I8" s="13"/>
      <c r="J8" s="13"/>
      <c r="K8" s="13"/>
      <c r="L8" s="13"/>
      <c r="M8" s="13"/>
      <c r="N8" s="67"/>
      <c r="O8" s="67"/>
    </row>
    <row r="9" spans="1:15" s="55" customFormat="1" ht="20.25" customHeight="1">
      <c r="A9" s="83" t="s">
        <v>18</v>
      </c>
      <c r="B9" s="84" t="s">
        <v>19</v>
      </c>
      <c r="C9" s="85" t="s">
        <v>20</v>
      </c>
      <c r="D9" s="86">
        <f>D11+D15+D16+D17+D21+D25+D29+D31</f>
        <v>5047.4542141000002</v>
      </c>
      <c r="E9" s="86">
        <f>D9/D$7*100</f>
        <v>64.762304649263541</v>
      </c>
      <c r="F9" s="86">
        <f>F11+F15+F16+F17+F21+F25+F29+F30+F31</f>
        <v>0</v>
      </c>
      <c r="G9" s="86">
        <f t="shared" ref="G9:M9" si="1">G11+G15+G16+G17+G21+G25+G29+G30+G31</f>
        <v>22.958660000000009</v>
      </c>
      <c r="H9" s="86">
        <f t="shared" si="1"/>
        <v>3.2929580000000009</v>
      </c>
      <c r="I9" s="86">
        <f t="shared" si="1"/>
        <v>19.169209000000002</v>
      </c>
      <c r="J9" s="86">
        <f t="shared" si="1"/>
        <v>163.21549899999999</v>
      </c>
      <c r="K9" s="86">
        <f t="shared" si="1"/>
        <v>1723.2872057999998</v>
      </c>
      <c r="L9" s="86">
        <f t="shared" si="1"/>
        <v>2336.0477999999998</v>
      </c>
      <c r="M9" s="86">
        <f t="shared" si="1"/>
        <v>779.48288229999991</v>
      </c>
      <c r="N9" s="70">
        <f>'01CH'!D9</f>
        <v>96785.686800000025</v>
      </c>
      <c r="O9" s="204">
        <f>D9-N9</f>
        <v>-91738.232585900027</v>
      </c>
    </row>
    <row r="10" spans="1:15" s="53" customFormat="1" ht="16.5" customHeight="1">
      <c r="A10" s="87"/>
      <c r="B10" s="88" t="s">
        <v>75</v>
      </c>
      <c r="C10" s="89"/>
      <c r="D10" s="23"/>
      <c r="E10" s="23"/>
      <c r="F10" s="23"/>
      <c r="G10" s="23"/>
      <c r="H10" s="23"/>
      <c r="I10" s="23"/>
      <c r="J10" s="23"/>
      <c r="K10" s="23"/>
      <c r="L10" s="23"/>
      <c r="M10" s="23"/>
      <c r="N10" s="68">
        <f>'01CH'!D10</f>
        <v>0</v>
      </c>
      <c r="O10" s="200">
        <f t="shared" ref="O10:O73" si="2">D10-N10</f>
        <v>0</v>
      </c>
    </row>
    <row r="11" spans="1:15" ht="17.25" customHeight="1">
      <c r="A11" s="90" t="s">
        <v>21</v>
      </c>
      <c r="B11" s="91" t="s">
        <v>22</v>
      </c>
      <c r="C11" s="92" t="s">
        <v>23</v>
      </c>
      <c r="D11" s="18">
        <f>D12+D13+D14</f>
        <v>461.89980000000003</v>
      </c>
      <c r="E11" s="18">
        <f>D11/D$9*100</f>
        <v>9.1511439313246008</v>
      </c>
      <c r="F11" s="19">
        <f t="shared" ref="F11:M11" si="3">F12+F13+F14</f>
        <v>0</v>
      </c>
      <c r="G11" s="19">
        <f t="shared" si="3"/>
        <v>2.0231200000000058</v>
      </c>
      <c r="H11" s="19">
        <f t="shared" si="3"/>
        <v>0</v>
      </c>
      <c r="I11" s="19">
        <f t="shared" si="3"/>
        <v>0</v>
      </c>
      <c r="J11" s="19">
        <f t="shared" si="3"/>
        <v>0</v>
      </c>
      <c r="K11" s="19">
        <f t="shared" si="3"/>
        <v>185.50943999999998</v>
      </c>
      <c r="L11" s="19">
        <f t="shared" si="3"/>
        <v>185.99853999999999</v>
      </c>
      <c r="M11" s="19">
        <f t="shared" si="3"/>
        <v>88.368700000000004</v>
      </c>
      <c r="N11" s="68">
        <f>'01CH'!D11</f>
        <v>4175.200249999999</v>
      </c>
      <c r="O11" s="200">
        <f t="shared" si="2"/>
        <v>-3713.3004499999988</v>
      </c>
    </row>
    <row r="12" spans="1:15" s="53" customFormat="1" ht="17.25" customHeight="1">
      <c r="A12" s="87"/>
      <c r="B12" s="93" t="s">
        <v>212</v>
      </c>
      <c r="C12" s="89" t="s">
        <v>25</v>
      </c>
      <c r="D12" s="23">
        <f t="shared" ref="D12:D31" si="4">SUM(F12:M12)</f>
        <v>418.90210999999999</v>
      </c>
      <c r="E12" s="23">
        <f>D12/D$11*100</f>
        <v>90.691121754112032</v>
      </c>
      <c r="F12" s="24">
        <v>0</v>
      </c>
      <c r="G12" s="24">
        <v>0</v>
      </c>
      <c r="H12" s="24">
        <v>0</v>
      </c>
      <c r="I12" s="24">
        <v>0</v>
      </c>
      <c r="J12" s="24">
        <v>0</v>
      </c>
      <c r="K12" s="24">
        <v>185.50943999999998</v>
      </c>
      <c r="L12" s="24">
        <v>158.47453999999999</v>
      </c>
      <c r="M12" s="24">
        <v>74.918130000000005</v>
      </c>
      <c r="N12" s="68">
        <f>'01CH'!D12</f>
        <v>2643.9357499999996</v>
      </c>
      <c r="O12" s="200">
        <f t="shared" si="2"/>
        <v>-2225.0336399999997</v>
      </c>
    </row>
    <row r="13" spans="1:15" s="53" customFormat="1" ht="20.100000000000001" hidden="1" customHeight="1">
      <c r="A13" s="87"/>
      <c r="B13" s="94" t="s">
        <v>26</v>
      </c>
      <c r="C13" s="89" t="s">
        <v>27</v>
      </c>
      <c r="D13" s="23">
        <f t="shared" si="4"/>
        <v>42.997690000000006</v>
      </c>
      <c r="E13" s="23">
        <f>D13/D$7*100</f>
        <v>0.55168989769451804</v>
      </c>
      <c r="F13" s="24">
        <v>0</v>
      </c>
      <c r="G13" s="24">
        <v>2.0231200000000058</v>
      </c>
      <c r="H13" s="24">
        <v>0</v>
      </c>
      <c r="I13" s="24">
        <v>0</v>
      </c>
      <c r="J13" s="24">
        <v>0</v>
      </c>
      <c r="K13" s="24">
        <v>0</v>
      </c>
      <c r="L13" s="24">
        <v>27.524000000000001</v>
      </c>
      <c r="M13" s="24">
        <v>13.450570000000001</v>
      </c>
      <c r="N13" s="68">
        <f>'01CH'!D13</f>
        <v>1530.0744999999999</v>
      </c>
      <c r="O13" s="200">
        <f t="shared" si="2"/>
        <v>-1487.07681</v>
      </c>
    </row>
    <row r="14" spans="1:15" s="53" customFormat="1" ht="20.100000000000001" hidden="1" customHeight="1">
      <c r="A14" s="87"/>
      <c r="B14" s="95" t="s">
        <v>28</v>
      </c>
      <c r="C14" s="89" t="s">
        <v>29</v>
      </c>
      <c r="D14" s="23">
        <f t="shared" si="4"/>
        <v>0</v>
      </c>
      <c r="E14" s="23">
        <f>D14/D$7*100</f>
        <v>0</v>
      </c>
      <c r="F14" s="24">
        <v>0</v>
      </c>
      <c r="G14" s="24">
        <v>0</v>
      </c>
      <c r="H14" s="24">
        <v>0</v>
      </c>
      <c r="I14" s="24">
        <v>0</v>
      </c>
      <c r="J14" s="24">
        <v>0</v>
      </c>
      <c r="K14" s="24">
        <v>0</v>
      </c>
      <c r="L14" s="24">
        <v>0</v>
      </c>
      <c r="M14" s="24">
        <v>0</v>
      </c>
      <c r="N14" s="68">
        <f>'01CH'!D14</f>
        <v>1.19</v>
      </c>
      <c r="O14" s="200">
        <f t="shared" si="2"/>
        <v>-1.19</v>
      </c>
    </row>
    <row r="15" spans="1:15" s="53" customFormat="1" ht="17.25" customHeight="1">
      <c r="A15" s="90" t="s">
        <v>30</v>
      </c>
      <c r="B15" s="96" t="s">
        <v>31</v>
      </c>
      <c r="C15" s="92" t="s">
        <v>32</v>
      </c>
      <c r="D15" s="18">
        <f t="shared" si="4"/>
        <v>394.04316499999993</v>
      </c>
      <c r="E15" s="18">
        <f>D15/D$9*100</f>
        <v>7.8067704685511625</v>
      </c>
      <c r="F15" s="19">
        <v>0</v>
      </c>
      <c r="G15" s="19">
        <v>11.069990000000001</v>
      </c>
      <c r="H15" s="19">
        <v>2.6375200000000003</v>
      </c>
      <c r="I15" s="19">
        <v>4.9211250000000035</v>
      </c>
      <c r="J15" s="19">
        <v>23.29635</v>
      </c>
      <c r="K15" s="19">
        <v>69.952559999999991</v>
      </c>
      <c r="L15" s="19">
        <v>194.74865999999997</v>
      </c>
      <c r="M15" s="19">
        <v>87.41695999999996</v>
      </c>
      <c r="N15" s="68">
        <f>'01CH'!D15</f>
        <v>4918.6290099999997</v>
      </c>
      <c r="O15" s="200">
        <f t="shared" si="2"/>
        <v>-4524.5858449999996</v>
      </c>
    </row>
    <row r="16" spans="1:15" ht="17.25" customHeight="1">
      <c r="A16" s="90" t="s">
        <v>33</v>
      </c>
      <c r="B16" s="96" t="s">
        <v>34</v>
      </c>
      <c r="C16" s="92" t="s">
        <v>35</v>
      </c>
      <c r="D16" s="19">
        <f t="shared" si="4"/>
        <v>256.18319780000002</v>
      </c>
      <c r="E16" s="18">
        <f>D16/D$9*100</f>
        <v>5.0754932473553787</v>
      </c>
      <c r="F16" s="19">
        <v>0</v>
      </c>
      <c r="G16" s="19">
        <v>1.61955</v>
      </c>
      <c r="H16" s="19">
        <v>0.6430680000000002</v>
      </c>
      <c r="I16" s="19">
        <v>4.542624</v>
      </c>
      <c r="J16" s="19">
        <v>21.391659000000001</v>
      </c>
      <c r="K16" s="19">
        <v>156.65574080000002</v>
      </c>
      <c r="L16" s="19">
        <v>51.821999999999996</v>
      </c>
      <c r="M16" s="19">
        <v>19.508556000000006</v>
      </c>
      <c r="N16" s="68">
        <f>'01CH'!D16</f>
        <v>1424.7775599999998</v>
      </c>
      <c r="O16" s="200">
        <f t="shared" si="2"/>
        <v>-1168.5943621999998</v>
      </c>
    </row>
    <row r="17" spans="1:15" ht="17.25" customHeight="1">
      <c r="A17" s="90" t="s">
        <v>36</v>
      </c>
      <c r="B17" s="91" t="s">
        <v>37</v>
      </c>
      <c r="C17" s="92" t="s">
        <v>38</v>
      </c>
      <c r="D17" s="18">
        <f t="shared" si="4"/>
        <v>840.42159000000004</v>
      </c>
      <c r="E17" s="18">
        <f>D17/D$9*100</f>
        <v>16.650405419276371</v>
      </c>
      <c r="F17" s="19">
        <f t="shared" ref="F17:M17" si="5">F18+F19+F20</f>
        <v>0</v>
      </c>
      <c r="G17" s="19">
        <f t="shared" si="5"/>
        <v>0</v>
      </c>
      <c r="H17" s="19">
        <f t="shared" si="5"/>
        <v>0</v>
      </c>
      <c r="I17" s="19">
        <f t="shared" si="5"/>
        <v>0</v>
      </c>
      <c r="J17" s="19">
        <f t="shared" si="5"/>
        <v>106.65249</v>
      </c>
      <c r="K17" s="19">
        <f t="shared" si="5"/>
        <v>515.39910000000009</v>
      </c>
      <c r="L17" s="19">
        <f t="shared" si="5"/>
        <v>60.51</v>
      </c>
      <c r="M17" s="19">
        <f t="shared" si="5"/>
        <v>157.86000000000001</v>
      </c>
      <c r="N17" s="68">
        <f>'01CH'!D17</f>
        <v>16169.074800000002</v>
      </c>
      <c r="O17" s="200">
        <f t="shared" si="2"/>
        <v>-15328.653210000002</v>
      </c>
    </row>
    <row r="18" spans="1:15" ht="20.100000000000001" hidden="1" customHeight="1">
      <c r="A18" s="87"/>
      <c r="B18" s="95" t="s">
        <v>39</v>
      </c>
      <c r="C18" s="89" t="s">
        <v>40</v>
      </c>
      <c r="D18" s="18">
        <f t="shared" si="4"/>
        <v>0</v>
      </c>
      <c r="E18" s="23"/>
      <c r="F18" s="24">
        <v>0</v>
      </c>
      <c r="G18" s="24">
        <v>0</v>
      </c>
      <c r="H18" s="24">
        <v>0</v>
      </c>
      <c r="I18" s="24">
        <v>0</v>
      </c>
      <c r="J18" s="24">
        <v>0</v>
      </c>
      <c r="K18" s="24">
        <v>0</v>
      </c>
      <c r="L18" s="24">
        <v>0</v>
      </c>
      <c r="M18" s="24">
        <v>0</v>
      </c>
      <c r="N18" s="68">
        <f>'01CH'!D18</f>
        <v>12378.1574</v>
      </c>
      <c r="O18" s="200">
        <f t="shared" si="2"/>
        <v>-12378.1574</v>
      </c>
    </row>
    <row r="19" spans="1:15" ht="20.100000000000001" hidden="1" customHeight="1">
      <c r="A19" s="87"/>
      <c r="B19" s="95" t="s">
        <v>41</v>
      </c>
      <c r="C19" s="89" t="s">
        <v>42</v>
      </c>
      <c r="D19" s="18">
        <f t="shared" si="4"/>
        <v>840.42159000000004</v>
      </c>
      <c r="E19" s="23"/>
      <c r="F19" s="24">
        <v>0</v>
      </c>
      <c r="G19" s="24">
        <v>0</v>
      </c>
      <c r="H19" s="24">
        <v>0</v>
      </c>
      <c r="I19" s="24">
        <v>0</v>
      </c>
      <c r="J19" s="24">
        <v>106.65249</v>
      </c>
      <c r="K19" s="24">
        <v>515.39910000000009</v>
      </c>
      <c r="L19" s="24">
        <v>60.51</v>
      </c>
      <c r="M19" s="24">
        <v>157.86000000000001</v>
      </c>
      <c r="N19" s="68">
        <f>'01CH'!D19</f>
        <v>789.75500000000011</v>
      </c>
      <c r="O19" s="200">
        <f t="shared" si="2"/>
        <v>50.666589999999928</v>
      </c>
    </row>
    <row r="20" spans="1:15" ht="20.100000000000001" hidden="1" customHeight="1">
      <c r="A20" s="87"/>
      <c r="B20" s="95" t="s">
        <v>43</v>
      </c>
      <c r="C20" s="89" t="s">
        <v>44</v>
      </c>
      <c r="D20" s="18">
        <f t="shared" si="4"/>
        <v>0</v>
      </c>
      <c r="E20" s="23"/>
      <c r="F20" s="24">
        <v>0</v>
      </c>
      <c r="G20" s="24">
        <v>0</v>
      </c>
      <c r="H20" s="24">
        <v>0</v>
      </c>
      <c r="I20" s="24">
        <v>0</v>
      </c>
      <c r="J20" s="24">
        <v>0</v>
      </c>
      <c r="K20" s="24">
        <v>0</v>
      </c>
      <c r="L20" s="24">
        <v>0</v>
      </c>
      <c r="M20" s="24">
        <v>0</v>
      </c>
      <c r="N20" s="68">
        <f>'01CH'!D20</f>
        <v>3001.1623999999993</v>
      </c>
      <c r="O20" s="200">
        <f t="shared" si="2"/>
        <v>-3001.1623999999993</v>
      </c>
    </row>
    <row r="21" spans="1:15" ht="17.25" customHeight="1">
      <c r="A21" s="90" t="s">
        <v>45</v>
      </c>
      <c r="B21" s="91" t="s">
        <v>46</v>
      </c>
      <c r="C21" s="92" t="s">
        <v>47</v>
      </c>
      <c r="D21" s="18">
        <f t="shared" si="4"/>
        <v>0</v>
      </c>
      <c r="E21" s="18">
        <f>D21/D$9*100</f>
        <v>0</v>
      </c>
      <c r="F21" s="19">
        <f t="shared" ref="F21:M21" si="6">F22+F23+F24</f>
        <v>0</v>
      </c>
      <c r="G21" s="19">
        <f t="shared" si="6"/>
        <v>0</v>
      </c>
      <c r="H21" s="19">
        <f t="shared" si="6"/>
        <v>0</v>
      </c>
      <c r="I21" s="19">
        <f t="shared" si="6"/>
        <v>0</v>
      </c>
      <c r="J21" s="19">
        <f t="shared" si="6"/>
        <v>0</v>
      </c>
      <c r="K21" s="19">
        <f t="shared" si="6"/>
        <v>0</v>
      </c>
      <c r="L21" s="19">
        <f t="shared" si="6"/>
        <v>0</v>
      </c>
      <c r="M21" s="19">
        <f t="shared" si="6"/>
        <v>0</v>
      </c>
      <c r="N21" s="68">
        <f>'01CH'!D21</f>
        <v>0</v>
      </c>
      <c r="O21" s="200">
        <f t="shared" si="2"/>
        <v>0</v>
      </c>
    </row>
    <row r="22" spans="1:15" ht="20.100000000000001" hidden="1" customHeight="1">
      <c r="A22" s="87"/>
      <c r="B22" s="95" t="s">
        <v>48</v>
      </c>
      <c r="C22" s="89" t="s">
        <v>49</v>
      </c>
      <c r="D22" s="18">
        <f t="shared" si="4"/>
        <v>0</v>
      </c>
      <c r="E22" s="23"/>
      <c r="F22" s="24">
        <v>0</v>
      </c>
      <c r="G22" s="24">
        <v>0</v>
      </c>
      <c r="H22" s="24">
        <v>0</v>
      </c>
      <c r="I22" s="24">
        <v>0</v>
      </c>
      <c r="J22" s="24">
        <v>0</v>
      </c>
      <c r="K22" s="24">
        <v>0</v>
      </c>
      <c r="L22" s="24">
        <v>0</v>
      </c>
      <c r="M22" s="24">
        <v>0</v>
      </c>
      <c r="N22" s="68">
        <f>'01CH'!D22</f>
        <v>0</v>
      </c>
      <c r="O22" s="200">
        <f t="shared" si="2"/>
        <v>0</v>
      </c>
    </row>
    <row r="23" spans="1:15" s="50" customFormat="1" ht="20.100000000000001" hidden="1" customHeight="1">
      <c r="A23" s="87"/>
      <c r="B23" s="95" t="s">
        <v>50</v>
      </c>
      <c r="C23" s="89" t="s">
        <v>51</v>
      </c>
      <c r="D23" s="18">
        <f t="shared" si="4"/>
        <v>0</v>
      </c>
      <c r="E23" s="23"/>
      <c r="F23" s="24">
        <v>0</v>
      </c>
      <c r="G23" s="24">
        <v>0</v>
      </c>
      <c r="H23" s="24">
        <v>0</v>
      </c>
      <c r="I23" s="24">
        <v>0</v>
      </c>
      <c r="J23" s="24">
        <v>0</v>
      </c>
      <c r="K23" s="24">
        <v>0</v>
      </c>
      <c r="L23" s="24">
        <v>0</v>
      </c>
      <c r="M23" s="24">
        <v>0</v>
      </c>
      <c r="N23" s="68">
        <f>'01CH'!D23</f>
        <v>0</v>
      </c>
      <c r="O23" s="200">
        <f t="shared" si="2"/>
        <v>0</v>
      </c>
    </row>
    <row r="24" spans="1:15" ht="20.100000000000001" hidden="1" customHeight="1">
      <c r="A24" s="87"/>
      <c r="B24" s="95" t="s">
        <v>52</v>
      </c>
      <c r="C24" s="89" t="s">
        <v>53</v>
      </c>
      <c r="D24" s="18">
        <f t="shared" si="4"/>
        <v>0</v>
      </c>
      <c r="E24" s="23"/>
      <c r="F24" s="24">
        <v>0</v>
      </c>
      <c r="G24" s="24">
        <v>0</v>
      </c>
      <c r="H24" s="24">
        <v>0</v>
      </c>
      <c r="I24" s="24">
        <v>0</v>
      </c>
      <c r="J24" s="24">
        <v>0</v>
      </c>
      <c r="K24" s="24">
        <v>0</v>
      </c>
      <c r="L24" s="24">
        <v>0</v>
      </c>
      <c r="M24" s="24">
        <v>0</v>
      </c>
      <c r="N24" s="68">
        <f>'01CH'!D24</f>
        <v>0</v>
      </c>
      <c r="O24" s="200">
        <f t="shared" si="2"/>
        <v>0</v>
      </c>
    </row>
    <row r="25" spans="1:15" s="50" customFormat="1" ht="19.5" customHeight="1">
      <c r="A25" s="90" t="s">
        <v>54</v>
      </c>
      <c r="B25" s="91" t="s">
        <v>55</v>
      </c>
      <c r="C25" s="92" t="s">
        <v>56</v>
      </c>
      <c r="D25" s="18">
        <f t="shared" si="4"/>
        <v>3063.7351312999999</v>
      </c>
      <c r="E25" s="18">
        <f>D25/D$9*100</f>
        <v>60.698621549483192</v>
      </c>
      <c r="F25" s="19">
        <f t="shared" ref="F25:M25" si="7">F26+F27+F28</f>
        <v>0</v>
      </c>
      <c r="G25" s="19">
        <f t="shared" si="7"/>
        <v>7.74</v>
      </c>
      <c r="H25" s="19">
        <f t="shared" si="7"/>
        <v>0</v>
      </c>
      <c r="I25" s="19">
        <f t="shared" si="7"/>
        <v>8.6999999999999993</v>
      </c>
      <c r="J25" s="19">
        <f t="shared" si="7"/>
        <v>7.92</v>
      </c>
      <c r="K25" s="19">
        <f t="shared" si="7"/>
        <v>791.33136500000001</v>
      </c>
      <c r="L25" s="19">
        <f t="shared" si="7"/>
        <v>1829.8026</v>
      </c>
      <c r="M25" s="19">
        <f t="shared" si="7"/>
        <v>418.24116629999997</v>
      </c>
      <c r="N25" s="68">
        <f>'01CH'!D25</f>
        <v>69867.284180000017</v>
      </c>
      <c r="O25" s="200">
        <f t="shared" si="2"/>
        <v>-66803.549048700021</v>
      </c>
    </row>
    <row r="26" spans="1:15" ht="19.5" hidden="1" customHeight="1">
      <c r="A26" s="87"/>
      <c r="B26" s="88" t="s">
        <v>57</v>
      </c>
      <c r="C26" s="89" t="s">
        <v>58</v>
      </c>
      <c r="D26" s="18">
        <f t="shared" si="4"/>
        <v>0</v>
      </c>
      <c r="E26" s="23"/>
      <c r="F26" s="24">
        <v>0</v>
      </c>
      <c r="G26" s="24">
        <v>0</v>
      </c>
      <c r="H26" s="24">
        <v>0</v>
      </c>
      <c r="I26" s="24">
        <v>0</v>
      </c>
      <c r="J26" s="24">
        <v>0</v>
      </c>
      <c r="K26" s="24">
        <v>0</v>
      </c>
      <c r="L26" s="24">
        <v>0</v>
      </c>
      <c r="M26" s="24">
        <v>0</v>
      </c>
      <c r="N26" s="68">
        <f>'01CH'!D26</f>
        <v>42409.922000000006</v>
      </c>
      <c r="O26" s="200">
        <f t="shared" si="2"/>
        <v>-42409.922000000006</v>
      </c>
    </row>
    <row r="27" spans="1:15" ht="20.100000000000001" hidden="1" customHeight="1">
      <c r="A27" s="87"/>
      <c r="B27" s="95" t="s">
        <v>59</v>
      </c>
      <c r="C27" s="89" t="s">
        <v>60</v>
      </c>
      <c r="D27" s="18">
        <f t="shared" si="4"/>
        <v>3059.0451312999999</v>
      </c>
      <c r="E27" s="23"/>
      <c r="F27" s="24">
        <v>0</v>
      </c>
      <c r="G27" s="24">
        <v>5.79</v>
      </c>
      <c r="H27" s="24">
        <v>0</v>
      </c>
      <c r="I27" s="24">
        <v>8.6999999999999993</v>
      </c>
      <c r="J27" s="24">
        <v>7.92</v>
      </c>
      <c r="K27" s="24">
        <v>788.591365</v>
      </c>
      <c r="L27" s="24">
        <v>1829.8026</v>
      </c>
      <c r="M27" s="24">
        <v>418.24116629999997</v>
      </c>
      <c r="N27" s="68">
        <f>'01CH'!D27</f>
        <v>3553.8195799999994</v>
      </c>
      <c r="O27" s="200">
        <f t="shared" si="2"/>
        <v>-494.77444869999954</v>
      </c>
    </row>
    <row r="28" spans="1:15" ht="20.100000000000001" hidden="1" customHeight="1">
      <c r="A28" s="87"/>
      <c r="B28" s="95" t="s">
        <v>61</v>
      </c>
      <c r="C28" s="89" t="s">
        <v>62</v>
      </c>
      <c r="D28" s="18">
        <f t="shared" si="4"/>
        <v>4.6900000000000004</v>
      </c>
      <c r="E28" s="23"/>
      <c r="F28" s="24">
        <v>0</v>
      </c>
      <c r="G28" s="24">
        <v>1.95</v>
      </c>
      <c r="H28" s="24">
        <v>0</v>
      </c>
      <c r="I28" s="24">
        <v>0</v>
      </c>
      <c r="J28" s="24">
        <v>0</v>
      </c>
      <c r="K28" s="24">
        <v>2.74</v>
      </c>
      <c r="L28" s="24">
        <v>0</v>
      </c>
      <c r="M28" s="24">
        <v>0</v>
      </c>
      <c r="N28" s="68">
        <f>'01CH'!D28</f>
        <v>23903.542600000001</v>
      </c>
      <c r="O28" s="200">
        <f t="shared" si="2"/>
        <v>-23898.852600000002</v>
      </c>
    </row>
    <row r="29" spans="1:15" ht="17.25" customHeight="1">
      <c r="A29" s="90" t="s">
        <v>63</v>
      </c>
      <c r="B29" s="96" t="s">
        <v>64</v>
      </c>
      <c r="C29" s="92" t="s">
        <v>65</v>
      </c>
      <c r="D29" s="18">
        <f t="shared" si="4"/>
        <v>16.428329999999999</v>
      </c>
      <c r="E29" s="18">
        <f>D29/D$9*100</f>
        <v>0.32547754379044519</v>
      </c>
      <c r="F29" s="19">
        <v>0</v>
      </c>
      <c r="G29" s="19">
        <v>0</v>
      </c>
      <c r="H29" s="19">
        <v>1.2370000000000103E-2</v>
      </c>
      <c r="I29" s="19">
        <v>0.93846000000000007</v>
      </c>
      <c r="J29" s="19">
        <v>3.4699999999999998</v>
      </c>
      <c r="K29" s="19">
        <v>4.3</v>
      </c>
      <c r="L29" s="19">
        <v>0.62</v>
      </c>
      <c r="M29" s="19">
        <v>7.0875000000000004</v>
      </c>
      <c r="N29" s="68">
        <f>'01CH'!D29</f>
        <v>219.26299999999995</v>
      </c>
      <c r="O29" s="200">
        <f t="shared" si="2"/>
        <v>-202.83466999999996</v>
      </c>
    </row>
    <row r="30" spans="1:15" ht="20.100000000000001" customHeight="1">
      <c r="A30" s="90" t="s">
        <v>66</v>
      </c>
      <c r="B30" s="96" t="s">
        <v>67</v>
      </c>
      <c r="C30" s="92" t="s">
        <v>68</v>
      </c>
      <c r="D30" s="18">
        <f t="shared" si="4"/>
        <v>0</v>
      </c>
      <c r="E30" s="18">
        <f>D30/D$9*100</f>
        <v>0</v>
      </c>
      <c r="F30" s="19">
        <v>0</v>
      </c>
      <c r="G30" s="19">
        <v>0</v>
      </c>
      <c r="H30" s="19">
        <v>0</v>
      </c>
      <c r="I30" s="19">
        <v>0</v>
      </c>
      <c r="J30" s="19">
        <v>0</v>
      </c>
      <c r="K30" s="19">
        <v>0</v>
      </c>
      <c r="L30" s="19">
        <v>0</v>
      </c>
      <c r="M30" s="19">
        <v>0</v>
      </c>
      <c r="N30" s="68">
        <f>'01CH'!D30</f>
        <v>0</v>
      </c>
      <c r="O30" s="200">
        <f t="shared" si="2"/>
        <v>0</v>
      </c>
    </row>
    <row r="31" spans="1:15" ht="17.25" customHeight="1">
      <c r="A31" s="90" t="s">
        <v>69</v>
      </c>
      <c r="B31" s="96" t="s">
        <v>70</v>
      </c>
      <c r="C31" s="92" t="s">
        <v>71</v>
      </c>
      <c r="D31" s="18">
        <f t="shared" si="4"/>
        <v>14.743</v>
      </c>
      <c r="E31" s="18">
        <f>D31/D$9*100</f>
        <v>0.29208784021884959</v>
      </c>
      <c r="F31" s="19">
        <v>0</v>
      </c>
      <c r="G31" s="19">
        <v>0.50600000000000001</v>
      </c>
      <c r="H31" s="19">
        <v>0</v>
      </c>
      <c r="I31" s="19">
        <v>6.7000000000000004E-2</v>
      </c>
      <c r="J31" s="19">
        <v>0.48499999999999999</v>
      </c>
      <c r="K31" s="19">
        <v>0.13900000000000001</v>
      </c>
      <c r="L31" s="19">
        <v>12.546000000000001</v>
      </c>
      <c r="M31" s="19">
        <v>1</v>
      </c>
      <c r="N31" s="68">
        <f>'01CH'!D31</f>
        <v>11.458</v>
      </c>
      <c r="O31" s="200">
        <f t="shared" si="2"/>
        <v>3.2850000000000001</v>
      </c>
    </row>
    <row r="32" spans="1:15" s="55" customFormat="1" ht="20.25" customHeight="1">
      <c r="A32" s="83" t="s">
        <v>72</v>
      </c>
      <c r="B32" s="103" t="s">
        <v>73</v>
      </c>
      <c r="C32" s="85" t="s">
        <v>74</v>
      </c>
      <c r="D32" s="104">
        <f>SUM(D34:D43)+SUM(D61:D74)</f>
        <v>2684.5010159000003</v>
      </c>
      <c r="E32" s="86">
        <f>D32/D$7*100</f>
        <v>34.443992010331272</v>
      </c>
      <c r="F32" s="104">
        <f t="shared" ref="F32:M32" si="8">SUM(F34:F43)+SUM(F61:F74)</f>
        <v>140.11799999999999</v>
      </c>
      <c r="G32" s="104">
        <f t="shared" si="8"/>
        <v>210.46688</v>
      </c>
      <c r="H32" s="104">
        <f t="shared" si="8"/>
        <v>158.06985200000003</v>
      </c>
      <c r="I32" s="104">
        <f t="shared" si="8"/>
        <v>197.54592100000002</v>
      </c>
      <c r="J32" s="104">
        <f t="shared" si="8"/>
        <v>243.90450099999998</v>
      </c>
      <c r="K32" s="104">
        <f t="shared" si="8"/>
        <v>752.25689420000003</v>
      </c>
      <c r="L32" s="104">
        <f t="shared" si="8"/>
        <v>407.18919999999997</v>
      </c>
      <c r="M32" s="104">
        <f t="shared" si="8"/>
        <v>574.94976769999994</v>
      </c>
      <c r="N32" s="70">
        <f>'01CH'!D32</f>
        <v>4153.2168000000001</v>
      </c>
      <c r="O32" s="204">
        <f t="shared" si="2"/>
        <v>-1468.7157840999998</v>
      </c>
    </row>
    <row r="33" spans="1:15" s="53" customFormat="1" ht="18" customHeight="1">
      <c r="A33" s="87"/>
      <c r="B33" s="88" t="s">
        <v>75</v>
      </c>
      <c r="C33" s="89"/>
      <c r="D33" s="23"/>
      <c r="E33" s="23"/>
      <c r="F33" s="24"/>
      <c r="G33" s="24"/>
      <c r="H33" s="24"/>
      <c r="I33" s="24"/>
      <c r="J33" s="24"/>
      <c r="K33" s="24"/>
      <c r="L33" s="24"/>
      <c r="M33" s="24"/>
      <c r="N33" s="68">
        <f>'01CH'!D33</f>
        <v>0</v>
      </c>
      <c r="O33" s="200">
        <f t="shared" si="2"/>
        <v>0</v>
      </c>
    </row>
    <row r="34" spans="1:15" ht="17.25" customHeight="1">
      <c r="A34" s="90" t="s">
        <v>76</v>
      </c>
      <c r="B34" s="96" t="s">
        <v>77</v>
      </c>
      <c r="C34" s="92" t="s">
        <v>78</v>
      </c>
      <c r="D34" s="18">
        <f t="shared" ref="D34:D75" si="9">SUM(F34:M34)</f>
        <v>66.402999999999992</v>
      </c>
      <c r="E34" s="18">
        <f>D34/D$32*100</f>
        <v>2.4735695612220829</v>
      </c>
      <c r="F34" s="19">
        <v>6.468</v>
      </c>
      <c r="G34" s="19">
        <v>0.22500000000000001</v>
      </c>
      <c r="H34" s="19">
        <v>0</v>
      </c>
      <c r="I34" s="19">
        <v>0</v>
      </c>
      <c r="J34" s="19">
        <v>26.79</v>
      </c>
      <c r="K34" s="19">
        <v>4.8550000000000004</v>
      </c>
      <c r="L34" s="19">
        <v>22.94</v>
      </c>
      <c r="M34" s="19">
        <v>5.125</v>
      </c>
      <c r="N34" s="68">
        <f>'01CH'!D34</f>
        <v>123.97880000000005</v>
      </c>
      <c r="O34" s="200">
        <f t="shared" si="2"/>
        <v>-57.575800000000058</v>
      </c>
    </row>
    <row r="35" spans="1:15" ht="17.25" customHeight="1">
      <c r="A35" s="90" t="s">
        <v>79</v>
      </c>
      <c r="B35" s="96" t="s">
        <v>80</v>
      </c>
      <c r="C35" s="92" t="s">
        <v>81</v>
      </c>
      <c r="D35" s="18">
        <f t="shared" si="9"/>
        <v>21.447659999999999</v>
      </c>
      <c r="E35" s="18">
        <f t="shared" ref="E35:E43" si="10">D35/D$32*100</f>
        <v>0.79894400758159145</v>
      </c>
      <c r="F35" s="19">
        <v>1.5</v>
      </c>
      <c r="G35" s="19">
        <v>0.17</v>
      </c>
      <c r="H35" s="19">
        <v>0.03</v>
      </c>
      <c r="I35" s="19">
        <v>0.54</v>
      </c>
      <c r="J35" s="19">
        <v>6.44</v>
      </c>
      <c r="K35" s="19">
        <v>9.2660000000000006E-2</v>
      </c>
      <c r="L35" s="19">
        <v>0.66</v>
      </c>
      <c r="M35" s="19">
        <v>12.014999999999999</v>
      </c>
      <c r="N35" s="68">
        <f>'01CH'!D35</f>
        <v>0.85000000000000009</v>
      </c>
      <c r="O35" s="200">
        <f t="shared" si="2"/>
        <v>20.597659999999998</v>
      </c>
    </row>
    <row r="36" spans="1:15" ht="17.25" customHeight="1">
      <c r="A36" s="90" t="s">
        <v>82</v>
      </c>
      <c r="B36" s="96" t="s">
        <v>83</v>
      </c>
      <c r="C36" s="92" t="s">
        <v>84</v>
      </c>
      <c r="D36" s="18">
        <f t="shared" si="9"/>
        <v>0</v>
      </c>
      <c r="E36" s="18">
        <f t="shared" si="10"/>
        <v>0</v>
      </c>
      <c r="F36" s="19">
        <v>0</v>
      </c>
      <c r="G36" s="19">
        <v>0</v>
      </c>
      <c r="H36" s="19">
        <v>0</v>
      </c>
      <c r="I36" s="19">
        <v>0</v>
      </c>
      <c r="J36" s="19">
        <v>0</v>
      </c>
      <c r="K36" s="19">
        <v>0</v>
      </c>
      <c r="L36" s="19">
        <v>0</v>
      </c>
      <c r="M36" s="19">
        <v>0</v>
      </c>
      <c r="N36" s="68">
        <f>'01CH'!D36</f>
        <v>0</v>
      </c>
      <c r="O36" s="200">
        <f t="shared" si="2"/>
        <v>0</v>
      </c>
    </row>
    <row r="37" spans="1:15" ht="17.25" hidden="1" customHeight="1">
      <c r="A37" s="90"/>
      <c r="B37" s="91" t="s">
        <v>86</v>
      </c>
      <c r="C37" s="92" t="s">
        <v>87</v>
      </c>
      <c r="D37" s="18">
        <f t="shared" si="9"/>
        <v>0</v>
      </c>
      <c r="E37" s="18">
        <f t="shared" si="10"/>
        <v>0</v>
      </c>
      <c r="F37" s="19">
        <v>0</v>
      </c>
      <c r="G37" s="19">
        <v>0</v>
      </c>
      <c r="H37" s="19">
        <v>0</v>
      </c>
      <c r="I37" s="19">
        <v>0</v>
      </c>
      <c r="J37" s="19">
        <v>0</v>
      </c>
      <c r="K37" s="19">
        <v>0</v>
      </c>
      <c r="L37" s="19">
        <v>0</v>
      </c>
      <c r="M37" s="19">
        <v>0</v>
      </c>
      <c r="N37" s="68">
        <f>'01CH'!D37</f>
        <v>0</v>
      </c>
      <c r="O37" s="200">
        <f t="shared" si="2"/>
        <v>0</v>
      </c>
    </row>
    <row r="38" spans="1:15" ht="17.25" customHeight="1">
      <c r="A38" s="90" t="s">
        <v>85</v>
      </c>
      <c r="B38" s="96" t="s">
        <v>88</v>
      </c>
      <c r="C38" s="92" t="s">
        <v>89</v>
      </c>
      <c r="D38" s="18">
        <f t="shared" si="9"/>
        <v>50</v>
      </c>
      <c r="E38" s="18">
        <f t="shared" si="10"/>
        <v>1.8625435305800062</v>
      </c>
      <c r="F38" s="19">
        <v>0</v>
      </c>
      <c r="G38" s="19">
        <v>0</v>
      </c>
      <c r="H38" s="19">
        <v>0</v>
      </c>
      <c r="I38" s="19">
        <v>0</v>
      </c>
      <c r="J38" s="19">
        <v>0</v>
      </c>
      <c r="K38" s="19">
        <v>0</v>
      </c>
      <c r="L38" s="19">
        <v>50</v>
      </c>
      <c r="M38" s="19">
        <v>0</v>
      </c>
      <c r="N38" s="68">
        <f>'01CH'!D38</f>
        <v>0</v>
      </c>
      <c r="O38" s="200">
        <f t="shared" si="2"/>
        <v>50</v>
      </c>
    </row>
    <row r="39" spans="1:15" ht="17.25" customHeight="1">
      <c r="A39" s="90" t="s">
        <v>90</v>
      </c>
      <c r="B39" s="96" t="s">
        <v>91</v>
      </c>
      <c r="C39" s="92" t="s">
        <v>92</v>
      </c>
      <c r="D39" s="18">
        <f t="shared" si="9"/>
        <v>138.215723</v>
      </c>
      <c r="E39" s="18">
        <f t="shared" si="10"/>
        <v>5.1486560139617632</v>
      </c>
      <c r="F39" s="19">
        <v>2.79</v>
      </c>
      <c r="G39" s="19">
        <v>2.88</v>
      </c>
      <c r="H39" s="19">
        <v>7.9679399999999996</v>
      </c>
      <c r="I39" s="19">
        <v>5.0455629999999996</v>
      </c>
      <c r="J39" s="19">
        <v>2.78552</v>
      </c>
      <c r="K39" s="19">
        <v>32.288400000000003</v>
      </c>
      <c r="L39" s="19">
        <v>57.97</v>
      </c>
      <c r="M39" s="19">
        <v>26.488300000000002</v>
      </c>
      <c r="N39" s="68">
        <f>'01CH'!D39</f>
        <v>19.175999999999995</v>
      </c>
      <c r="O39" s="200">
        <f t="shared" si="2"/>
        <v>119.03972300000001</v>
      </c>
    </row>
    <row r="40" spans="1:15" ht="17.25" customHeight="1">
      <c r="A40" s="90" t="s">
        <v>93</v>
      </c>
      <c r="B40" s="98" t="s">
        <v>94</v>
      </c>
      <c r="C40" s="92" t="s">
        <v>95</v>
      </c>
      <c r="D40" s="18">
        <f t="shared" si="9"/>
        <v>39.881651000000005</v>
      </c>
      <c r="E40" s="18">
        <f t="shared" si="10"/>
        <v>1.4856262211779929</v>
      </c>
      <c r="F40" s="19">
        <v>3.72</v>
      </c>
      <c r="G40" s="19">
        <v>1.39</v>
      </c>
      <c r="H40" s="19">
        <v>1.24</v>
      </c>
      <c r="I40" s="19">
        <v>5.422021</v>
      </c>
      <c r="J40" s="19">
        <v>6.5069799999999995</v>
      </c>
      <c r="K40" s="19">
        <v>9.8036500000000011</v>
      </c>
      <c r="L40" s="19">
        <v>2.8400000000000003</v>
      </c>
      <c r="M40" s="19">
        <v>8.9589999999999996</v>
      </c>
      <c r="N40" s="68">
        <f>'01CH'!D40</f>
        <v>16.620699999999999</v>
      </c>
      <c r="O40" s="200">
        <f t="shared" si="2"/>
        <v>23.260951000000006</v>
      </c>
    </row>
    <row r="41" spans="1:15" ht="17.25" customHeight="1">
      <c r="A41" s="90" t="s">
        <v>96</v>
      </c>
      <c r="B41" s="96" t="s">
        <v>97</v>
      </c>
      <c r="C41" s="92" t="s">
        <v>98</v>
      </c>
      <c r="D41" s="18">
        <f t="shared" si="9"/>
        <v>0</v>
      </c>
      <c r="E41" s="18">
        <f t="shared" si="10"/>
        <v>0</v>
      </c>
      <c r="F41" s="19">
        <v>0</v>
      </c>
      <c r="G41" s="19">
        <v>0</v>
      </c>
      <c r="H41" s="19">
        <v>0</v>
      </c>
      <c r="I41" s="19">
        <v>0</v>
      </c>
      <c r="J41" s="19">
        <v>0</v>
      </c>
      <c r="K41" s="19">
        <v>0</v>
      </c>
      <c r="L41" s="19">
        <v>0</v>
      </c>
      <c r="M41" s="19">
        <v>0</v>
      </c>
      <c r="N41" s="68">
        <f>'01CH'!D41</f>
        <v>0.03</v>
      </c>
      <c r="O41" s="200">
        <f t="shared" si="2"/>
        <v>-0.03</v>
      </c>
    </row>
    <row r="42" spans="1:15" s="50" customFormat="1" ht="17.25" customHeight="1">
      <c r="A42" s="90" t="s">
        <v>99</v>
      </c>
      <c r="B42" s="99" t="s">
        <v>100</v>
      </c>
      <c r="C42" s="92" t="s">
        <v>101</v>
      </c>
      <c r="D42" s="18">
        <f>SUM(F42:M42)</f>
        <v>0.8629</v>
      </c>
      <c r="E42" s="18">
        <f>D42/D$32*100</f>
        <v>3.2143776250749746E-2</v>
      </c>
      <c r="F42" s="100">
        <v>0</v>
      </c>
      <c r="G42" s="100">
        <v>7.0000000000000007E-2</v>
      </c>
      <c r="H42" s="100">
        <v>0</v>
      </c>
      <c r="I42" s="100">
        <v>0</v>
      </c>
      <c r="J42" s="100">
        <v>0</v>
      </c>
      <c r="K42" s="100">
        <v>0</v>
      </c>
      <c r="L42" s="100">
        <v>0.17</v>
      </c>
      <c r="M42" s="100">
        <v>0.62290000000000001</v>
      </c>
      <c r="N42" s="68">
        <f>'01CH'!D42</f>
        <v>11.955999999999573</v>
      </c>
      <c r="O42" s="200">
        <f t="shared" si="2"/>
        <v>-11.093099999999573</v>
      </c>
    </row>
    <row r="43" spans="1:15" ht="30" customHeight="1">
      <c r="A43" s="90" t="s">
        <v>102</v>
      </c>
      <c r="B43" s="98" t="s">
        <v>103</v>
      </c>
      <c r="C43" s="92" t="s">
        <v>104</v>
      </c>
      <c r="D43" s="18">
        <f>SUM(F43:M43)</f>
        <v>1104.1171202</v>
      </c>
      <c r="E43" s="18">
        <f t="shared" si="10"/>
        <v>41.129323984622744</v>
      </c>
      <c r="F43" s="19">
        <f t="shared" ref="F43:M43" si="11">SUM(F45:F60)</f>
        <v>42.377532000000002</v>
      </c>
      <c r="G43" s="19">
        <f t="shared" si="11"/>
        <v>104.71141999999999</v>
      </c>
      <c r="H43" s="19">
        <f t="shared" si="11"/>
        <v>54.945200000000007</v>
      </c>
      <c r="I43" s="19">
        <f t="shared" si="11"/>
        <v>74.421839000000006</v>
      </c>
      <c r="J43" s="19">
        <f t="shared" si="11"/>
        <v>73.971360000000004</v>
      </c>
      <c r="K43" s="19">
        <f t="shared" si="11"/>
        <v>362.62592219999993</v>
      </c>
      <c r="L43" s="19">
        <f t="shared" si="11"/>
        <v>152.73140000000001</v>
      </c>
      <c r="M43" s="19">
        <f t="shared" si="11"/>
        <v>238.33244700000003</v>
      </c>
      <c r="N43" s="68">
        <f>'01CH'!D43</f>
        <v>1747.5630000000003</v>
      </c>
      <c r="O43" s="200">
        <f t="shared" si="2"/>
        <v>-643.44587980000028</v>
      </c>
    </row>
    <row r="44" spans="1:15" s="53" customFormat="1" ht="18" customHeight="1">
      <c r="A44" s="87"/>
      <c r="B44" s="88" t="s">
        <v>75</v>
      </c>
      <c r="C44" s="89"/>
      <c r="D44" s="23"/>
      <c r="E44" s="23"/>
      <c r="F44" s="24"/>
      <c r="G44" s="24"/>
      <c r="H44" s="24"/>
      <c r="I44" s="24"/>
      <c r="J44" s="24"/>
      <c r="K44" s="24"/>
      <c r="L44" s="24"/>
      <c r="M44" s="24"/>
      <c r="N44" s="68">
        <f>'01CH'!D44</f>
        <v>0</v>
      </c>
      <c r="O44" s="200">
        <f t="shared" si="2"/>
        <v>0</v>
      </c>
    </row>
    <row r="45" spans="1:15" ht="18" customHeight="1">
      <c r="A45" s="90" t="s">
        <v>105</v>
      </c>
      <c r="B45" s="98" t="s">
        <v>106</v>
      </c>
      <c r="C45" s="92" t="s">
        <v>107</v>
      </c>
      <c r="D45" s="18">
        <f t="shared" si="9"/>
        <v>678.74761420000004</v>
      </c>
      <c r="E45" s="18">
        <f t="shared" ref="E45:E52" si="12">D45/D$43*100</f>
        <v>61.474240529578196</v>
      </c>
      <c r="F45" s="100">
        <v>35.424432000000003</v>
      </c>
      <c r="G45" s="100">
        <v>34.566780000000001</v>
      </c>
      <c r="H45" s="100">
        <v>41.129249999999999</v>
      </c>
      <c r="I45" s="100">
        <v>59.042583000000008</v>
      </c>
      <c r="J45" s="100">
        <v>47.923850000000002</v>
      </c>
      <c r="K45" s="100">
        <v>235.89093220000001</v>
      </c>
      <c r="L45" s="100">
        <v>79.820999999999998</v>
      </c>
      <c r="M45" s="100">
        <v>144.94878700000004</v>
      </c>
      <c r="N45" s="68">
        <f>'01CH'!D45</f>
        <v>1376.9730000000002</v>
      </c>
      <c r="O45" s="200">
        <f t="shared" si="2"/>
        <v>-698.22538580000014</v>
      </c>
    </row>
    <row r="46" spans="1:15" ht="18" customHeight="1">
      <c r="A46" s="90" t="s">
        <v>105</v>
      </c>
      <c r="B46" s="98" t="s">
        <v>108</v>
      </c>
      <c r="C46" s="92" t="s">
        <v>109</v>
      </c>
      <c r="D46" s="18">
        <f t="shared" si="9"/>
        <v>117.98444000000001</v>
      </c>
      <c r="E46" s="18">
        <f t="shared" si="12"/>
        <v>10.685862744219406</v>
      </c>
      <c r="F46" s="100">
        <v>0.68276000000000003</v>
      </c>
      <c r="G46" s="100">
        <v>2.4226099999999997</v>
      </c>
      <c r="H46" s="100">
        <v>1.7494499999999999</v>
      </c>
      <c r="I46" s="100">
        <v>7.0551000000000004</v>
      </c>
      <c r="J46" s="100">
        <v>4.6674600000000002</v>
      </c>
      <c r="K46" s="100">
        <v>28.461299999999998</v>
      </c>
      <c r="L46" s="100">
        <v>47.337000000000003</v>
      </c>
      <c r="M46" s="100">
        <v>25.608759999999997</v>
      </c>
      <c r="N46" s="68">
        <f>'01CH'!D46</f>
        <v>79.580000000000013</v>
      </c>
      <c r="O46" s="200">
        <f t="shared" si="2"/>
        <v>38.404439999999994</v>
      </c>
    </row>
    <row r="47" spans="1:15" ht="18" customHeight="1">
      <c r="A47" s="90" t="s">
        <v>105</v>
      </c>
      <c r="B47" s="98" t="s">
        <v>110</v>
      </c>
      <c r="C47" s="92" t="s">
        <v>111</v>
      </c>
      <c r="D47" s="18">
        <f>SUM(F47:M47)</f>
        <v>2.80952</v>
      </c>
      <c r="E47" s="18">
        <f t="shared" si="12"/>
        <v>0.25445851247113016</v>
      </c>
      <c r="F47" s="100">
        <v>0</v>
      </c>
      <c r="G47" s="100">
        <v>0.21072000000000002</v>
      </c>
      <c r="H47" s="100">
        <v>0.45700000000000002</v>
      </c>
      <c r="I47" s="100">
        <v>0.1227</v>
      </c>
      <c r="J47" s="100">
        <v>1.054</v>
      </c>
      <c r="K47" s="100">
        <v>0.67009999999999992</v>
      </c>
      <c r="L47" s="100">
        <v>0</v>
      </c>
      <c r="M47" s="100">
        <v>0.29499999999999998</v>
      </c>
      <c r="N47" s="68">
        <f>'01CH'!D47</f>
        <v>0.9710000000000002</v>
      </c>
      <c r="O47" s="200">
        <f t="shared" si="2"/>
        <v>1.8385199999999999</v>
      </c>
    </row>
    <row r="48" spans="1:15" ht="18" customHeight="1">
      <c r="A48" s="90" t="s">
        <v>105</v>
      </c>
      <c r="B48" s="98" t="s">
        <v>112</v>
      </c>
      <c r="C48" s="92" t="s">
        <v>113</v>
      </c>
      <c r="D48" s="18">
        <f>SUM(F48:M48)</f>
        <v>12.347828999999999</v>
      </c>
      <c r="E48" s="18">
        <f t="shared" si="12"/>
        <v>1.118344129811456</v>
      </c>
      <c r="F48" s="100">
        <v>8.1000000000000003E-2</v>
      </c>
      <c r="G48" s="100">
        <v>4.0883099999999999</v>
      </c>
      <c r="H48" s="100">
        <v>0.109</v>
      </c>
      <c r="I48" s="100">
        <v>0.28397899999999998</v>
      </c>
      <c r="J48" s="100">
        <v>0.42054000000000002</v>
      </c>
      <c r="K48" s="100">
        <v>6.6499999999999995</v>
      </c>
      <c r="L48" s="100">
        <v>0.16</v>
      </c>
      <c r="M48" s="100">
        <v>0.55499999999999994</v>
      </c>
      <c r="N48" s="68">
        <f>'01CH'!D48</f>
        <v>3.5000000000000009</v>
      </c>
      <c r="O48" s="200">
        <f t="shared" si="2"/>
        <v>8.8478289999999973</v>
      </c>
    </row>
    <row r="49" spans="1:15" ht="18" customHeight="1">
      <c r="A49" s="90" t="s">
        <v>105</v>
      </c>
      <c r="B49" s="98" t="s">
        <v>114</v>
      </c>
      <c r="C49" s="92" t="s">
        <v>115</v>
      </c>
      <c r="D49" s="18">
        <f>SUM(F49:M49)</f>
        <v>46.215573000000006</v>
      </c>
      <c r="E49" s="18">
        <f t="shared" si="12"/>
        <v>4.1857491523751129</v>
      </c>
      <c r="F49" s="100">
        <v>2.3781599999999998</v>
      </c>
      <c r="G49" s="100">
        <v>2.665</v>
      </c>
      <c r="H49" s="100">
        <v>3.2949999999999999</v>
      </c>
      <c r="I49" s="100">
        <v>6.2160530000000005</v>
      </c>
      <c r="J49" s="100">
        <v>7.7350000000000003</v>
      </c>
      <c r="K49" s="100">
        <v>10.276800000000001</v>
      </c>
      <c r="L49" s="100">
        <v>2.1574</v>
      </c>
      <c r="M49" s="100">
        <v>11.492160000000002</v>
      </c>
      <c r="N49" s="68">
        <f>'01CH'!D49</f>
        <v>34.896000000000001</v>
      </c>
      <c r="O49" s="200">
        <f t="shared" si="2"/>
        <v>11.319573000000005</v>
      </c>
    </row>
    <row r="50" spans="1:15" ht="18" customHeight="1">
      <c r="A50" s="90" t="s">
        <v>105</v>
      </c>
      <c r="B50" s="98" t="s">
        <v>116</v>
      </c>
      <c r="C50" s="92" t="s">
        <v>117</v>
      </c>
      <c r="D50" s="18">
        <f>SUM(F50:M50)</f>
        <v>123.00603000000001</v>
      </c>
      <c r="E50" s="18">
        <f t="shared" si="12"/>
        <v>11.140668661828073</v>
      </c>
      <c r="F50" s="100">
        <v>0.30499999999999999</v>
      </c>
      <c r="G50" s="100">
        <v>0.28499999999999998</v>
      </c>
      <c r="H50" s="100">
        <v>3.5590000000000002</v>
      </c>
      <c r="I50" s="100">
        <v>0.318</v>
      </c>
      <c r="J50" s="100">
        <v>0</v>
      </c>
      <c r="K50" s="100">
        <v>69.970290000000006</v>
      </c>
      <c r="L50" s="100">
        <v>0</v>
      </c>
      <c r="M50" s="100">
        <v>48.568739999999998</v>
      </c>
      <c r="N50" s="68">
        <f>'01CH'!D50</f>
        <v>7.1870000000000003</v>
      </c>
      <c r="O50" s="200">
        <f t="shared" si="2"/>
        <v>115.81903000000001</v>
      </c>
    </row>
    <row r="51" spans="1:15" ht="18" customHeight="1">
      <c r="A51" s="90" t="s">
        <v>105</v>
      </c>
      <c r="B51" s="98" t="s">
        <v>118</v>
      </c>
      <c r="C51" s="92" t="s">
        <v>119</v>
      </c>
      <c r="D51" s="18">
        <f t="shared" si="9"/>
        <v>3.9290000000000003</v>
      </c>
      <c r="E51" s="18">
        <f t="shared" si="12"/>
        <v>0.35584993005889631</v>
      </c>
      <c r="F51" s="100">
        <v>9.1999999999999998E-2</v>
      </c>
      <c r="G51" s="100">
        <v>0.68800000000000017</v>
      </c>
      <c r="H51" s="100">
        <v>0.10799999999999998</v>
      </c>
      <c r="I51" s="100">
        <v>0.10800000000000001</v>
      </c>
      <c r="J51" s="100">
        <v>0.14400000000000002</v>
      </c>
      <c r="K51" s="100">
        <v>0.92100000000000004</v>
      </c>
      <c r="L51" s="100">
        <v>1.0860000000000001</v>
      </c>
      <c r="M51" s="100">
        <v>0.78200000000000003</v>
      </c>
      <c r="N51" s="68">
        <f>'01CH'!D51</f>
        <v>114.333</v>
      </c>
      <c r="O51" s="200">
        <f t="shared" si="2"/>
        <v>-110.404</v>
      </c>
    </row>
    <row r="52" spans="1:15" ht="18" customHeight="1">
      <c r="A52" s="90" t="s">
        <v>105</v>
      </c>
      <c r="B52" s="98" t="s">
        <v>120</v>
      </c>
      <c r="C52" s="92" t="s">
        <v>121</v>
      </c>
      <c r="D52" s="18">
        <f t="shared" si="9"/>
        <v>1.76</v>
      </c>
      <c r="E52" s="18">
        <f t="shared" si="12"/>
        <v>0.1594033792068357</v>
      </c>
      <c r="F52" s="100">
        <v>0.37</v>
      </c>
      <c r="G52" s="100">
        <v>0</v>
      </c>
      <c r="H52" s="100">
        <v>0.27</v>
      </c>
      <c r="I52" s="100">
        <v>0.05</v>
      </c>
      <c r="J52" s="100">
        <v>0.5</v>
      </c>
      <c r="K52" s="100">
        <v>0.03</v>
      </c>
      <c r="L52" s="100">
        <v>0</v>
      </c>
      <c r="M52" s="100">
        <v>0.54</v>
      </c>
      <c r="N52" s="68">
        <f>'01CH'!D52</f>
        <v>0.35399999999999998</v>
      </c>
      <c r="O52" s="200">
        <f t="shared" si="2"/>
        <v>1.4060000000000001</v>
      </c>
    </row>
    <row r="53" spans="1:15" ht="18" customHeight="1">
      <c r="A53" s="90" t="s">
        <v>105</v>
      </c>
      <c r="B53" s="98" t="s">
        <v>122</v>
      </c>
      <c r="C53" s="92" t="s">
        <v>123</v>
      </c>
      <c r="D53" s="18"/>
      <c r="E53" s="18"/>
      <c r="F53" s="100">
        <v>0</v>
      </c>
      <c r="G53" s="100">
        <v>0</v>
      </c>
      <c r="H53" s="100">
        <v>0</v>
      </c>
      <c r="I53" s="100">
        <v>0</v>
      </c>
      <c r="J53" s="100">
        <v>0</v>
      </c>
      <c r="K53" s="100">
        <v>0</v>
      </c>
      <c r="L53" s="100">
        <v>0</v>
      </c>
      <c r="M53" s="100">
        <v>0</v>
      </c>
      <c r="N53" s="68">
        <f>'01CH'!D53</f>
        <v>0</v>
      </c>
      <c r="O53" s="200">
        <f t="shared" si="2"/>
        <v>0</v>
      </c>
    </row>
    <row r="54" spans="1:15" ht="18" customHeight="1">
      <c r="A54" s="90" t="s">
        <v>105</v>
      </c>
      <c r="B54" s="96" t="s">
        <v>124</v>
      </c>
      <c r="C54" s="92" t="s">
        <v>125</v>
      </c>
      <c r="D54" s="18">
        <f>SUM(F54:M54)</f>
        <v>43.206929999999993</v>
      </c>
      <c r="E54" s="18">
        <f>D54/D$32*100</f>
        <v>1.6094957589544636</v>
      </c>
      <c r="F54" s="100">
        <v>7.2929999999999995E-2</v>
      </c>
      <c r="G54" s="100">
        <v>38.704999999999998</v>
      </c>
      <c r="H54" s="100">
        <v>1.43</v>
      </c>
      <c r="I54" s="100">
        <v>0</v>
      </c>
      <c r="J54" s="100">
        <v>2.0990000000000002</v>
      </c>
      <c r="K54" s="100">
        <v>0</v>
      </c>
      <c r="L54" s="100">
        <v>0.1</v>
      </c>
      <c r="M54" s="100">
        <v>0.8</v>
      </c>
      <c r="N54" s="68">
        <f>'01CH'!D54</f>
        <v>0.28600000000000003</v>
      </c>
      <c r="O54" s="200">
        <f t="shared" si="2"/>
        <v>42.920929999999991</v>
      </c>
    </row>
    <row r="55" spans="1:15" ht="17.25" customHeight="1">
      <c r="A55" s="90" t="s">
        <v>105</v>
      </c>
      <c r="B55" s="101" t="s">
        <v>126</v>
      </c>
      <c r="C55" s="92" t="s">
        <v>127</v>
      </c>
      <c r="D55" s="18">
        <f>SUM(F55:M55)</f>
        <v>4.3291740000000001</v>
      </c>
      <c r="E55" s="18">
        <f>D55/D$32*100</f>
        <v>0.16126550052910335</v>
      </c>
      <c r="F55" s="100">
        <v>0</v>
      </c>
      <c r="G55" s="100">
        <v>0</v>
      </c>
      <c r="H55" s="100">
        <v>0.02</v>
      </c>
      <c r="I55" s="100">
        <v>6.1173999999999999E-2</v>
      </c>
      <c r="J55" s="100">
        <v>0</v>
      </c>
      <c r="K55" s="100">
        <v>3.6180000000000003</v>
      </c>
      <c r="L55" s="100">
        <v>0.63</v>
      </c>
      <c r="M55" s="100">
        <v>0</v>
      </c>
      <c r="N55" s="68">
        <f>'01CH'!D55</f>
        <v>50.579000000000001</v>
      </c>
      <c r="O55" s="200">
        <f t="shared" si="2"/>
        <v>-46.249825999999999</v>
      </c>
    </row>
    <row r="56" spans="1:15" s="50" customFormat="1" ht="17.25" customHeight="1">
      <c r="A56" s="90" t="s">
        <v>105</v>
      </c>
      <c r="B56" s="99" t="s">
        <v>128</v>
      </c>
      <c r="C56" s="92" t="s">
        <v>129</v>
      </c>
      <c r="D56" s="18">
        <f>SUM(F56:M56)</f>
        <v>3.91</v>
      </c>
      <c r="E56" s="18">
        <f>D56/D$32*100</f>
        <v>0.1456509040913565</v>
      </c>
      <c r="F56" s="100">
        <v>0</v>
      </c>
      <c r="G56" s="100">
        <v>0</v>
      </c>
      <c r="H56" s="100">
        <v>1.22</v>
      </c>
      <c r="I56" s="100">
        <v>0</v>
      </c>
      <c r="J56" s="100">
        <v>2.69</v>
      </c>
      <c r="K56" s="100">
        <v>0</v>
      </c>
      <c r="L56" s="100">
        <v>0</v>
      </c>
      <c r="M56" s="100">
        <v>0</v>
      </c>
      <c r="N56" s="68">
        <f>'01CH'!D56</f>
        <v>0.68400000000000005</v>
      </c>
      <c r="O56" s="200">
        <f t="shared" si="2"/>
        <v>3.226</v>
      </c>
    </row>
    <row r="57" spans="1:15" ht="17.25" customHeight="1">
      <c r="A57" s="90" t="s">
        <v>105</v>
      </c>
      <c r="B57" s="99" t="s">
        <v>304</v>
      </c>
      <c r="C57" s="92" t="s">
        <v>131</v>
      </c>
      <c r="D57" s="18">
        <f>SUM(F57:M57)</f>
        <v>37.031399999999998</v>
      </c>
      <c r="E57" s="18">
        <f>D57/D$32*100</f>
        <v>1.3794518899664088</v>
      </c>
      <c r="F57" s="100">
        <v>0</v>
      </c>
      <c r="G57" s="100">
        <v>21.08</v>
      </c>
      <c r="H57" s="100">
        <v>1.04</v>
      </c>
      <c r="I57" s="100">
        <v>0</v>
      </c>
      <c r="J57" s="100">
        <v>3.83</v>
      </c>
      <c r="K57" s="100">
        <v>5.0475000000000003</v>
      </c>
      <c r="L57" s="100">
        <v>1.57</v>
      </c>
      <c r="M57" s="100">
        <v>4.4638999999999998</v>
      </c>
      <c r="N57" s="68">
        <f>'01CH'!D57</f>
        <v>76.237999999999985</v>
      </c>
      <c r="O57" s="200">
        <f t="shared" si="2"/>
        <v>-39.206599999999987</v>
      </c>
    </row>
    <row r="58" spans="1:15" ht="17.25" customHeight="1">
      <c r="A58" s="90" t="s">
        <v>105</v>
      </c>
      <c r="B58" s="98" t="s">
        <v>132</v>
      </c>
      <c r="C58" s="92" t="s">
        <v>133</v>
      </c>
      <c r="D58" s="18">
        <f>SUM(F58:M58)</f>
        <v>5.5442499999999999</v>
      </c>
      <c r="E58" s="18">
        <f>D58/D$43*100</f>
        <v>0.50214328702698796</v>
      </c>
      <c r="F58" s="100">
        <v>0</v>
      </c>
      <c r="G58" s="100">
        <v>0</v>
      </c>
      <c r="H58" s="100">
        <v>0</v>
      </c>
      <c r="I58" s="100">
        <v>0.57425000000000004</v>
      </c>
      <c r="J58" s="100">
        <v>0</v>
      </c>
      <c r="K58" s="100">
        <v>0</v>
      </c>
      <c r="L58" s="100">
        <v>4.97</v>
      </c>
      <c r="M58" s="100">
        <v>0</v>
      </c>
      <c r="N58" s="68">
        <f>'01CH'!D58</f>
        <v>0</v>
      </c>
      <c r="O58" s="200">
        <f t="shared" si="2"/>
        <v>5.5442499999999999</v>
      </c>
    </row>
    <row r="59" spans="1:15" ht="17.25" customHeight="1">
      <c r="A59" s="90" t="s">
        <v>105</v>
      </c>
      <c r="B59" s="98" t="s">
        <v>134</v>
      </c>
      <c r="C59" s="92" t="s">
        <v>135</v>
      </c>
      <c r="D59" s="18">
        <f t="shared" si="9"/>
        <v>19.067509999999999</v>
      </c>
      <c r="E59" s="18">
        <f>D59/D$43*100</f>
        <v>1.7269463221932564</v>
      </c>
      <c r="F59" s="100">
        <v>0</v>
      </c>
      <c r="G59" s="100">
        <v>0</v>
      </c>
      <c r="H59" s="100">
        <v>0</v>
      </c>
      <c r="I59" s="100">
        <v>0.55000000000000004</v>
      </c>
      <c r="J59" s="100">
        <v>2.5275099999999999</v>
      </c>
      <c r="K59" s="100">
        <v>1.0900000000000001</v>
      </c>
      <c r="L59" s="100">
        <v>14.9</v>
      </c>
      <c r="M59" s="100">
        <v>0</v>
      </c>
      <c r="N59" s="68">
        <f>'01CH'!D59</f>
        <v>0.15</v>
      </c>
      <c r="O59" s="200">
        <f t="shared" si="2"/>
        <v>18.91751</v>
      </c>
    </row>
    <row r="60" spans="1:15" ht="17.25" customHeight="1">
      <c r="A60" s="90" t="s">
        <v>105</v>
      </c>
      <c r="B60" s="98" t="s">
        <v>136</v>
      </c>
      <c r="C60" s="92" t="s">
        <v>137</v>
      </c>
      <c r="D60" s="18">
        <f t="shared" si="9"/>
        <v>4.2278500000000001</v>
      </c>
      <c r="E60" s="18">
        <f>D60/D$43*100</f>
        <v>0.38291680498842068</v>
      </c>
      <c r="F60" s="100">
        <v>2.9712499999999999</v>
      </c>
      <c r="G60" s="100">
        <v>0</v>
      </c>
      <c r="H60" s="100">
        <v>0.55850000000000022</v>
      </c>
      <c r="I60" s="100">
        <v>0.04</v>
      </c>
      <c r="J60" s="100">
        <v>0.38</v>
      </c>
      <c r="K60" s="100">
        <v>0</v>
      </c>
      <c r="L60" s="100">
        <v>0</v>
      </c>
      <c r="M60" s="100">
        <v>0.27810000000000001</v>
      </c>
      <c r="N60" s="68">
        <f>'01CH'!D60</f>
        <v>1.8320000000000001</v>
      </c>
      <c r="O60" s="200">
        <f t="shared" si="2"/>
        <v>2.3958500000000003</v>
      </c>
    </row>
    <row r="61" spans="1:15" ht="17.25" customHeight="1">
      <c r="A61" s="90" t="s">
        <v>138</v>
      </c>
      <c r="B61" s="96" t="s">
        <v>139</v>
      </c>
      <c r="C61" s="92" t="s">
        <v>140</v>
      </c>
      <c r="D61" s="18">
        <f t="shared" si="9"/>
        <v>0</v>
      </c>
      <c r="E61" s="18">
        <f t="shared" ref="E61:E74" si="13">D61/D$32*100</f>
        <v>0</v>
      </c>
      <c r="F61" s="100">
        <v>0</v>
      </c>
      <c r="G61" s="100">
        <v>0</v>
      </c>
      <c r="H61" s="100">
        <v>0</v>
      </c>
      <c r="I61" s="100">
        <v>0</v>
      </c>
      <c r="J61" s="100">
        <v>0</v>
      </c>
      <c r="K61" s="100">
        <v>0</v>
      </c>
      <c r="L61" s="100">
        <v>0</v>
      </c>
      <c r="M61" s="100">
        <v>0</v>
      </c>
      <c r="N61" s="68">
        <f>'01CH'!D61</f>
        <v>0</v>
      </c>
      <c r="O61" s="200">
        <f t="shared" si="2"/>
        <v>0</v>
      </c>
    </row>
    <row r="62" spans="1:15" s="50" customFormat="1" ht="17.25" customHeight="1">
      <c r="A62" s="90" t="s">
        <v>141</v>
      </c>
      <c r="B62" s="99" t="s">
        <v>142</v>
      </c>
      <c r="C62" s="92" t="s">
        <v>143</v>
      </c>
      <c r="D62" s="18">
        <f>SUM(F62:M62)</f>
        <v>4.2492999999999999</v>
      </c>
      <c r="E62" s="18">
        <f>D62/D$32*100</f>
        <v>0.1582901244898724</v>
      </c>
      <c r="F62" s="100">
        <v>0.27773999999999999</v>
      </c>
      <c r="G62" s="100">
        <v>0.32879999999999998</v>
      </c>
      <c r="H62" s="100">
        <v>0.33629999999999999</v>
      </c>
      <c r="I62" s="100">
        <v>0.41825000000000001</v>
      </c>
      <c r="J62" s="100">
        <v>0.51046000000000002</v>
      </c>
      <c r="K62" s="100">
        <v>0.90625</v>
      </c>
      <c r="L62" s="100">
        <v>0.44500000000000001</v>
      </c>
      <c r="M62" s="100">
        <v>1.0265</v>
      </c>
      <c r="N62" s="68">
        <f>'01CH'!D62</f>
        <v>10.440000000000001</v>
      </c>
      <c r="O62" s="200">
        <f t="shared" si="2"/>
        <v>-6.1907000000000014</v>
      </c>
    </row>
    <row r="63" spans="1:15" s="50" customFormat="1" ht="17.25" customHeight="1">
      <c r="A63" s="90" t="s">
        <v>144</v>
      </c>
      <c r="B63" s="99" t="s">
        <v>145</v>
      </c>
      <c r="C63" s="92" t="s">
        <v>146</v>
      </c>
      <c r="D63" s="18">
        <f>SUM(F63:M63)</f>
        <v>76.129418000000015</v>
      </c>
      <c r="E63" s="18">
        <f>D63/D$32*100</f>
        <v>2.8358870996544221</v>
      </c>
      <c r="F63" s="100">
        <v>4.07</v>
      </c>
      <c r="G63" s="100">
        <v>4.7281699999999995</v>
      </c>
      <c r="H63" s="100">
        <v>0.12</v>
      </c>
      <c r="I63" s="100">
        <v>2.1642000000000001</v>
      </c>
      <c r="J63" s="100">
        <v>4.8900000000000006</v>
      </c>
      <c r="K63" s="100">
        <v>27.209892000000018</v>
      </c>
      <c r="L63" s="100">
        <v>2.7348999999999997</v>
      </c>
      <c r="M63" s="100">
        <v>30.212256</v>
      </c>
      <c r="N63" s="68">
        <f>'01CH'!D63</f>
        <v>0.12</v>
      </c>
      <c r="O63" s="200">
        <f t="shared" si="2"/>
        <v>76.009418000000011</v>
      </c>
    </row>
    <row r="64" spans="1:15" ht="17.25" customHeight="1">
      <c r="A64" s="90" t="s">
        <v>147</v>
      </c>
      <c r="B64" s="101" t="s">
        <v>148</v>
      </c>
      <c r="C64" s="92" t="s">
        <v>149</v>
      </c>
      <c r="D64" s="18">
        <f t="shared" si="9"/>
        <v>328.27892870000005</v>
      </c>
      <c r="E64" s="18">
        <f t="shared" si="13"/>
        <v>12.228675897518404</v>
      </c>
      <c r="F64" s="100">
        <v>0</v>
      </c>
      <c r="G64" s="100">
        <v>0</v>
      </c>
      <c r="H64" s="100">
        <v>0</v>
      </c>
      <c r="I64" s="100">
        <v>0</v>
      </c>
      <c r="J64" s="100">
        <v>0</v>
      </c>
      <c r="K64" s="100">
        <v>161.32266999999999</v>
      </c>
      <c r="L64" s="100">
        <v>49.146500000000003</v>
      </c>
      <c r="M64" s="100">
        <v>117.80975870000003</v>
      </c>
      <c r="N64" s="68">
        <f>'01CH'!D64</f>
        <v>657.21830000000011</v>
      </c>
      <c r="O64" s="200">
        <f t="shared" si="2"/>
        <v>-328.93937130000006</v>
      </c>
    </row>
    <row r="65" spans="1:15" s="50" customFormat="1" ht="17.25" customHeight="1">
      <c r="A65" s="90" t="s">
        <v>150</v>
      </c>
      <c r="B65" s="99" t="s">
        <v>151</v>
      </c>
      <c r="C65" s="92" t="s">
        <v>152</v>
      </c>
      <c r="D65" s="18">
        <f t="shared" si="9"/>
        <v>521.1169349999999</v>
      </c>
      <c r="E65" s="18">
        <f>D65/D$32*100</f>
        <v>19.412059519198628</v>
      </c>
      <c r="F65" s="100">
        <v>77.625587999999993</v>
      </c>
      <c r="G65" s="100">
        <v>73.309549999999987</v>
      </c>
      <c r="H65" s="100">
        <v>86.651582000000005</v>
      </c>
      <c r="I65" s="100">
        <v>89.83704800000001</v>
      </c>
      <c r="J65" s="100">
        <v>88.423660999999996</v>
      </c>
      <c r="K65" s="100">
        <v>62.273600000000002</v>
      </c>
      <c r="L65" s="100">
        <v>0</v>
      </c>
      <c r="M65" s="100">
        <v>42.99590599999997</v>
      </c>
      <c r="N65" s="68">
        <f>'01CH'!D65</f>
        <v>22.03</v>
      </c>
      <c r="O65" s="200">
        <f t="shared" si="2"/>
        <v>499.08693499999993</v>
      </c>
    </row>
    <row r="66" spans="1:15" s="50" customFormat="1" ht="17.25" customHeight="1">
      <c r="A66" s="90" t="s">
        <v>153</v>
      </c>
      <c r="B66" s="99" t="s">
        <v>154</v>
      </c>
      <c r="C66" s="92" t="s">
        <v>155</v>
      </c>
      <c r="D66" s="18">
        <f t="shared" si="9"/>
        <v>27.370200000000001</v>
      </c>
      <c r="E66" s="18">
        <f t="shared" si="13"/>
        <v>1.0195637788136178</v>
      </c>
      <c r="F66" s="100">
        <v>0.54913999999999996</v>
      </c>
      <c r="G66" s="100">
        <v>2.1800000000000002</v>
      </c>
      <c r="H66" s="100">
        <v>2.6563600000000003</v>
      </c>
      <c r="I66" s="100">
        <v>3.26</v>
      </c>
      <c r="J66" s="100">
        <v>9.2799999999999994</v>
      </c>
      <c r="K66" s="100">
        <v>1.1950000000000001</v>
      </c>
      <c r="L66" s="100">
        <v>0.26</v>
      </c>
      <c r="M66" s="100">
        <v>7.9896999999999991</v>
      </c>
      <c r="N66" s="68">
        <f>'01CH'!D66</f>
        <v>11.047000000000001</v>
      </c>
      <c r="O66" s="200">
        <f t="shared" si="2"/>
        <v>16.3232</v>
      </c>
    </row>
    <row r="67" spans="1:15" s="50" customFormat="1" ht="17.25" customHeight="1">
      <c r="A67" s="90" t="s">
        <v>156</v>
      </c>
      <c r="B67" s="99" t="s">
        <v>157</v>
      </c>
      <c r="C67" s="92" t="s">
        <v>158</v>
      </c>
      <c r="D67" s="18">
        <f t="shared" si="9"/>
        <v>5.0959099999999999</v>
      </c>
      <c r="E67" s="18">
        <f t="shared" si="13"/>
        <v>0.18982708405835919</v>
      </c>
      <c r="F67" s="18">
        <v>0</v>
      </c>
      <c r="G67" s="18">
        <v>1.6448</v>
      </c>
      <c r="H67" s="18">
        <v>0.94899999999999995</v>
      </c>
      <c r="I67" s="18">
        <v>0.16899999999999998</v>
      </c>
      <c r="J67" s="18">
        <v>0.59311000000000003</v>
      </c>
      <c r="K67" s="18">
        <v>0.82</v>
      </c>
      <c r="L67" s="18">
        <v>0</v>
      </c>
      <c r="M67" s="18">
        <v>0.92</v>
      </c>
      <c r="N67" s="68">
        <f>'01CH'!D67</f>
        <v>1.2989999999999999</v>
      </c>
      <c r="O67" s="200">
        <f t="shared" si="2"/>
        <v>3.79691</v>
      </c>
    </row>
    <row r="68" spans="1:15" s="50" customFormat="1" ht="17.25" customHeight="1">
      <c r="A68" s="90" t="s">
        <v>159</v>
      </c>
      <c r="B68" s="99" t="s">
        <v>160</v>
      </c>
      <c r="C68" s="92" t="s">
        <v>181</v>
      </c>
      <c r="D68" s="18">
        <f t="shared" si="9"/>
        <v>0</v>
      </c>
      <c r="E68" s="18">
        <f t="shared" si="13"/>
        <v>0</v>
      </c>
      <c r="F68" s="100">
        <v>0</v>
      </c>
      <c r="G68" s="100">
        <v>0</v>
      </c>
      <c r="H68" s="100">
        <v>0</v>
      </c>
      <c r="I68" s="100">
        <v>0</v>
      </c>
      <c r="J68" s="100">
        <v>0</v>
      </c>
      <c r="K68" s="100">
        <v>0</v>
      </c>
      <c r="L68" s="100">
        <v>0</v>
      </c>
      <c r="M68" s="100">
        <v>0</v>
      </c>
      <c r="N68" s="68">
        <f>'01CH'!D68</f>
        <v>0</v>
      </c>
      <c r="O68" s="200">
        <f t="shared" si="2"/>
        <v>0</v>
      </c>
    </row>
    <row r="69" spans="1:15" s="50" customFormat="1" ht="18" customHeight="1">
      <c r="A69" s="90" t="s">
        <v>161</v>
      </c>
      <c r="B69" s="99" t="s">
        <v>162</v>
      </c>
      <c r="C69" s="92" t="s">
        <v>163</v>
      </c>
      <c r="D69" s="18">
        <f t="shared" si="9"/>
        <v>4.4465500000000002</v>
      </c>
      <c r="E69" s="18">
        <f t="shared" si="13"/>
        <v>0.16563785871801054</v>
      </c>
      <c r="F69" s="100">
        <v>0.27</v>
      </c>
      <c r="G69" s="100">
        <v>0.18</v>
      </c>
      <c r="H69" s="100">
        <v>0.35</v>
      </c>
      <c r="I69" s="100">
        <v>0.54</v>
      </c>
      <c r="J69" s="100">
        <v>0.3</v>
      </c>
      <c r="K69" s="100">
        <v>1.6274499999999998</v>
      </c>
      <c r="L69" s="100">
        <v>0.36</v>
      </c>
      <c r="M69" s="100">
        <v>0.81910000000000005</v>
      </c>
      <c r="N69" s="68">
        <f>'01CH'!D69</f>
        <v>6.4375</v>
      </c>
      <c r="O69" s="200">
        <f t="shared" si="2"/>
        <v>-1.9909499999999998</v>
      </c>
    </row>
    <row r="70" spans="1:15" ht="18" customHeight="1">
      <c r="A70" s="90" t="s">
        <v>164</v>
      </c>
      <c r="B70" s="99" t="s">
        <v>165</v>
      </c>
      <c r="C70" s="92" t="s">
        <v>166</v>
      </c>
      <c r="D70" s="18">
        <f t="shared" si="9"/>
        <v>273.32898</v>
      </c>
      <c r="E70" s="18">
        <f t="shared" si="13"/>
        <v>10.181742468380637</v>
      </c>
      <c r="F70" s="100">
        <v>0.47</v>
      </c>
      <c r="G70" s="100">
        <v>10.220000000000001</v>
      </c>
      <c r="H70" s="100">
        <v>1.5534699999999999</v>
      </c>
      <c r="I70" s="100">
        <v>15.519</v>
      </c>
      <c r="J70" s="100">
        <v>23.413410000000002</v>
      </c>
      <c r="K70" s="100">
        <v>74.301400000000001</v>
      </c>
      <c r="L70" s="100">
        <v>66.931399999999996</v>
      </c>
      <c r="M70" s="100">
        <v>80.920300000000012</v>
      </c>
      <c r="N70" s="68">
        <f>'01CH'!D70</f>
        <v>1425.6425000000002</v>
      </c>
      <c r="O70" s="200">
        <f t="shared" si="2"/>
        <v>-1152.3135200000002</v>
      </c>
    </row>
    <row r="71" spans="1:15" ht="18" customHeight="1">
      <c r="A71" s="90" t="s">
        <v>167</v>
      </c>
      <c r="B71" s="99" t="s">
        <v>168</v>
      </c>
      <c r="C71" s="92" t="s">
        <v>169</v>
      </c>
      <c r="D71" s="18">
        <f t="shared" si="9"/>
        <v>9.8191399999999973</v>
      </c>
      <c r="E71" s="18">
        <f t="shared" si="13"/>
        <v>0.36577151365718719</v>
      </c>
      <c r="F71" s="100">
        <v>0</v>
      </c>
      <c r="G71" s="100">
        <v>8.4291399999999985</v>
      </c>
      <c r="H71" s="100">
        <v>1.27</v>
      </c>
      <c r="I71" s="100">
        <v>0</v>
      </c>
      <c r="J71" s="100">
        <v>0</v>
      </c>
      <c r="K71" s="100">
        <v>0.12</v>
      </c>
      <c r="L71" s="100">
        <v>0</v>
      </c>
      <c r="M71" s="100">
        <v>0</v>
      </c>
      <c r="N71" s="68">
        <f>'01CH'!D71</f>
        <v>79.317999999999998</v>
      </c>
      <c r="O71" s="200">
        <f t="shared" si="2"/>
        <v>-69.498860000000008</v>
      </c>
    </row>
    <row r="72" spans="1:15" ht="18" customHeight="1">
      <c r="A72" s="90" t="s">
        <v>170</v>
      </c>
      <c r="B72" s="99" t="s">
        <v>171</v>
      </c>
      <c r="C72" s="92" t="s">
        <v>172</v>
      </c>
      <c r="D72" s="18">
        <f t="shared" si="9"/>
        <v>13.7376</v>
      </c>
      <c r="E72" s="18">
        <f t="shared" si="13"/>
        <v>0.51173756011391791</v>
      </c>
      <c r="F72" s="100">
        <v>0</v>
      </c>
      <c r="G72" s="100">
        <v>0</v>
      </c>
      <c r="H72" s="100">
        <v>0</v>
      </c>
      <c r="I72" s="100">
        <v>0.20899999999999999</v>
      </c>
      <c r="J72" s="100">
        <v>0</v>
      </c>
      <c r="K72" s="100">
        <v>12.815000000000001</v>
      </c>
      <c r="L72" s="100">
        <v>0</v>
      </c>
      <c r="M72" s="100">
        <v>0.71360000000000001</v>
      </c>
      <c r="N72" s="68">
        <f>'01CH'!D72</f>
        <v>19.23</v>
      </c>
      <c r="O72" s="200">
        <f t="shared" si="2"/>
        <v>-5.4923999999999999</v>
      </c>
    </row>
    <row r="73" spans="1:15" ht="18" hidden="1" customHeight="1">
      <c r="A73" s="90" t="s">
        <v>173</v>
      </c>
      <c r="B73" s="99" t="s">
        <v>174</v>
      </c>
      <c r="C73" s="92" t="s">
        <v>175</v>
      </c>
      <c r="D73" s="18">
        <f t="shared" si="9"/>
        <v>0</v>
      </c>
      <c r="E73" s="18">
        <f t="shared" si="13"/>
        <v>0</v>
      </c>
      <c r="F73" s="100">
        <v>0</v>
      </c>
      <c r="G73" s="100">
        <v>0</v>
      </c>
      <c r="H73" s="100">
        <v>0</v>
      </c>
      <c r="I73" s="100">
        <v>0</v>
      </c>
      <c r="J73" s="100">
        <v>0</v>
      </c>
      <c r="K73" s="100">
        <v>0</v>
      </c>
      <c r="L73" s="100">
        <v>0</v>
      </c>
      <c r="M73" s="100">
        <v>0</v>
      </c>
      <c r="N73" s="68">
        <f>'01CH'!D73</f>
        <v>0.26</v>
      </c>
      <c r="O73" s="200">
        <f t="shared" si="2"/>
        <v>-0.26</v>
      </c>
    </row>
    <row r="74" spans="1:15" ht="18" hidden="1" customHeight="1">
      <c r="A74" s="90" t="s">
        <v>176</v>
      </c>
      <c r="B74" s="99" t="s">
        <v>177</v>
      </c>
      <c r="C74" s="92" t="s">
        <v>178</v>
      </c>
      <c r="D74" s="18">
        <f t="shared" si="9"/>
        <v>0</v>
      </c>
      <c r="E74" s="18">
        <f t="shared" si="13"/>
        <v>0</v>
      </c>
      <c r="F74" s="100">
        <v>0</v>
      </c>
      <c r="G74" s="100">
        <v>0</v>
      </c>
      <c r="H74" s="100">
        <v>0</v>
      </c>
      <c r="I74" s="100">
        <v>0</v>
      </c>
      <c r="J74" s="100">
        <v>0</v>
      </c>
      <c r="K74" s="100">
        <v>0</v>
      </c>
      <c r="L74" s="100">
        <v>0</v>
      </c>
      <c r="M74" s="100">
        <v>0</v>
      </c>
      <c r="N74" s="68">
        <f>'01CH'!D74</f>
        <v>0</v>
      </c>
      <c r="O74" s="200">
        <f t="shared" ref="O74:O75" si="14">D74-N74</f>
        <v>0</v>
      </c>
    </row>
    <row r="75" spans="1:15" s="55" customFormat="1" ht="20.25" customHeight="1">
      <c r="A75" s="102">
        <v>3</v>
      </c>
      <c r="B75" s="103" t="s">
        <v>179</v>
      </c>
      <c r="C75" s="85" t="s">
        <v>180</v>
      </c>
      <c r="D75" s="104">
        <f t="shared" si="9"/>
        <v>61.859770000000012</v>
      </c>
      <c r="E75" s="86">
        <f>D75/D$7*100</f>
        <v>0.79370334040518042</v>
      </c>
      <c r="F75" s="105">
        <v>0</v>
      </c>
      <c r="G75" s="105">
        <v>0.68846000000000007</v>
      </c>
      <c r="H75" s="105">
        <v>0.15218999999999977</v>
      </c>
      <c r="I75" s="105">
        <v>5.4538699999999993</v>
      </c>
      <c r="J75" s="105">
        <v>0</v>
      </c>
      <c r="K75" s="105">
        <v>25.73190000000001</v>
      </c>
      <c r="L75" s="105">
        <v>26.201000000000001</v>
      </c>
      <c r="M75" s="105">
        <v>3.6323499999999989</v>
      </c>
      <c r="N75" s="70">
        <f>'01CH'!D75</f>
        <v>732.44250000000011</v>
      </c>
      <c r="O75" s="204">
        <f t="shared" si="14"/>
        <v>-670.58273000000008</v>
      </c>
    </row>
    <row r="76" spans="1:15" ht="18" customHeight="1"/>
    <row r="77" spans="1:15" ht="18" customHeight="1"/>
  </sheetData>
  <mergeCells count="11">
    <mergeCell ref="N4:N5"/>
    <mergeCell ref="O4:O5"/>
    <mergeCell ref="A1:B1"/>
    <mergeCell ref="A2:M2"/>
    <mergeCell ref="K3:M3"/>
    <mergeCell ref="A4:A5"/>
    <mergeCell ref="B4:B5"/>
    <mergeCell ref="C4:C5"/>
    <mergeCell ref="D4:D5"/>
    <mergeCell ref="E4:E5"/>
    <mergeCell ref="F4:M4"/>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74"/>
  <sheetViews>
    <sheetView showZeros="0" workbookViewId="0">
      <selection activeCell="F10" sqref="F10"/>
    </sheetView>
  </sheetViews>
  <sheetFormatPr defaultRowHeight="13.8"/>
  <cols>
    <col min="1" max="1" width="5.44140625" style="57" customWidth="1"/>
    <col min="2" max="2" width="41.44140625" style="58" customWidth="1"/>
    <col min="3" max="3" width="6.88671875" style="44" customWidth="1"/>
    <col min="4" max="4" width="11" style="44" customWidth="1"/>
    <col min="5" max="5" width="7.44140625" style="44" customWidth="1"/>
    <col min="6" max="6" width="10.109375" style="44" customWidth="1"/>
    <col min="7" max="7" width="8.5546875" style="44" customWidth="1"/>
    <col min="8" max="8" width="13.44140625" style="219" customWidth="1"/>
    <col min="9" max="9" width="10.44140625" style="44" customWidth="1"/>
    <col min="10" max="10" width="9" style="44"/>
    <col min="11" max="11" width="12.44140625" style="44" customWidth="1"/>
    <col min="12" max="12" width="13.88671875" style="44" customWidth="1"/>
    <col min="13" max="245" width="9" style="44"/>
    <col min="246" max="246" width="5.44140625" style="44" customWidth="1"/>
    <col min="247" max="247" width="37.44140625" style="44" bestFit="1" customWidth="1"/>
    <col min="248" max="248" width="6.44140625" style="44" customWidth="1"/>
    <col min="249" max="249" width="9.88671875" style="44" customWidth="1"/>
    <col min="250" max="250" width="8.88671875" style="44" customWidth="1"/>
    <col min="251" max="251" width="10.5546875" style="44" customWidth="1"/>
    <col min="252" max="252" width="11.44140625" style="44" customWidth="1"/>
    <col min="253" max="501" width="9" style="44"/>
    <col min="502" max="502" width="5.44140625" style="44" customWidth="1"/>
    <col min="503" max="503" width="37.44140625" style="44" bestFit="1" customWidth="1"/>
    <col min="504" max="504" width="6.44140625" style="44" customWidth="1"/>
    <col min="505" max="505" width="9.88671875" style="44" customWidth="1"/>
    <col min="506" max="506" width="8.88671875" style="44" customWidth="1"/>
    <col min="507" max="507" width="10.5546875" style="44" customWidth="1"/>
    <col min="508" max="508" width="11.44140625" style="44" customWidth="1"/>
    <col min="509" max="757" width="9" style="44"/>
    <col min="758" max="758" width="5.44140625" style="44" customWidth="1"/>
    <col min="759" max="759" width="37.44140625" style="44" bestFit="1" customWidth="1"/>
    <col min="760" max="760" width="6.44140625" style="44" customWidth="1"/>
    <col min="761" max="761" width="9.88671875" style="44" customWidth="1"/>
    <col min="762" max="762" width="8.88671875" style="44" customWidth="1"/>
    <col min="763" max="763" width="10.5546875" style="44" customWidth="1"/>
    <col min="764" max="764" width="11.44140625" style="44" customWidth="1"/>
    <col min="765" max="1013" width="9" style="44"/>
    <col min="1014" max="1014" width="5.44140625" style="44" customWidth="1"/>
    <col min="1015" max="1015" width="37.44140625" style="44" bestFit="1" customWidth="1"/>
    <col min="1016" max="1016" width="6.44140625" style="44" customWidth="1"/>
    <col min="1017" max="1017" width="9.88671875" style="44" customWidth="1"/>
    <col min="1018" max="1018" width="8.88671875" style="44" customWidth="1"/>
    <col min="1019" max="1019" width="10.5546875" style="44" customWidth="1"/>
    <col min="1020" max="1020" width="11.44140625" style="44" customWidth="1"/>
    <col min="1021" max="1269" width="9" style="44"/>
    <col min="1270" max="1270" width="5.44140625" style="44" customWidth="1"/>
    <col min="1271" max="1271" width="37.44140625" style="44" bestFit="1" customWidth="1"/>
    <col min="1272" max="1272" width="6.44140625" style="44" customWidth="1"/>
    <col min="1273" max="1273" width="9.88671875" style="44" customWidth="1"/>
    <col min="1274" max="1274" width="8.88671875" style="44" customWidth="1"/>
    <col min="1275" max="1275" width="10.5546875" style="44" customWidth="1"/>
    <col min="1276" max="1276" width="11.44140625" style="44" customWidth="1"/>
    <col min="1277" max="1525" width="9" style="44"/>
    <col min="1526" max="1526" width="5.44140625" style="44" customWidth="1"/>
    <col min="1527" max="1527" width="37.44140625" style="44" bestFit="1" customWidth="1"/>
    <col min="1528" max="1528" width="6.44140625" style="44" customWidth="1"/>
    <col min="1529" max="1529" width="9.88671875" style="44" customWidth="1"/>
    <col min="1530" max="1530" width="8.88671875" style="44" customWidth="1"/>
    <col min="1531" max="1531" width="10.5546875" style="44" customWidth="1"/>
    <col min="1532" max="1532" width="11.44140625" style="44" customWidth="1"/>
    <col min="1533" max="1781" width="9" style="44"/>
    <col min="1782" max="1782" width="5.44140625" style="44" customWidth="1"/>
    <col min="1783" max="1783" width="37.44140625" style="44" bestFit="1" customWidth="1"/>
    <col min="1784" max="1784" width="6.44140625" style="44" customWidth="1"/>
    <col min="1785" max="1785" width="9.88671875" style="44" customWidth="1"/>
    <col min="1786" max="1786" width="8.88671875" style="44" customWidth="1"/>
    <col min="1787" max="1787" width="10.5546875" style="44" customWidth="1"/>
    <col min="1788" max="1788" width="11.44140625" style="44" customWidth="1"/>
    <col min="1789" max="2037" width="9" style="44"/>
    <col min="2038" max="2038" width="5.44140625" style="44" customWidth="1"/>
    <col min="2039" max="2039" width="37.44140625" style="44" bestFit="1" customWidth="1"/>
    <col min="2040" max="2040" width="6.44140625" style="44" customWidth="1"/>
    <col min="2041" max="2041" width="9.88671875" style="44" customWidth="1"/>
    <col min="2042" max="2042" width="8.88671875" style="44" customWidth="1"/>
    <col min="2043" max="2043" width="10.5546875" style="44" customWidth="1"/>
    <col min="2044" max="2044" width="11.44140625" style="44" customWidth="1"/>
    <col min="2045" max="2293" width="9" style="44"/>
    <col min="2294" max="2294" width="5.44140625" style="44" customWidth="1"/>
    <col min="2295" max="2295" width="37.44140625" style="44" bestFit="1" customWidth="1"/>
    <col min="2296" max="2296" width="6.44140625" style="44" customWidth="1"/>
    <col min="2297" max="2297" width="9.88671875" style="44" customWidth="1"/>
    <col min="2298" max="2298" width="8.88671875" style="44" customWidth="1"/>
    <col min="2299" max="2299" width="10.5546875" style="44" customWidth="1"/>
    <col min="2300" max="2300" width="11.44140625" style="44" customWidth="1"/>
    <col min="2301" max="2549" width="9" style="44"/>
    <col min="2550" max="2550" width="5.44140625" style="44" customWidth="1"/>
    <col min="2551" max="2551" width="37.44140625" style="44" bestFit="1" customWidth="1"/>
    <col min="2552" max="2552" width="6.44140625" style="44" customWidth="1"/>
    <col min="2553" max="2553" width="9.88671875" style="44" customWidth="1"/>
    <col min="2554" max="2554" width="8.88671875" style="44" customWidth="1"/>
    <col min="2555" max="2555" width="10.5546875" style="44" customWidth="1"/>
    <col min="2556" max="2556" width="11.44140625" style="44" customWidth="1"/>
    <col min="2557" max="2805" width="9" style="44"/>
    <col min="2806" max="2806" width="5.44140625" style="44" customWidth="1"/>
    <col min="2807" max="2807" width="37.44140625" style="44" bestFit="1" customWidth="1"/>
    <col min="2808" max="2808" width="6.44140625" style="44" customWidth="1"/>
    <col min="2809" max="2809" width="9.88671875" style="44" customWidth="1"/>
    <col min="2810" max="2810" width="8.88671875" style="44" customWidth="1"/>
    <col min="2811" max="2811" width="10.5546875" style="44" customWidth="1"/>
    <col min="2812" max="2812" width="11.44140625" style="44" customWidth="1"/>
    <col min="2813" max="3061" width="9" style="44"/>
    <col min="3062" max="3062" width="5.44140625" style="44" customWidth="1"/>
    <col min="3063" max="3063" width="37.44140625" style="44" bestFit="1" customWidth="1"/>
    <col min="3064" max="3064" width="6.44140625" style="44" customWidth="1"/>
    <col min="3065" max="3065" width="9.88671875" style="44" customWidth="1"/>
    <col min="3066" max="3066" width="8.88671875" style="44" customWidth="1"/>
    <col min="3067" max="3067" width="10.5546875" style="44" customWidth="1"/>
    <col min="3068" max="3068" width="11.44140625" style="44" customWidth="1"/>
    <col min="3069" max="3317" width="9" style="44"/>
    <col min="3318" max="3318" width="5.44140625" style="44" customWidth="1"/>
    <col min="3319" max="3319" width="37.44140625" style="44" bestFit="1" customWidth="1"/>
    <col min="3320" max="3320" width="6.44140625" style="44" customWidth="1"/>
    <col min="3321" max="3321" width="9.88671875" style="44" customWidth="1"/>
    <col min="3322" max="3322" width="8.88671875" style="44" customWidth="1"/>
    <col min="3323" max="3323" width="10.5546875" style="44" customWidth="1"/>
    <col min="3324" max="3324" width="11.44140625" style="44" customWidth="1"/>
    <col min="3325" max="3573" width="9" style="44"/>
    <col min="3574" max="3574" width="5.44140625" style="44" customWidth="1"/>
    <col min="3575" max="3575" width="37.44140625" style="44" bestFit="1" customWidth="1"/>
    <col min="3576" max="3576" width="6.44140625" style="44" customWidth="1"/>
    <col min="3577" max="3577" width="9.88671875" style="44" customWidth="1"/>
    <col min="3578" max="3578" width="8.88671875" style="44" customWidth="1"/>
    <col min="3579" max="3579" width="10.5546875" style="44" customWidth="1"/>
    <col min="3580" max="3580" width="11.44140625" style="44" customWidth="1"/>
    <col min="3581" max="3829" width="9" style="44"/>
    <col min="3830" max="3830" width="5.44140625" style="44" customWidth="1"/>
    <col min="3831" max="3831" width="37.44140625" style="44" bestFit="1" customWidth="1"/>
    <col min="3832" max="3832" width="6.44140625" style="44" customWidth="1"/>
    <col min="3833" max="3833" width="9.88671875" style="44" customWidth="1"/>
    <col min="3834" max="3834" width="8.88671875" style="44" customWidth="1"/>
    <col min="3835" max="3835" width="10.5546875" style="44" customWidth="1"/>
    <col min="3836" max="3836" width="11.44140625" style="44" customWidth="1"/>
    <col min="3837" max="4085" width="9" style="44"/>
    <col min="4086" max="4086" width="5.44140625" style="44" customWidth="1"/>
    <col min="4087" max="4087" width="37.44140625" style="44" bestFit="1" customWidth="1"/>
    <col min="4088" max="4088" width="6.44140625" style="44" customWidth="1"/>
    <col min="4089" max="4089" width="9.88671875" style="44" customWidth="1"/>
    <col min="4090" max="4090" width="8.88671875" style="44" customWidth="1"/>
    <col min="4091" max="4091" width="10.5546875" style="44" customWidth="1"/>
    <col min="4092" max="4092" width="11.44140625" style="44" customWidth="1"/>
    <col min="4093" max="4341" width="9" style="44"/>
    <col min="4342" max="4342" width="5.44140625" style="44" customWidth="1"/>
    <col min="4343" max="4343" width="37.44140625" style="44" bestFit="1" customWidth="1"/>
    <col min="4344" max="4344" width="6.44140625" style="44" customWidth="1"/>
    <col min="4345" max="4345" width="9.88671875" style="44" customWidth="1"/>
    <col min="4346" max="4346" width="8.88671875" style="44" customWidth="1"/>
    <col min="4347" max="4347" width="10.5546875" style="44" customWidth="1"/>
    <col min="4348" max="4348" width="11.44140625" style="44" customWidth="1"/>
    <col min="4349" max="4597" width="9" style="44"/>
    <col min="4598" max="4598" width="5.44140625" style="44" customWidth="1"/>
    <col min="4599" max="4599" width="37.44140625" style="44" bestFit="1" customWidth="1"/>
    <col min="4600" max="4600" width="6.44140625" style="44" customWidth="1"/>
    <col min="4601" max="4601" width="9.88671875" style="44" customWidth="1"/>
    <col min="4602" max="4602" width="8.88671875" style="44" customWidth="1"/>
    <col min="4603" max="4603" width="10.5546875" style="44" customWidth="1"/>
    <col min="4604" max="4604" width="11.44140625" style="44" customWidth="1"/>
    <col min="4605" max="4853" width="9" style="44"/>
    <col min="4854" max="4854" width="5.44140625" style="44" customWidth="1"/>
    <col min="4855" max="4855" width="37.44140625" style="44" bestFit="1" customWidth="1"/>
    <col min="4856" max="4856" width="6.44140625" style="44" customWidth="1"/>
    <col min="4857" max="4857" width="9.88671875" style="44" customWidth="1"/>
    <col min="4858" max="4858" width="8.88671875" style="44" customWidth="1"/>
    <col min="4859" max="4859" width="10.5546875" style="44" customWidth="1"/>
    <col min="4860" max="4860" width="11.44140625" style="44" customWidth="1"/>
    <col min="4861" max="5109" width="9" style="44"/>
    <col min="5110" max="5110" width="5.44140625" style="44" customWidth="1"/>
    <col min="5111" max="5111" width="37.44140625" style="44" bestFit="1" customWidth="1"/>
    <col min="5112" max="5112" width="6.44140625" style="44" customWidth="1"/>
    <col min="5113" max="5113" width="9.88671875" style="44" customWidth="1"/>
    <col min="5114" max="5114" width="8.88671875" style="44" customWidth="1"/>
    <col min="5115" max="5115" width="10.5546875" style="44" customWidth="1"/>
    <col min="5116" max="5116" width="11.44140625" style="44" customWidth="1"/>
    <col min="5117" max="5365" width="9" style="44"/>
    <col min="5366" max="5366" width="5.44140625" style="44" customWidth="1"/>
    <col min="5367" max="5367" width="37.44140625" style="44" bestFit="1" customWidth="1"/>
    <col min="5368" max="5368" width="6.44140625" style="44" customWidth="1"/>
    <col min="5369" max="5369" width="9.88671875" style="44" customWidth="1"/>
    <col min="5370" max="5370" width="8.88671875" style="44" customWidth="1"/>
    <col min="5371" max="5371" width="10.5546875" style="44" customWidth="1"/>
    <col min="5372" max="5372" width="11.44140625" style="44" customWidth="1"/>
    <col min="5373" max="5621" width="9" style="44"/>
    <col min="5622" max="5622" width="5.44140625" style="44" customWidth="1"/>
    <col min="5623" max="5623" width="37.44140625" style="44" bestFit="1" customWidth="1"/>
    <col min="5624" max="5624" width="6.44140625" style="44" customWidth="1"/>
    <col min="5625" max="5625" width="9.88671875" style="44" customWidth="1"/>
    <col min="5626" max="5626" width="8.88671875" style="44" customWidth="1"/>
    <col min="5627" max="5627" width="10.5546875" style="44" customWidth="1"/>
    <col min="5628" max="5628" width="11.44140625" style="44" customWidth="1"/>
    <col min="5629" max="5877" width="9" style="44"/>
    <col min="5878" max="5878" width="5.44140625" style="44" customWidth="1"/>
    <col min="5879" max="5879" width="37.44140625" style="44" bestFit="1" customWidth="1"/>
    <col min="5880" max="5880" width="6.44140625" style="44" customWidth="1"/>
    <col min="5881" max="5881" width="9.88671875" style="44" customWidth="1"/>
    <col min="5882" max="5882" width="8.88671875" style="44" customWidth="1"/>
    <col min="5883" max="5883" width="10.5546875" style="44" customWidth="1"/>
    <col min="5884" max="5884" width="11.44140625" style="44" customWidth="1"/>
    <col min="5885" max="6133" width="9" style="44"/>
    <col min="6134" max="6134" width="5.44140625" style="44" customWidth="1"/>
    <col min="6135" max="6135" width="37.44140625" style="44" bestFit="1" customWidth="1"/>
    <col min="6136" max="6136" width="6.44140625" style="44" customWidth="1"/>
    <col min="6137" max="6137" width="9.88671875" style="44" customWidth="1"/>
    <col min="6138" max="6138" width="8.88671875" style="44" customWidth="1"/>
    <col min="6139" max="6139" width="10.5546875" style="44" customWidth="1"/>
    <col min="6140" max="6140" width="11.44140625" style="44" customWidth="1"/>
    <col min="6141" max="6389" width="9" style="44"/>
    <col min="6390" max="6390" width="5.44140625" style="44" customWidth="1"/>
    <col min="6391" max="6391" width="37.44140625" style="44" bestFit="1" customWidth="1"/>
    <col min="6392" max="6392" width="6.44140625" style="44" customWidth="1"/>
    <col min="6393" max="6393" width="9.88671875" style="44" customWidth="1"/>
    <col min="6394" max="6394" width="8.88671875" style="44" customWidth="1"/>
    <col min="6395" max="6395" width="10.5546875" style="44" customWidth="1"/>
    <col min="6396" max="6396" width="11.44140625" style="44" customWidth="1"/>
    <col min="6397" max="6645" width="9" style="44"/>
    <col min="6646" max="6646" width="5.44140625" style="44" customWidth="1"/>
    <col min="6647" max="6647" width="37.44140625" style="44" bestFit="1" customWidth="1"/>
    <col min="6648" max="6648" width="6.44140625" style="44" customWidth="1"/>
    <col min="6649" max="6649" width="9.88671875" style="44" customWidth="1"/>
    <col min="6650" max="6650" width="8.88671875" style="44" customWidth="1"/>
    <col min="6651" max="6651" width="10.5546875" style="44" customWidth="1"/>
    <col min="6652" max="6652" width="11.44140625" style="44" customWidth="1"/>
    <col min="6653" max="6901" width="9" style="44"/>
    <col min="6902" max="6902" width="5.44140625" style="44" customWidth="1"/>
    <col min="6903" max="6903" width="37.44140625" style="44" bestFit="1" customWidth="1"/>
    <col min="6904" max="6904" width="6.44140625" style="44" customWidth="1"/>
    <col min="6905" max="6905" width="9.88671875" style="44" customWidth="1"/>
    <col min="6906" max="6906" width="8.88671875" style="44" customWidth="1"/>
    <col min="6907" max="6907" width="10.5546875" style="44" customWidth="1"/>
    <col min="6908" max="6908" width="11.44140625" style="44" customWidth="1"/>
    <col min="6909" max="7157" width="9" style="44"/>
    <col min="7158" max="7158" width="5.44140625" style="44" customWidth="1"/>
    <col min="7159" max="7159" width="37.44140625" style="44" bestFit="1" customWidth="1"/>
    <col min="7160" max="7160" width="6.44140625" style="44" customWidth="1"/>
    <col min="7161" max="7161" width="9.88671875" style="44" customWidth="1"/>
    <col min="7162" max="7162" width="8.88671875" style="44" customWidth="1"/>
    <col min="7163" max="7163" width="10.5546875" style="44" customWidth="1"/>
    <col min="7164" max="7164" width="11.44140625" style="44" customWidth="1"/>
    <col min="7165" max="7413" width="9" style="44"/>
    <col min="7414" max="7414" width="5.44140625" style="44" customWidth="1"/>
    <col min="7415" max="7415" width="37.44140625" style="44" bestFit="1" customWidth="1"/>
    <col min="7416" max="7416" width="6.44140625" style="44" customWidth="1"/>
    <col min="7417" max="7417" width="9.88671875" style="44" customWidth="1"/>
    <col min="7418" max="7418" width="8.88671875" style="44" customWidth="1"/>
    <col min="7419" max="7419" width="10.5546875" style="44" customWidth="1"/>
    <col min="7420" max="7420" width="11.44140625" style="44" customWidth="1"/>
    <col min="7421" max="7669" width="9" style="44"/>
    <col min="7670" max="7670" width="5.44140625" style="44" customWidth="1"/>
    <col min="7671" max="7671" width="37.44140625" style="44" bestFit="1" customWidth="1"/>
    <col min="7672" max="7672" width="6.44140625" style="44" customWidth="1"/>
    <col min="7673" max="7673" width="9.88671875" style="44" customWidth="1"/>
    <col min="7674" max="7674" width="8.88671875" style="44" customWidth="1"/>
    <col min="7675" max="7675" width="10.5546875" style="44" customWidth="1"/>
    <col min="7676" max="7676" width="11.44140625" style="44" customWidth="1"/>
    <col min="7677" max="7925" width="9" style="44"/>
    <col min="7926" max="7926" width="5.44140625" style="44" customWidth="1"/>
    <col min="7927" max="7927" width="37.44140625" style="44" bestFit="1" customWidth="1"/>
    <col min="7928" max="7928" width="6.44140625" style="44" customWidth="1"/>
    <col min="7929" max="7929" width="9.88671875" style="44" customWidth="1"/>
    <col min="7930" max="7930" width="8.88671875" style="44" customWidth="1"/>
    <col min="7931" max="7931" width="10.5546875" style="44" customWidth="1"/>
    <col min="7932" max="7932" width="11.44140625" style="44" customWidth="1"/>
    <col min="7933" max="8181" width="9" style="44"/>
    <col min="8182" max="8182" width="5.44140625" style="44" customWidth="1"/>
    <col min="8183" max="8183" width="37.44140625" style="44" bestFit="1" customWidth="1"/>
    <col min="8184" max="8184" width="6.44140625" style="44" customWidth="1"/>
    <col min="8185" max="8185" width="9.88671875" style="44" customWidth="1"/>
    <col min="8186" max="8186" width="8.88671875" style="44" customWidth="1"/>
    <col min="8187" max="8187" width="10.5546875" style="44" customWidth="1"/>
    <col min="8188" max="8188" width="11.44140625" style="44" customWidth="1"/>
    <col min="8189" max="8437" width="9" style="44"/>
    <col min="8438" max="8438" width="5.44140625" style="44" customWidth="1"/>
    <col min="8439" max="8439" width="37.44140625" style="44" bestFit="1" customWidth="1"/>
    <col min="8440" max="8440" width="6.44140625" style="44" customWidth="1"/>
    <col min="8441" max="8441" width="9.88671875" style="44" customWidth="1"/>
    <col min="8442" max="8442" width="8.88671875" style="44" customWidth="1"/>
    <col min="8443" max="8443" width="10.5546875" style="44" customWidth="1"/>
    <col min="8444" max="8444" width="11.44140625" style="44" customWidth="1"/>
    <col min="8445" max="8693" width="9" style="44"/>
    <col min="8694" max="8694" width="5.44140625" style="44" customWidth="1"/>
    <col min="8695" max="8695" width="37.44140625" style="44" bestFit="1" customWidth="1"/>
    <col min="8696" max="8696" width="6.44140625" style="44" customWidth="1"/>
    <col min="8697" max="8697" width="9.88671875" style="44" customWidth="1"/>
    <col min="8698" max="8698" width="8.88671875" style="44" customWidth="1"/>
    <col min="8699" max="8699" width="10.5546875" style="44" customWidth="1"/>
    <col min="8700" max="8700" width="11.44140625" style="44" customWidth="1"/>
    <col min="8701" max="8949" width="9" style="44"/>
    <col min="8950" max="8950" width="5.44140625" style="44" customWidth="1"/>
    <col min="8951" max="8951" width="37.44140625" style="44" bestFit="1" customWidth="1"/>
    <col min="8952" max="8952" width="6.44140625" style="44" customWidth="1"/>
    <col min="8953" max="8953" width="9.88671875" style="44" customWidth="1"/>
    <col min="8954" max="8954" width="8.88671875" style="44" customWidth="1"/>
    <col min="8955" max="8955" width="10.5546875" style="44" customWidth="1"/>
    <col min="8956" max="8956" width="11.44140625" style="44" customWidth="1"/>
    <col min="8957" max="9205" width="9" style="44"/>
    <col min="9206" max="9206" width="5.44140625" style="44" customWidth="1"/>
    <col min="9207" max="9207" width="37.44140625" style="44" bestFit="1" customWidth="1"/>
    <col min="9208" max="9208" width="6.44140625" style="44" customWidth="1"/>
    <col min="9209" max="9209" width="9.88671875" style="44" customWidth="1"/>
    <col min="9210" max="9210" width="8.88671875" style="44" customWidth="1"/>
    <col min="9211" max="9211" width="10.5546875" style="44" customWidth="1"/>
    <col min="9212" max="9212" width="11.44140625" style="44" customWidth="1"/>
    <col min="9213" max="9461" width="9" style="44"/>
    <col min="9462" max="9462" width="5.44140625" style="44" customWidth="1"/>
    <col min="9463" max="9463" width="37.44140625" style="44" bestFit="1" customWidth="1"/>
    <col min="9464" max="9464" width="6.44140625" style="44" customWidth="1"/>
    <col min="9465" max="9465" width="9.88671875" style="44" customWidth="1"/>
    <col min="9466" max="9466" width="8.88671875" style="44" customWidth="1"/>
    <col min="9467" max="9467" width="10.5546875" style="44" customWidth="1"/>
    <col min="9468" max="9468" width="11.44140625" style="44" customWidth="1"/>
    <col min="9469" max="9717" width="9" style="44"/>
    <col min="9718" max="9718" width="5.44140625" style="44" customWidth="1"/>
    <col min="9719" max="9719" width="37.44140625" style="44" bestFit="1" customWidth="1"/>
    <col min="9720" max="9720" width="6.44140625" style="44" customWidth="1"/>
    <col min="9721" max="9721" width="9.88671875" style="44" customWidth="1"/>
    <col min="9722" max="9722" width="8.88671875" style="44" customWidth="1"/>
    <col min="9723" max="9723" width="10.5546875" style="44" customWidth="1"/>
    <col min="9724" max="9724" width="11.44140625" style="44" customWidth="1"/>
    <col min="9725" max="9973" width="9" style="44"/>
    <col min="9974" max="9974" width="5.44140625" style="44" customWidth="1"/>
    <col min="9975" max="9975" width="37.44140625" style="44" bestFit="1" customWidth="1"/>
    <col min="9976" max="9976" width="6.44140625" style="44" customWidth="1"/>
    <col min="9977" max="9977" width="9.88671875" style="44" customWidth="1"/>
    <col min="9978" max="9978" width="8.88671875" style="44" customWidth="1"/>
    <col min="9979" max="9979" width="10.5546875" style="44" customWidth="1"/>
    <col min="9980" max="9980" width="11.44140625" style="44" customWidth="1"/>
    <col min="9981" max="10229" width="9" style="44"/>
    <col min="10230" max="10230" width="5.44140625" style="44" customWidth="1"/>
    <col min="10231" max="10231" width="37.44140625" style="44" bestFit="1" customWidth="1"/>
    <col min="10232" max="10232" width="6.44140625" style="44" customWidth="1"/>
    <col min="10233" max="10233" width="9.88671875" style="44" customWidth="1"/>
    <col min="10234" max="10234" width="8.88671875" style="44" customWidth="1"/>
    <col min="10235" max="10235" width="10.5546875" style="44" customWidth="1"/>
    <col min="10236" max="10236" width="11.44140625" style="44" customWidth="1"/>
    <col min="10237" max="10485" width="9" style="44"/>
    <col min="10486" max="10486" width="5.44140625" style="44" customWidth="1"/>
    <col min="10487" max="10487" width="37.44140625" style="44" bestFit="1" customWidth="1"/>
    <col min="10488" max="10488" width="6.44140625" style="44" customWidth="1"/>
    <col min="10489" max="10489" width="9.88671875" style="44" customWidth="1"/>
    <col min="10490" max="10490" width="8.88671875" style="44" customWidth="1"/>
    <col min="10491" max="10491" width="10.5546875" style="44" customWidth="1"/>
    <col min="10492" max="10492" width="11.44140625" style="44" customWidth="1"/>
    <col min="10493" max="10741" width="9" style="44"/>
    <col min="10742" max="10742" width="5.44140625" style="44" customWidth="1"/>
    <col min="10743" max="10743" width="37.44140625" style="44" bestFit="1" customWidth="1"/>
    <col min="10744" max="10744" width="6.44140625" style="44" customWidth="1"/>
    <col min="10745" max="10745" width="9.88671875" style="44" customWidth="1"/>
    <col min="10746" max="10746" width="8.88671875" style="44" customWidth="1"/>
    <col min="10747" max="10747" width="10.5546875" style="44" customWidth="1"/>
    <col min="10748" max="10748" width="11.44140625" style="44" customWidth="1"/>
    <col min="10749" max="10997" width="9" style="44"/>
    <col min="10998" max="10998" width="5.44140625" style="44" customWidth="1"/>
    <col min="10999" max="10999" width="37.44140625" style="44" bestFit="1" customWidth="1"/>
    <col min="11000" max="11000" width="6.44140625" style="44" customWidth="1"/>
    <col min="11001" max="11001" width="9.88671875" style="44" customWidth="1"/>
    <col min="11002" max="11002" width="8.88671875" style="44" customWidth="1"/>
    <col min="11003" max="11003" width="10.5546875" style="44" customWidth="1"/>
    <col min="11004" max="11004" width="11.44140625" style="44" customWidth="1"/>
    <col min="11005" max="11253" width="9" style="44"/>
    <col min="11254" max="11254" width="5.44140625" style="44" customWidth="1"/>
    <col min="11255" max="11255" width="37.44140625" style="44" bestFit="1" customWidth="1"/>
    <col min="11256" max="11256" width="6.44140625" style="44" customWidth="1"/>
    <col min="11257" max="11257" width="9.88671875" style="44" customWidth="1"/>
    <col min="11258" max="11258" width="8.88671875" style="44" customWidth="1"/>
    <col min="11259" max="11259" width="10.5546875" style="44" customWidth="1"/>
    <col min="11260" max="11260" width="11.44140625" style="44" customWidth="1"/>
    <col min="11261" max="11509" width="9" style="44"/>
    <col min="11510" max="11510" width="5.44140625" style="44" customWidth="1"/>
    <col min="11511" max="11511" width="37.44140625" style="44" bestFit="1" customWidth="1"/>
    <col min="11512" max="11512" width="6.44140625" style="44" customWidth="1"/>
    <col min="11513" max="11513" width="9.88671875" style="44" customWidth="1"/>
    <col min="11514" max="11514" width="8.88671875" style="44" customWidth="1"/>
    <col min="11515" max="11515" width="10.5546875" style="44" customWidth="1"/>
    <col min="11516" max="11516" width="11.44140625" style="44" customWidth="1"/>
    <col min="11517" max="11765" width="9" style="44"/>
    <col min="11766" max="11766" width="5.44140625" style="44" customWidth="1"/>
    <col min="11767" max="11767" width="37.44140625" style="44" bestFit="1" customWidth="1"/>
    <col min="11768" max="11768" width="6.44140625" style="44" customWidth="1"/>
    <col min="11769" max="11769" width="9.88671875" style="44" customWidth="1"/>
    <col min="11770" max="11770" width="8.88671875" style="44" customWidth="1"/>
    <col min="11771" max="11771" width="10.5546875" style="44" customWidth="1"/>
    <col min="11772" max="11772" width="11.44140625" style="44" customWidth="1"/>
    <col min="11773" max="12021" width="9" style="44"/>
    <col min="12022" max="12022" width="5.44140625" style="44" customWidth="1"/>
    <col min="12023" max="12023" width="37.44140625" style="44" bestFit="1" customWidth="1"/>
    <col min="12024" max="12024" width="6.44140625" style="44" customWidth="1"/>
    <col min="12025" max="12025" width="9.88671875" style="44" customWidth="1"/>
    <col min="12026" max="12026" width="8.88671875" style="44" customWidth="1"/>
    <col min="12027" max="12027" width="10.5546875" style="44" customWidth="1"/>
    <col min="12028" max="12028" width="11.44140625" style="44" customWidth="1"/>
    <col min="12029" max="12277" width="9" style="44"/>
    <col min="12278" max="12278" width="5.44140625" style="44" customWidth="1"/>
    <col min="12279" max="12279" width="37.44140625" style="44" bestFit="1" customWidth="1"/>
    <col min="12280" max="12280" width="6.44140625" style="44" customWidth="1"/>
    <col min="12281" max="12281" width="9.88671875" style="44" customWidth="1"/>
    <col min="12282" max="12282" width="8.88671875" style="44" customWidth="1"/>
    <col min="12283" max="12283" width="10.5546875" style="44" customWidth="1"/>
    <col min="12284" max="12284" width="11.44140625" style="44" customWidth="1"/>
    <col min="12285" max="12533" width="9" style="44"/>
    <col min="12534" max="12534" width="5.44140625" style="44" customWidth="1"/>
    <col min="12535" max="12535" width="37.44140625" style="44" bestFit="1" customWidth="1"/>
    <col min="12536" max="12536" width="6.44140625" style="44" customWidth="1"/>
    <col min="12537" max="12537" width="9.88671875" style="44" customWidth="1"/>
    <col min="12538" max="12538" width="8.88671875" style="44" customWidth="1"/>
    <col min="12539" max="12539" width="10.5546875" style="44" customWidth="1"/>
    <col min="12540" max="12540" width="11.44140625" style="44" customWidth="1"/>
    <col min="12541" max="12789" width="9" style="44"/>
    <col min="12790" max="12790" width="5.44140625" style="44" customWidth="1"/>
    <col min="12791" max="12791" width="37.44140625" style="44" bestFit="1" customWidth="1"/>
    <col min="12792" max="12792" width="6.44140625" style="44" customWidth="1"/>
    <col min="12793" max="12793" width="9.88671875" style="44" customWidth="1"/>
    <col min="12794" max="12794" width="8.88671875" style="44" customWidth="1"/>
    <col min="12795" max="12795" width="10.5546875" style="44" customWidth="1"/>
    <col min="12796" max="12796" width="11.44140625" style="44" customWidth="1"/>
    <col min="12797" max="13045" width="9" style="44"/>
    <col min="13046" max="13046" width="5.44140625" style="44" customWidth="1"/>
    <col min="13047" max="13047" width="37.44140625" style="44" bestFit="1" customWidth="1"/>
    <col min="13048" max="13048" width="6.44140625" style="44" customWidth="1"/>
    <col min="13049" max="13049" width="9.88671875" style="44" customWidth="1"/>
    <col min="13050" max="13050" width="8.88671875" style="44" customWidth="1"/>
    <col min="13051" max="13051" width="10.5546875" style="44" customWidth="1"/>
    <col min="13052" max="13052" width="11.44140625" style="44" customWidth="1"/>
    <col min="13053" max="13301" width="9" style="44"/>
    <col min="13302" max="13302" width="5.44140625" style="44" customWidth="1"/>
    <col min="13303" max="13303" width="37.44140625" style="44" bestFit="1" customWidth="1"/>
    <col min="13304" max="13304" width="6.44140625" style="44" customWidth="1"/>
    <col min="13305" max="13305" width="9.88671875" style="44" customWidth="1"/>
    <col min="13306" max="13306" width="8.88671875" style="44" customWidth="1"/>
    <col min="13307" max="13307" width="10.5546875" style="44" customWidth="1"/>
    <col min="13308" max="13308" width="11.44140625" style="44" customWidth="1"/>
    <col min="13309" max="13557" width="9" style="44"/>
    <col min="13558" max="13558" width="5.44140625" style="44" customWidth="1"/>
    <col min="13559" max="13559" width="37.44140625" style="44" bestFit="1" customWidth="1"/>
    <col min="13560" max="13560" width="6.44140625" style="44" customWidth="1"/>
    <col min="13561" max="13561" width="9.88671875" style="44" customWidth="1"/>
    <col min="13562" max="13562" width="8.88671875" style="44" customWidth="1"/>
    <col min="13563" max="13563" width="10.5546875" style="44" customWidth="1"/>
    <col min="13564" max="13564" width="11.44140625" style="44" customWidth="1"/>
    <col min="13565" max="13813" width="9" style="44"/>
    <col min="13814" max="13814" width="5.44140625" style="44" customWidth="1"/>
    <col min="13815" max="13815" width="37.44140625" style="44" bestFit="1" customWidth="1"/>
    <col min="13816" max="13816" width="6.44140625" style="44" customWidth="1"/>
    <col min="13817" max="13817" width="9.88671875" style="44" customWidth="1"/>
    <col min="13818" max="13818" width="8.88671875" style="44" customWidth="1"/>
    <col min="13819" max="13819" width="10.5546875" style="44" customWidth="1"/>
    <col min="13820" max="13820" width="11.44140625" style="44" customWidth="1"/>
    <col min="13821" max="14069" width="9" style="44"/>
    <col min="14070" max="14070" width="5.44140625" style="44" customWidth="1"/>
    <col min="14071" max="14071" width="37.44140625" style="44" bestFit="1" customWidth="1"/>
    <col min="14072" max="14072" width="6.44140625" style="44" customWidth="1"/>
    <col min="14073" max="14073" width="9.88671875" style="44" customWidth="1"/>
    <col min="14074" max="14074" width="8.88671875" style="44" customWidth="1"/>
    <col min="14075" max="14075" width="10.5546875" style="44" customWidth="1"/>
    <col min="14076" max="14076" width="11.44140625" style="44" customWidth="1"/>
    <col min="14077" max="14325" width="9" style="44"/>
    <col min="14326" max="14326" width="5.44140625" style="44" customWidth="1"/>
    <col min="14327" max="14327" width="37.44140625" style="44" bestFit="1" customWidth="1"/>
    <col min="14328" max="14328" width="6.44140625" style="44" customWidth="1"/>
    <col min="14329" max="14329" width="9.88671875" style="44" customWidth="1"/>
    <col min="14330" max="14330" width="8.88671875" style="44" customWidth="1"/>
    <col min="14331" max="14331" width="10.5546875" style="44" customWidth="1"/>
    <col min="14332" max="14332" width="11.44140625" style="44" customWidth="1"/>
    <col min="14333" max="14581" width="9" style="44"/>
    <col min="14582" max="14582" width="5.44140625" style="44" customWidth="1"/>
    <col min="14583" max="14583" width="37.44140625" style="44" bestFit="1" customWidth="1"/>
    <col min="14584" max="14584" width="6.44140625" style="44" customWidth="1"/>
    <col min="14585" max="14585" width="9.88671875" style="44" customWidth="1"/>
    <col min="14586" max="14586" width="8.88671875" style="44" customWidth="1"/>
    <col min="14587" max="14587" width="10.5546875" style="44" customWidth="1"/>
    <col min="14588" max="14588" width="11.44140625" style="44" customWidth="1"/>
    <col min="14589" max="14837" width="9" style="44"/>
    <col min="14838" max="14838" width="5.44140625" style="44" customWidth="1"/>
    <col min="14839" max="14839" width="37.44140625" style="44" bestFit="1" customWidth="1"/>
    <col min="14840" max="14840" width="6.44140625" style="44" customWidth="1"/>
    <col min="14841" max="14841" width="9.88671875" style="44" customWidth="1"/>
    <col min="14842" max="14842" width="8.88671875" style="44" customWidth="1"/>
    <col min="14843" max="14843" width="10.5546875" style="44" customWidth="1"/>
    <col min="14844" max="14844" width="11.44140625" style="44" customWidth="1"/>
    <col min="14845" max="15093" width="9" style="44"/>
    <col min="15094" max="15094" width="5.44140625" style="44" customWidth="1"/>
    <col min="15095" max="15095" width="37.44140625" style="44" bestFit="1" customWidth="1"/>
    <col min="15096" max="15096" width="6.44140625" style="44" customWidth="1"/>
    <col min="15097" max="15097" width="9.88671875" style="44" customWidth="1"/>
    <col min="15098" max="15098" width="8.88671875" style="44" customWidth="1"/>
    <col min="15099" max="15099" width="10.5546875" style="44" customWidth="1"/>
    <col min="15100" max="15100" width="11.44140625" style="44" customWidth="1"/>
    <col min="15101" max="15349" width="9" style="44"/>
    <col min="15350" max="15350" width="5.44140625" style="44" customWidth="1"/>
    <col min="15351" max="15351" width="37.44140625" style="44" bestFit="1" customWidth="1"/>
    <col min="15352" max="15352" width="6.44140625" style="44" customWidth="1"/>
    <col min="15353" max="15353" width="9.88671875" style="44" customWidth="1"/>
    <col min="15354" max="15354" width="8.88671875" style="44" customWidth="1"/>
    <col min="15355" max="15355" width="10.5546875" style="44" customWidth="1"/>
    <col min="15356" max="15356" width="11.44140625" style="44" customWidth="1"/>
    <col min="15357" max="15605" width="9" style="44"/>
    <col min="15606" max="15606" width="5.44140625" style="44" customWidth="1"/>
    <col min="15607" max="15607" width="37.44140625" style="44" bestFit="1" customWidth="1"/>
    <col min="15608" max="15608" width="6.44140625" style="44" customWidth="1"/>
    <col min="15609" max="15609" width="9.88671875" style="44" customWidth="1"/>
    <col min="15610" max="15610" width="8.88671875" style="44" customWidth="1"/>
    <col min="15611" max="15611" width="10.5546875" style="44" customWidth="1"/>
    <col min="15612" max="15612" width="11.44140625" style="44" customWidth="1"/>
    <col min="15613" max="15861" width="9" style="44"/>
    <col min="15862" max="15862" width="5.44140625" style="44" customWidth="1"/>
    <col min="15863" max="15863" width="37.44140625" style="44" bestFit="1" customWidth="1"/>
    <col min="15864" max="15864" width="6.44140625" style="44" customWidth="1"/>
    <col min="15865" max="15865" width="9.88671875" style="44" customWidth="1"/>
    <col min="15866" max="15866" width="8.88671875" style="44" customWidth="1"/>
    <col min="15867" max="15867" width="10.5546875" style="44" customWidth="1"/>
    <col min="15868" max="15868" width="11.44140625" style="44" customWidth="1"/>
    <col min="15869" max="16117" width="9" style="44"/>
    <col min="16118" max="16118" width="5.44140625" style="44" customWidth="1"/>
    <col min="16119" max="16119" width="37.44140625" style="44" bestFit="1" customWidth="1"/>
    <col min="16120" max="16120" width="6.44140625" style="44" customWidth="1"/>
    <col min="16121" max="16121" width="9.88671875" style="44" customWidth="1"/>
    <col min="16122" max="16122" width="8.88671875" style="44" customWidth="1"/>
    <col min="16123" max="16123" width="10.5546875" style="44" customWidth="1"/>
    <col min="16124" max="16124" width="11.44140625" style="44" customWidth="1"/>
    <col min="16125" max="16384" width="9" style="44"/>
  </cols>
  <sheetData>
    <row r="1" spans="1:12" ht="22.5" customHeight="1">
      <c r="A1" s="1019" t="s">
        <v>185</v>
      </c>
      <c r="B1" s="1019"/>
      <c r="C1" s="40"/>
    </row>
    <row r="2" spans="1:12" ht="22.5" customHeight="1">
      <c r="A2" s="1031" t="s">
        <v>204</v>
      </c>
      <c r="B2" s="1031"/>
      <c r="C2" s="1031"/>
      <c r="D2" s="1031"/>
      <c r="E2" s="1031"/>
      <c r="F2" s="1031"/>
      <c r="G2" s="1031"/>
      <c r="H2" s="1031"/>
    </row>
    <row r="3" spans="1:12" ht="31.5" customHeight="1">
      <c r="A3" s="1034" t="s">
        <v>2</v>
      </c>
      <c r="B3" s="1032" t="s">
        <v>194</v>
      </c>
      <c r="C3" s="1032" t="s">
        <v>4</v>
      </c>
      <c r="D3" s="929" t="s">
        <v>506</v>
      </c>
      <c r="E3" s="931"/>
      <c r="F3" s="929" t="s">
        <v>320</v>
      </c>
      <c r="G3" s="931"/>
      <c r="H3" s="1036" t="s">
        <v>500</v>
      </c>
      <c r="I3" s="946" t="s">
        <v>501</v>
      </c>
      <c r="J3" s="946"/>
      <c r="K3" s="946" t="s">
        <v>503</v>
      </c>
      <c r="L3" s="1030" t="s">
        <v>502</v>
      </c>
    </row>
    <row r="4" spans="1:12" ht="18" customHeight="1">
      <c r="A4" s="1035"/>
      <c r="B4" s="1033"/>
      <c r="C4" s="1033"/>
      <c r="D4" s="145" t="s">
        <v>311</v>
      </c>
      <c r="E4" s="145" t="s">
        <v>322</v>
      </c>
      <c r="F4" s="145" t="s">
        <v>311</v>
      </c>
      <c r="G4" s="145" t="s">
        <v>322</v>
      </c>
      <c r="H4" s="1037"/>
      <c r="I4" s="145" t="s">
        <v>311</v>
      </c>
      <c r="J4" s="145" t="s">
        <v>322</v>
      </c>
      <c r="K4" s="946"/>
      <c r="L4" s="1030"/>
    </row>
    <row r="5" spans="1:12" s="47" customFormat="1" ht="18" customHeight="1">
      <c r="A5" s="9" t="s">
        <v>197</v>
      </c>
      <c r="B5" s="9">
        <v>-2</v>
      </c>
      <c r="C5" s="9">
        <v>-3</v>
      </c>
      <c r="D5" s="9">
        <v>-4</v>
      </c>
      <c r="E5" s="9">
        <v>-5</v>
      </c>
      <c r="F5" s="9">
        <v>-6</v>
      </c>
      <c r="G5" s="9">
        <v>-7</v>
      </c>
      <c r="H5" s="9" t="s">
        <v>505</v>
      </c>
      <c r="I5" s="9">
        <v>-9</v>
      </c>
      <c r="J5" s="9">
        <v>-10</v>
      </c>
      <c r="K5" s="9" t="s">
        <v>504</v>
      </c>
      <c r="L5" s="9" t="s">
        <v>507</v>
      </c>
    </row>
    <row r="6" spans="1:12" ht="18" hidden="1" customHeight="1">
      <c r="A6" s="11"/>
      <c r="B6" s="12" t="s">
        <v>17</v>
      </c>
      <c r="C6" s="11"/>
      <c r="D6" s="68">
        <f>'01CH'!D7</f>
        <v>101671.34610000002</v>
      </c>
      <c r="E6" s="68">
        <f>'01CH'!E7</f>
        <v>100</v>
      </c>
      <c r="F6" s="68">
        <f>'03CH'!F7</f>
        <v>101671.3461</v>
      </c>
      <c r="G6" s="68">
        <f>'03CH'!G7</f>
        <v>100</v>
      </c>
      <c r="H6" s="200"/>
      <c r="I6" s="68"/>
      <c r="J6" s="68"/>
      <c r="K6" s="68"/>
      <c r="L6" s="68"/>
    </row>
    <row r="7" spans="1:12" ht="18" hidden="1" customHeight="1">
      <c r="A7" s="11" t="s">
        <v>210</v>
      </c>
      <c r="B7" s="15" t="s">
        <v>211</v>
      </c>
      <c r="C7" s="11"/>
      <c r="D7" s="200">
        <f>'01CH'!D8</f>
        <v>0</v>
      </c>
      <c r="E7" s="200">
        <f>'01CH'!E8</f>
        <v>0</v>
      </c>
      <c r="F7" s="200">
        <f>'03CH'!F8</f>
        <v>0</v>
      </c>
      <c r="G7" s="200">
        <f>'03CH'!G8</f>
        <v>0</v>
      </c>
      <c r="H7" s="200"/>
      <c r="I7" s="68"/>
      <c r="J7" s="68"/>
      <c r="K7" s="68"/>
      <c r="L7" s="68"/>
    </row>
    <row r="8" spans="1:12" s="55" customFormat="1" ht="18" customHeight="1">
      <c r="A8" s="116" t="s">
        <v>18</v>
      </c>
      <c r="B8" s="61" t="s">
        <v>19</v>
      </c>
      <c r="C8" s="63" t="s">
        <v>20</v>
      </c>
      <c r="D8" s="204">
        <f>'01CH'!D9</f>
        <v>96785.686800000025</v>
      </c>
      <c r="E8" s="204">
        <f>'01CH'!E9</f>
        <v>95.194654652064258</v>
      </c>
      <c r="F8" s="204">
        <f>'03CH'!F9</f>
        <v>95835.666099999988</v>
      </c>
      <c r="G8" s="204">
        <f>'03CH'!G9</f>
        <v>94.26025106989313</v>
      </c>
      <c r="H8" s="70">
        <f>F8-D8</f>
        <v>-950.02070000003732</v>
      </c>
      <c r="I8" s="70">
        <v>3700.9039634000005</v>
      </c>
      <c r="J8" s="70">
        <v>47.485103581368179</v>
      </c>
      <c r="K8" s="70">
        <f>F8-I8</f>
        <v>92134.76213659998</v>
      </c>
      <c r="L8" s="70">
        <f>F8/I8*100</f>
        <v>2589.5204806113443</v>
      </c>
    </row>
    <row r="9" spans="1:12" ht="18" customHeight="1">
      <c r="A9" s="20"/>
      <c r="B9" s="29" t="s">
        <v>75</v>
      </c>
      <c r="C9" s="22"/>
      <c r="D9" s="200">
        <f>'01CH'!D10</f>
        <v>0</v>
      </c>
      <c r="E9" s="200">
        <f>'01CH'!E10</f>
        <v>0</v>
      </c>
      <c r="F9" s="200">
        <f>'03CH'!F10</f>
        <v>0</v>
      </c>
      <c r="G9" s="200">
        <f>'03CH'!G10</f>
        <v>0</v>
      </c>
      <c r="H9" s="68">
        <f t="shared" ref="H9:H72" si="0">F9-D9</f>
        <v>0</v>
      </c>
      <c r="I9" s="68"/>
      <c r="J9" s="68"/>
      <c r="K9" s="68"/>
      <c r="L9" s="68"/>
    </row>
    <row r="10" spans="1:12" ht="18" customHeight="1">
      <c r="A10" s="16" t="s">
        <v>21</v>
      </c>
      <c r="B10" s="17" t="s">
        <v>22</v>
      </c>
      <c r="C10" s="7" t="s">
        <v>23</v>
      </c>
      <c r="D10" s="200">
        <f>'01CH'!D11</f>
        <v>4175.200249999999</v>
      </c>
      <c r="E10" s="200">
        <f>'01CH'!E11</f>
        <v>4.3138612619732921</v>
      </c>
      <c r="F10" s="200">
        <f>'03CH'!F11</f>
        <v>4142.1799999999994</v>
      </c>
      <c r="G10" s="200">
        <f>'03CH'!G11</f>
        <v>4.3221695727327969</v>
      </c>
      <c r="H10" s="68">
        <f t="shared" si="0"/>
        <v>-33.020249999999578</v>
      </c>
      <c r="I10" s="68">
        <v>191.83220440000062</v>
      </c>
      <c r="J10" s="68">
        <v>5.1833877965254036</v>
      </c>
      <c r="K10" s="68">
        <f>F10-I10</f>
        <v>3950.3477955999988</v>
      </c>
      <c r="L10" s="68">
        <f>F10/I10*100</f>
        <v>2159.2724813623554</v>
      </c>
    </row>
    <row r="11" spans="1:12" ht="18" customHeight="1">
      <c r="A11" s="20"/>
      <c r="B11" s="21" t="s">
        <v>24</v>
      </c>
      <c r="C11" s="22" t="s">
        <v>25</v>
      </c>
      <c r="D11" s="200">
        <f>'01CH'!D12</f>
        <v>2643.9357499999996</v>
      </c>
      <c r="E11" s="200">
        <f>'01CH'!E12</f>
        <v>63.324765081626936</v>
      </c>
      <c r="F11" s="200">
        <f>'03CH'!F12</f>
        <v>2563.3200000000006</v>
      </c>
      <c r="G11" s="200">
        <f>'03CH'!G12</f>
        <v>2.6747035882500128</v>
      </c>
      <c r="H11" s="68">
        <f t="shared" si="0"/>
        <v>-80.615749999999025</v>
      </c>
      <c r="I11" s="68">
        <v>175.33020440000061</v>
      </c>
      <c r="J11" s="68">
        <v>91.397690470370279</v>
      </c>
      <c r="K11" s="68">
        <f t="shared" ref="K11:K30" si="1">F11-I11</f>
        <v>2387.9897956</v>
      </c>
      <c r="L11" s="68">
        <f t="shared" ref="L11:L31" si="2">F11/I11*100</f>
        <v>1461.9956719790327</v>
      </c>
    </row>
    <row r="12" spans="1:12" ht="18" hidden="1" customHeight="1">
      <c r="A12" s="20"/>
      <c r="B12" s="26" t="s">
        <v>26</v>
      </c>
      <c r="C12" s="22" t="s">
        <v>27</v>
      </c>
      <c r="D12" s="200">
        <f>'01CH'!D13</f>
        <v>1530.0744999999999</v>
      </c>
      <c r="E12" s="200">
        <f>'01CH'!E13</f>
        <v>36.646733291415188</v>
      </c>
      <c r="F12" s="200">
        <f>'03CH'!F13</f>
        <v>1577.6699999999987</v>
      </c>
      <c r="G12" s="200">
        <f>'03CH'!G13</f>
        <v>1.5517351353332762</v>
      </c>
      <c r="H12" s="68">
        <f t="shared" si="0"/>
        <v>47.595499999998765</v>
      </c>
      <c r="I12" s="68">
        <v>16.501999999999999</v>
      </c>
      <c r="J12" s="68">
        <v>8.6023095296297107</v>
      </c>
      <c r="K12" s="68">
        <f t="shared" si="1"/>
        <v>1561.1679999999988</v>
      </c>
      <c r="L12" s="68">
        <f t="shared" si="2"/>
        <v>9560.477517876614</v>
      </c>
    </row>
    <row r="13" spans="1:12" ht="18" hidden="1" customHeight="1">
      <c r="A13" s="20"/>
      <c r="B13" s="27" t="s">
        <v>28</v>
      </c>
      <c r="C13" s="22" t="s">
        <v>29</v>
      </c>
      <c r="D13" s="200">
        <f>'01CH'!D14</f>
        <v>1.19</v>
      </c>
      <c r="E13" s="200">
        <f>'01CH'!E14</f>
        <v>2.8501626957892625E-2</v>
      </c>
      <c r="F13" s="200">
        <f>'03CH'!F14</f>
        <v>1.19</v>
      </c>
      <c r="G13" s="200">
        <f>'03CH'!G14</f>
        <v>1.1704379312825878E-3</v>
      </c>
      <c r="H13" s="68">
        <f t="shared" si="0"/>
        <v>0</v>
      </c>
      <c r="I13" s="68">
        <v>0</v>
      </c>
      <c r="J13" s="68">
        <v>0</v>
      </c>
      <c r="K13" s="68">
        <f t="shared" si="1"/>
        <v>1.19</v>
      </c>
      <c r="L13" s="68" t="e">
        <f t="shared" si="2"/>
        <v>#DIV/0!</v>
      </c>
    </row>
    <row r="14" spans="1:12" ht="18" customHeight="1">
      <c r="A14" s="16" t="s">
        <v>30</v>
      </c>
      <c r="B14" s="28" t="s">
        <v>31</v>
      </c>
      <c r="C14" s="7" t="s">
        <v>32</v>
      </c>
      <c r="D14" s="200">
        <f>'01CH'!D15</f>
        <v>4918.6290099999997</v>
      </c>
      <c r="E14" s="200">
        <f>'01CH'!E15</f>
        <v>5.081979756122367</v>
      </c>
      <c r="F14" s="200">
        <f>'03CH'!F15</f>
        <v>4640.7523370000054</v>
      </c>
      <c r="G14" s="200">
        <f>'03CH'!G15</f>
        <v>4.842406304305956</v>
      </c>
      <c r="H14" s="68">
        <f t="shared" si="0"/>
        <v>-277.8766729999943</v>
      </c>
      <c r="I14" s="68">
        <v>158.72796700000001</v>
      </c>
      <c r="J14" s="68">
        <v>4.2888972145653161</v>
      </c>
      <c r="K14" s="68">
        <f t="shared" si="1"/>
        <v>4482.0243700000055</v>
      </c>
      <c r="L14" s="68">
        <f t="shared" si="2"/>
        <v>2923.7143426652756</v>
      </c>
    </row>
    <row r="15" spans="1:12" ht="18" customHeight="1">
      <c r="A15" s="16" t="s">
        <v>33</v>
      </c>
      <c r="B15" s="28" t="s">
        <v>34</v>
      </c>
      <c r="C15" s="7" t="s">
        <v>35</v>
      </c>
      <c r="D15" s="200">
        <f>'01CH'!D16</f>
        <v>1424.7775599999998</v>
      </c>
      <c r="E15" s="200">
        <f>'01CH'!E16</f>
        <v>1.4720953139942996</v>
      </c>
      <c r="F15" s="200">
        <f>'03CH'!F16</f>
        <v>1934.9299999999998</v>
      </c>
      <c r="G15" s="200">
        <f>'03CH'!G16</f>
        <v>2.0190082447812197</v>
      </c>
      <c r="H15" s="68">
        <f t="shared" si="0"/>
        <v>510.15244000000007</v>
      </c>
      <c r="I15" s="68">
        <v>65.829825999999315</v>
      </c>
      <c r="J15" s="68">
        <v>1.7787499122112267</v>
      </c>
      <c r="K15" s="68">
        <f t="shared" si="1"/>
        <v>1869.1001740000006</v>
      </c>
      <c r="L15" s="68">
        <f t="shared" si="2"/>
        <v>2939.2907707214963</v>
      </c>
    </row>
    <row r="16" spans="1:12" ht="18" customHeight="1">
      <c r="A16" s="16" t="s">
        <v>36</v>
      </c>
      <c r="B16" s="17" t="s">
        <v>37</v>
      </c>
      <c r="C16" s="7" t="s">
        <v>38</v>
      </c>
      <c r="D16" s="200">
        <f>'01CH'!D17</f>
        <v>16169.074800000002</v>
      </c>
      <c r="E16" s="200">
        <f>'01CH'!E17</f>
        <v>16.706059888185862</v>
      </c>
      <c r="F16" s="200">
        <f>'03CH'!F17</f>
        <v>15158.330000000004</v>
      </c>
      <c r="G16" s="200">
        <f>'03CH'!G17</f>
        <v>15.817002809979952</v>
      </c>
      <c r="H16" s="68">
        <f t="shared" si="0"/>
        <v>-1010.7447999999986</v>
      </c>
      <c r="I16" s="68">
        <v>902.15906700000085</v>
      </c>
      <c r="J16" s="68">
        <v>24.376721901510574</v>
      </c>
      <c r="K16" s="68">
        <f t="shared" si="1"/>
        <v>14256.170933000003</v>
      </c>
      <c r="L16" s="68">
        <f t="shared" si="2"/>
        <v>1680.2280833253533</v>
      </c>
    </row>
    <row r="17" spans="1:12" ht="18" hidden="1" customHeight="1">
      <c r="A17" s="20"/>
      <c r="B17" s="27" t="s">
        <v>39</v>
      </c>
      <c r="C17" s="22" t="s">
        <v>40</v>
      </c>
      <c r="D17" s="200">
        <f>'01CH'!D18</f>
        <v>12378.1574</v>
      </c>
      <c r="E17" s="200">
        <f>'01CH'!E18</f>
        <v>76.554518753293152</v>
      </c>
      <c r="F17" s="200">
        <f>'03CH'!F18</f>
        <v>12204.010439999987</v>
      </c>
      <c r="G17" s="200">
        <f>'03CH'!G18</f>
        <v>0</v>
      </c>
      <c r="H17" s="68">
        <f t="shared" si="0"/>
        <v>-174.14696000001277</v>
      </c>
      <c r="I17" s="68">
        <v>0</v>
      </c>
      <c r="J17" s="68">
        <v>0</v>
      </c>
      <c r="K17" s="68">
        <f t="shared" si="1"/>
        <v>12204.010439999987</v>
      </c>
      <c r="L17" s="68" t="e">
        <f t="shared" si="2"/>
        <v>#DIV/0!</v>
      </c>
    </row>
    <row r="18" spans="1:12" ht="18" hidden="1" customHeight="1">
      <c r="A18" s="20"/>
      <c r="B18" s="27" t="s">
        <v>41</v>
      </c>
      <c r="C18" s="22" t="s">
        <v>42</v>
      </c>
      <c r="D18" s="200">
        <f>'01CH'!D19</f>
        <v>789.75500000000011</v>
      </c>
      <c r="E18" s="200">
        <f>'01CH'!E19</f>
        <v>4.884354916831728</v>
      </c>
      <c r="F18" s="200">
        <f>'03CH'!F19</f>
        <v>553.89506999999787</v>
      </c>
      <c r="G18" s="200">
        <f>'03CH'!G19</f>
        <v>0</v>
      </c>
      <c r="H18" s="68">
        <f t="shared" si="0"/>
        <v>-235.85993000000224</v>
      </c>
      <c r="I18" s="68">
        <v>902.15906700000085</v>
      </c>
      <c r="J18" s="68">
        <v>100</v>
      </c>
      <c r="K18" s="68">
        <f t="shared" si="1"/>
        <v>-348.26399700000297</v>
      </c>
      <c r="L18" s="68">
        <f t="shared" si="2"/>
        <v>61.396608454193732</v>
      </c>
    </row>
    <row r="19" spans="1:12" ht="18" hidden="1" customHeight="1">
      <c r="A19" s="20"/>
      <c r="B19" s="27" t="s">
        <v>43</v>
      </c>
      <c r="C19" s="22" t="s">
        <v>44</v>
      </c>
      <c r="D19" s="200">
        <f>'01CH'!D20</f>
        <v>3001.1623999999993</v>
      </c>
      <c r="E19" s="200">
        <f>'01CH'!E20</f>
        <v>18.561126329875094</v>
      </c>
      <c r="F19" s="200">
        <f>'03CH'!F20</f>
        <v>2400.4244900000158</v>
      </c>
      <c r="G19" s="200">
        <f>'03CH'!G20</f>
        <v>0</v>
      </c>
      <c r="H19" s="68">
        <f t="shared" si="0"/>
        <v>-600.73790999998346</v>
      </c>
      <c r="I19" s="68">
        <v>0</v>
      </c>
      <c r="J19" s="68">
        <v>0</v>
      </c>
      <c r="K19" s="68">
        <f t="shared" si="1"/>
        <v>2400.4244900000158</v>
      </c>
      <c r="L19" s="68" t="e">
        <f t="shared" si="2"/>
        <v>#DIV/0!</v>
      </c>
    </row>
    <row r="20" spans="1:12" ht="18" customHeight="1">
      <c r="A20" s="16" t="s">
        <v>45</v>
      </c>
      <c r="B20" s="17" t="s">
        <v>46</v>
      </c>
      <c r="C20" s="7" t="s">
        <v>47</v>
      </c>
      <c r="D20" s="200">
        <f>'01CH'!D21</f>
        <v>0</v>
      </c>
      <c r="E20" s="200">
        <f>'01CH'!E21</f>
        <v>0</v>
      </c>
      <c r="F20" s="200">
        <f>'03CH'!F21</f>
        <v>0</v>
      </c>
      <c r="G20" s="200">
        <f>'03CH'!G21</f>
        <v>0</v>
      </c>
      <c r="H20" s="68">
        <f t="shared" si="0"/>
        <v>0</v>
      </c>
      <c r="I20" s="68">
        <v>0</v>
      </c>
      <c r="J20" s="68">
        <v>0</v>
      </c>
      <c r="K20" s="68">
        <f t="shared" si="1"/>
        <v>0</v>
      </c>
      <c r="L20" s="68"/>
    </row>
    <row r="21" spans="1:12" ht="18" hidden="1" customHeight="1">
      <c r="A21" s="20"/>
      <c r="B21" s="27" t="s">
        <v>48</v>
      </c>
      <c r="C21" s="22" t="s">
        <v>49</v>
      </c>
      <c r="D21" s="200">
        <f>'01CH'!D22</f>
        <v>0</v>
      </c>
      <c r="E21" s="200">
        <f>'01CH'!E22</f>
        <v>0</v>
      </c>
      <c r="F21" s="200">
        <f>'03CH'!F22</f>
        <v>0</v>
      </c>
      <c r="G21" s="200">
        <f>'03CH'!G22</f>
        <v>0</v>
      </c>
      <c r="H21" s="68">
        <f t="shared" si="0"/>
        <v>0</v>
      </c>
      <c r="I21" s="68">
        <v>0</v>
      </c>
      <c r="J21" s="68" t="e">
        <v>#DIV/0!</v>
      </c>
      <c r="K21" s="68">
        <f t="shared" si="1"/>
        <v>0</v>
      </c>
      <c r="L21" s="68" t="e">
        <f t="shared" si="2"/>
        <v>#DIV/0!</v>
      </c>
    </row>
    <row r="22" spans="1:12" ht="18" hidden="1" customHeight="1">
      <c r="A22" s="20"/>
      <c r="B22" s="27" t="s">
        <v>50</v>
      </c>
      <c r="C22" s="22" t="s">
        <v>51</v>
      </c>
      <c r="D22" s="200">
        <f>'01CH'!D23</f>
        <v>0</v>
      </c>
      <c r="E22" s="200">
        <f>'01CH'!E23</f>
        <v>0</v>
      </c>
      <c r="F22" s="200">
        <f>'03CH'!F23</f>
        <v>0</v>
      </c>
      <c r="G22" s="200">
        <f>'03CH'!G23</f>
        <v>0</v>
      </c>
      <c r="H22" s="68">
        <f t="shared" si="0"/>
        <v>0</v>
      </c>
      <c r="I22" s="68">
        <v>0</v>
      </c>
      <c r="J22" s="68" t="e">
        <v>#DIV/0!</v>
      </c>
      <c r="K22" s="68">
        <f t="shared" si="1"/>
        <v>0</v>
      </c>
      <c r="L22" s="68" t="e">
        <f t="shared" si="2"/>
        <v>#DIV/0!</v>
      </c>
    </row>
    <row r="23" spans="1:12" ht="18" hidden="1" customHeight="1">
      <c r="A23" s="20"/>
      <c r="B23" s="27" t="s">
        <v>52</v>
      </c>
      <c r="C23" s="22" t="s">
        <v>53</v>
      </c>
      <c r="D23" s="200">
        <f>'01CH'!D24</f>
        <v>0</v>
      </c>
      <c r="E23" s="200">
        <f>'01CH'!E24</f>
        <v>0</v>
      </c>
      <c r="F23" s="200">
        <f>'03CH'!F24</f>
        <v>0</v>
      </c>
      <c r="G23" s="200">
        <f>'03CH'!G24</f>
        <v>0</v>
      </c>
      <c r="H23" s="68">
        <f t="shared" si="0"/>
        <v>0</v>
      </c>
      <c r="I23" s="68">
        <v>0</v>
      </c>
      <c r="J23" s="68" t="e">
        <v>#DIV/0!</v>
      </c>
      <c r="K23" s="68">
        <f t="shared" si="1"/>
        <v>0</v>
      </c>
      <c r="L23" s="68" t="e">
        <f t="shared" si="2"/>
        <v>#DIV/0!</v>
      </c>
    </row>
    <row r="24" spans="1:12" ht="18" customHeight="1">
      <c r="A24" s="16" t="s">
        <v>54</v>
      </c>
      <c r="B24" s="17" t="s">
        <v>55</v>
      </c>
      <c r="C24" s="7" t="s">
        <v>56</v>
      </c>
      <c r="D24" s="200">
        <f>'01CH'!D25</f>
        <v>69867.284180000017</v>
      </c>
      <c r="E24" s="200">
        <f>'01CH'!E25</f>
        <v>72.187620390993601</v>
      </c>
      <c r="F24" s="200">
        <f>'03CH'!F25</f>
        <v>69200.77</v>
      </c>
      <c r="G24" s="200">
        <f>'03CH'!G25</f>
        <v>72.207741455871215</v>
      </c>
      <c r="H24" s="68">
        <f t="shared" si="0"/>
        <v>-666.51418000001286</v>
      </c>
      <c r="I24" s="68">
        <v>2196.7325269999992</v>
      </c>
      <c r="J24" s="68">
        <v>59.356647692686217</v>
      </c>
      <c r="K24" s="68">
        <f t="shared" si="1"/>
        <v>67004.037473000004</v>
      </c>
      <c r="L24" s="68">
        <f t="shared" si="2"/>
        <v>3150.1682225512031</v>
      </c>
    </row>
    <row r="25" spans="1:12" ht="18" hidden="1" customHeight="1">
      <c r="A25" s="20"/>
      <c r="B25" s="29" t="s">
        <v>57</v>
      </c>
      <c r="C25" s="22" t="s">
        <v>58</v>
      </c>
      <c r="D25" s="200">
        <f>'01CH'!D26</f>
        <v>42409.922000000006</v>
      </c>
      <c r="E25" s="200">
        <f>'01CH'!E26</f>
        <v>60.700687736392844</v>
      </c>
      <c r="F25" s="200">
        <f>'03CH'!F26</f>
        <v>42248.200000000004</v>
      </c>
      <c r="G25" s="200">
        <f>'03CH'!G26</f>
        <v>0</v>
      </c>
      <c r="H25" s="68">
        <f t="shared" si="0"/>
        <v>-161.72200000000157</v>
      </c>
      <c r="I25" s="68">
        <v>0</v>
      </c>
      <c r="J25" s="68">
        <v>0</v>
      </c>
      <c r="K25" s="68">
        <f t="shared" si="1"/>
        <v>42248.200000000004</v>
      </c>
      <c r="L25" s="68" t="e">
        <f t="shared" si="2"/>
        <v>#DIV/0!</v>
      </c>
    </row>
    <row r="26" spans="1:12" ht="18" hidden="1" customHeight="1">
      <c r="A26" s="20"/>
      <c r="B26" s="27" t="s">
        <v>59</v>
      </c>
      <c r="C26" s="22" t="s">
        <v>60</v>
      </c>
      <c r="D26" s="200">
        <f>'01CH'!D27</f>
        <v>3553.8195799999994</v>
      </c>
      <c r="E26" s="200">
        <f>'01CH'!E27</f>
        <v>5.0865288692834358</v>
      </c>
      <c r="F26" s="200">
        <f>'03CH'!F27</f>
        <v>3116.9878090000061</v>
      </c>
      <c r="G26" s="200">
        <f>'03CH'!G27</f>
        <v>0</v>
      </c>
      <c r="H26" s="68">
        <f t="shared" si="0"/>
        <v>-436.8317709999933</v>
      </c>
      <c r="I26" s="68">
        <v>2196.052036999999</v>
      </c>
      <c r="J26" s="68">
        <v>99.969022628306519</v>
      </c>
      <c r="K26" s="68">
        <f t="shared" si="1"/>
        <v>920.93577200000709</v>
      </c>
      <c r="L26" s="68">
        <f t="shared" si="2"/>
        <v>141.93597221211965</v>
      </c>
    </row>
    <row r="27" spans="1:12" ht="18" hidden="1" customHeight="1">
      <c r="A27" s="20"/>
      <c r="B27" s="27" t="s">
        <v>61</v>
      </c>
      <c r="C27" s="22" t="s">
        <v>62</v>
      </c>
      <c r="D27" s="200">
        <f>'01CH'!D28</f>
        <v>23903.542600000001</v>
      </c>
      <c r="E27" s="200">
        <f>'01CH'!E28</f>
        <v>34.212783394323708</v>
      </c>
      <c r="F27" s="200">
        <f>'03CH'!F28</f>
        <v>23835.582191000001</v>
      </c>
      <c r="G27" s="200">
        <f>'03CH'!G28</f>
        <v>0</v>
      </c>
      <c r="H27" s="68">
        <f t="shared" si="0"/>
        <v>-67.960408999999345</v>
      </c>
      <c r="I27" s="68">
        <v>0.68048999999999982</v>
      </c>
      <c r="J27" s="68">
        <v>3.0977371693463346E-2</v>
      </c>
      <c r="K27" s="68">
        <f t="shared" si="1"/>
        <v>23834.901701000003</v>
      </c>
      <c r="L27" s="68">
        <f t="shared" si="2"/>
        <v>3502708.6644917647</v>
      </c>
    </row>
    <row r="28" spans="1:12" ht="18" customHeight="1">
      <c r="A28" s="16" t="s">
        <v>63</v>
      </c>
      <c r="B28" s="28" t="s">
        <v>64</v>
      </c>
      <c r="C28" s="7" t="s">
        <v>65</v>
      </c>
      <c r="D28" s="200">
        <f>'01CH'!D29</f>
        <v>219.26299999999995</v>
      </c>
      <c r="E28" s="200">
        <f>'01CH'!E29</f>
        <v>0.22654486138336716</v>
      </c>
      <c r="F28" s="200">
        <f>'03CH'!F29</f>
        <v>213.81626199999999</v>
      </c>
      <c r="G28" s="200">
        <f>'03CH'!G29</f>
        <v>0.22310719036156418</v>
      </c>
      <c r="H28" s="68">
        <f t="shared" si="0"/>
        <v>-5.4467379999999537</v>
      </c>
      <c r="I28" s="68">
        <v>3.1715020000000007</v>
      </c>
      <c r="J28" s="68">
        <v>8.5695333663464185E-2</v>
      </c>
      <c r="K28" s="68">
        <f t="shared" si="1"/>
        <v>210.64475999999999</v>
      </c>
      <c r="L28" s="68">
        <f t="shared" si="2"/>
        <v>6741.7981133229605</v>
      </c>
    </row>
    <row r="29" spans="1:12" ht="18" hidden="1" customHeight="1">
      <c r="A29" s="16" t="s">
        <v>66</v>
      </c>
      <c r="B29" s="28" t="s">
        <v>67</v>
      </c>
      <c r="C29" s="7" t="s">
        <v>68</v>
      </c>
      <c r="D29" s="200">
        <f>'01CH'!D30</f>
        <v>0</v>
      </c>
      <c r="E29" s="200">
        <f>'01CH'!E30</f>
        <v>0</v>
      </c>
      <c r="F29" s="200">
        <f>'03CH'!F30</f>
        <v>0</v>
      </c>
      <c r="G29" s="200">
        <f>'03CH'!G30</f>
        <v>0</v>
      </c>
      <c r="H29" s="68">
        <f t="shared" si="0"/>
        <v>0</v>
      </c>
      <c r="I29" s="68">
        <v>0</v>
      </c>
      <c r="J29" s="68">
        <v>0</v>
      </c>
      <c r="K29" s="68">
        <f t="shared" si="1"/>
        <v>0</v>
      </c>
      <c r="L29" s="68"/>
    </row>
    <row r="30" spans="1:12" ht="18" customHeight="1">
      <c r="A30" s="16" t="s">
        <v>69</v>
      </c>
      <c r="B30" s="28" t="s">
        <v>70</v>
      </c>
      <c r="C30" s="7" t="s">
        <v>71</v>
      </c>
      <c r="D30" s="200">
        <f>'01CH'!D31</f>
        <v>11.458</v>
      </c>
      <c r="E30" s="200">
        <f>'01CH'!E31</f>
        <v>1.1838527347206878E-2</v>
      </c>
      <c r="F30" s="200">
        <f>'03CH'!F31</f>
        <v>544.8875009999897</v>
      </c>
      <c r="G30" s="200">
        <f>'03CH'!G31</f>
        <v>0.5685644219673136</v>
      </c>
      <c r="H30" s="68">
        <f t="shared" si="0"/>
        <v>533.42950099998973</v>
      </c>
      <c r="I30" s="68">
        <v>182.45087000000001</v>
      </c>
      <c r="J30" s="68">
        <v>4.929900148837782</v>
      </c>
      <c r="K30" s="68">
        <f t="shared" si="1"/>
        <v>362.43663099998969</v>
      </c>
      <c r="L30" s="68">
        <f t="shared" si="2"/>
        <v>298.64889161667998</v>
      </c>
    </row>
    <row r="31" spans="1:12" s="55" customFormat="1" ht="18" customHeight="1">
      <c r="A31" s="116" t="s">
        <v>72</v>
      </c>
      <c r="B31" s="62" t="s">
        <v>73</v>
      </c>
      <c r="C31" s="63" t="s">
        <v>74</v>
      </c>
      <c r="D31" s="204">
        <f>'01CH'!D32</f>
        <v>4153.2168000000001</v>
      </c>
      <c r="E31" s="204">
        <f>'01CH'!E32</f>
        <v>4.0849432601345281</v>
      </c>
      <c r="F31" s="204">
        <f>'03CH'!F32</f>
        <v>5104.46</v>
      </c>
      <c r="G31" s="204">
        <f>'03CH'!G32</f>
        <v>5.0205492459787555</v>
      </c>
      <c r="H31" s="70">
        <f t="shared" si="0"/>
        <v>951.24319999999989</v>
      </c>
      <c r="I31" s="70">
        <v>4057.9006726000002</v>
      </c>
      <c r="J31" s="70">
        <v>52.065613068297914</v>
      </c>
      <c r="K31" s="70">
        <f>F31-I31</f>
        <v>1046.5593273999998</v>
      </c>
      <c r="L31" s="67">
        <f t="shared" si="2"/>
        <v>125.7906590584299</v>
      </c>
    </row>
    <row r="32" spans="1:12" ht="18" customHeight="1">
      <c r="A32" s="20"/>
      <c r="B32" s="27" t="s">
        <v>75</v>
      </c>
      <c r="C32" s="22"/>
      <c r="D32" s="200">
        <f>'01CH'!D33</f>
        <v>0</v>
      </c>
      <c r="E32" s="200">
        <f>'01CH'!E33</f>
        <v>0</v>
      </c>
      <c r="F32" s="200">
        <f>'03CH'!F33</f>
        <v>0</v>
      </c>
      <c r="G32" s="200">
        <f>'03CH'!G33</f>
        <v>0</v>
      </c>
      <c r="H32" s="68">
        <f t="shared" si="0"/>
        <v>0</v>
      </c>
      <c r="I32" s="68"/>
      <c r="J32" s="68"/>
      <c r="K32" s="68"/>
      <c r="L32" s="68"/>
    </row>
    <row r="33" spans="1:12" ht="18" customHeight="1">
      <c r="A33" s="16" t="s">
        <v>76</v>
      </c>
      <c r="B33" s="28" t="s">
        <v>77</v>
      </c>
      <c r="C33" s="7" t="s">
        <v>78</v>
      </c>
      <c r="D33" s="200">
        <f>'01CH'!D34</f>
        <v>123.97880000000005</v>
      </c>
      <c r="E33" s="200">
        <f>'01CH'!E34</f>
        <v>2.9851270947377473</v>
      </c>
      <c r="F33" s="200">
        <f>'03CH'!F34</f>
        <v>254.19</v>
      </c>
      <c r="G33" s="200">
        <f>'03CH'!G34</f>
        <v>4.9797627956728032</v>
      </c>
      <c r="H33" s="68">
        <f t="shared" si="0"/>
        <v>130.21119999999996</v>
      </c>
      <c r="I33" s="68">
        <v>86.902105999999989</v>
      </c>
      <c r="J33" s="68">
        <v>2.1415533057964082</v>
      </c>
      <c r="K33" s="68">
        <f t="shared" ref="K33:K42" si="3">F33-I33</f>
        <v>167.28789399999999</v>
      </c>
      <c r="L33" s="68">
        <f t="shared" ref="L33:L74" si="4">F33/I33*100</f>
        <v>292.50154190739636</v>
      </c>
    </row>
    <row r="34" spans="1:12" ht="18" customHeight="1">
      <c r="A34" s="16" t="s">
        <v>79</v>
      </c>
      <c r="B34" s="28" t="s">
        <v>80</v>
      </c>
      <c r="C34" s="7" t="s">
        <v>81</v>
      </c>
      <c r="D34" s="200">
        <f>'01CH'!D35</f>
        <v>0.85000000000000009</v>
      </c>
      <c r="E34" s="200">
        <f>'01CH'!E35</f>
        <v>2.0466063799029224E-2</v>
      </c>
      <c r="F34" s="200">
        <f>'03CH'!F35</f>
        <v>8.7499999999999982</v>
      </c>
      <c r="G34" s="200">
        <f>'03CH'!G35</f>
        <v>0.17141872009967751</v>
      </c>
      <c r="H34" s="68">
        <f t="shared" si="0"/>
        <v>7.8999999999999986</v>
      </c>
      <c r="I34" s="68">
        <v>33.662488000000003</v>
      </c>
      <c r="J34" s="68">
        <v>0.82955426255989628</v>
      </c>
      <c r="K34" s="68">
        <f t="shared" si="3"/>
        <v>-24.912488000000003</v>
      </c>
      <c r="L34" s="68">
        <f t="shared" si="4"/>
        <v>25.993325270550404</v>
      </c>
    </row>
    <row r="35" spans="1:12" ht="18" customHeight="1">
      <c r="A35" s="16" t="s">
        <v>82</v>
      </c>
      <c r="B35" s="28" t="s">
        <v>83</v>
      </c>
      <c r="C35" s="7" t="s">
        <v>84</v>
      </c>
      <c r="D35" s="200">
        <f>'01CH'!D36</f>
        <v>0</v>
      </c>
      <c r="E35" s="200">
        <f>'01CH'!E36</f>
        <v>0</v>
      </c>
      <c r="F35" s="200">
        <f>'03CH'!F36</f>
        <v>0</v>
      </c>
      <c r="G35" s="200">
        <f>'03CH'!G36</f>
        <v>0</v>
      </c>
      <c r="H35" s="68">
        <f t="shared" si="0"/>
        <v>0</v>
      </c>
      <c r="I35" s="68">
        <v>0</v>
      </c>
      <c r="J35" s="68">
        <v>0</v>
      </c>
      <c r="K35" s="68">
        <f t="shared" si="3"/>
        <v>0</v>
      </c>
      <c r="L35" s="68"/>
    </row>
    <row r="36" spans="1:12" ht="18" hidden="1" customHeight="1">
      <c r="A36" s="16"/>
      <c r="B36" s="17" t="s">
        <v>86</v>
      </c>
      <c r="C36" s="7" t="s">
        <v>87</v>
      </c>
      <c r="D36" s="200">
        <f>'01CH'!D37</f>
        <v>0</v>
      </c>
      <c r="E36" s="200">
        <f>'01CH'!E37</f>
        <v>0</v>
      </c>
      <c r="F36" s="200">
        <f>'03CH'!F37</f>
        <v>0</v>
      </c>
      <c r="G36" s="200">
        <f>'03CH'!G37</f>
        <v>0</v>
      </c>
      <c r="H36" s="68">
        <f t="shared" si="0"/>
        <v>0</v>
      </c>
      <c r="I36" s="68">
        <v>0</v>
      </c>
      <c r="J36" s="68">
        <v>0</v>
      </c>
      <c r="K36" s="68">
        <f t="shared" si="3"/>
        <v>0</v>
      </c>
      <c r="L36" s="68" t="e">
        <f t="shared" si="4"/>
        <v>#DIV/0!</v>
      </c>
    </row>
    <row r="37" spans="1:12" ht="18" customHeight="1">
      <c r="A37" s="16" t="s">
        <v>85</v>
      </c>
      <c r="B37" s="28" t="s">
        <v>88</v>
      </c>
      <c r="C37" s="7" t="s">
        <v>89</v>
      </c>
      <c r="D37" s="200">
        <f>'01CH'!D38</f>
        <v>0</v>
      </c>
      <c r="E37" s="200">
        <f>'01CH'!E38</f>
        <v>0</v>
      </c>
      <c r="F37" s="200">
        <f>'03CH'!F38</f>
        <v>60</v>
      </c>
      <c r="G37" s="200">
        <f>'03CH'!G38</f>
        <v>1.1754426521120747</v>
      </c>
      <c r="H37" s="68">
        <f t="shared" si="0"/>
        <v>60</v>
      </c>
      <c r="I37" s="68">
        <v>73.7</v>
      </c>
      <c r="J37" s="68">
        <v>1.8162100540715931</v>
      </c>
      <c r="K37" s="68">
        <f t="shared" si="3"/>
        <v>-13.700000000000003</v>
      </c>
      <c r="L37" s="68">
        <f t="shared" si="4"/>
        <v>81.411126187245586</v>
      </c>
    </row>
    <row r="38" spans="1:12" ht="18" customHeight="1">
      <c r="A38" s="16" t="s">
        <v>90</v>
      </c>
      <c r="B38" s="28" t="s">
        <v>91</v>
      </c>
      <c r="C38" s="7" t="s">
        <v>92</v>
      </c>
      <c r="D38" s="200">
        <f>'01CH'!D39</f>
        <v>19.175999999999995</v>
      </c>
      <c r="E38" s="200">
        <f>'01CH'!E39</f>
        <v>0.46171439930609914</v>
      </c>
      <c r="F38" s="200">
        <f>'03CH'!F39</f>
        <v>50.640000000000008</v>
      </c>
      <c r="G38" s="200">
        <f>'03CH'!G39</f>
        <v>0.99207359838259113</v>
      </c>
      <c r="H38" s="68">
        <f t="shared" si="0"/>
        <v>31.464000000000013</v>
      </c>
      <c r="I38" s="68">
        <v>327.32575300000002</v>
      </c>
      <c r="J38" s="68">
        <v>8.0663815950495916</v>
      </c>
      <c r="K38" s="68">
        <f t="shared" si="3"/>
        <v>-276.68575300000003</v>
      </c>
      <c r="L38" s="68">
        <f t="shared" si="4"/>
        <v>15.470826702718989</v>
      </c>
    </row>
    <row r="39" spans="1:12" ht="18" customHeight="1">
      <c r="A39" s="16" t="s">
        <v>93</v>
      </c>
      <c r="B39" s="31" t="s">
        <v>94</v>
      </c>
      <c r="C39" s="7" t="s">
        <v>95</v>
      </c>
      <c r="D39" s="200">
        <f>'01CH'!D40</f>
        <v>16.620699999999999</v>
      </c>
      <c r="E39" s="200">
        <f>'01CH'!E40</f>
        <v>0.40018859598179413</v>
      </c>
      <c r="F39" s="200">
        <f>'03CH'!F40</f>
        <v>46.969999999999992</v>
      </c>
      <c r="G39" s="200">
        <f>'03CH'!G40</f>
        <v>0.92017568949506878</v>
      </c>
      <c r="H39" s="68">
        <f t="shared" si="0"/>
        <v>30.349299999999992</v>
      </c>
      <c r="I39" s="68">
        <v>73.1420162</v>
      </c>
      <c r="J39" s="68">
        <v>1.8024595006446043</v>
      </c>
      <c r="K39" s="68">
        <f t="shared" si="3"/>
        <v>-26.172016200000009</v>
      </c>
      <c r="L39" s="68">
        <f t="shared" si="4"/>
        <v>64.217535201059988</v>
      </c>
    </row>
    <row r="40" spans="1:12" ht="18" customHeight="1">
      <c r="A40" s="16" t="s">
        <v>96</v>
      </c>
      <c r="B40" s="28" t="s">
        <v>97</v>
      </c>
      <c r="C40" s="7" t="s">
        <v>98</v>
      </c>
      <c r="D40" s="200">
        <f>'01CH'!D41</f>
        <v>0.03</v>
      </c>
      <c r="E40" s="200">
        <f>'01CH'!E41</f>
        <v>7.2233166349514911E-4</v>
      </c>
      <c r="F40" s="200">
        <f>'03CH'!F41</f>
        <v>0.03</v>
      </c>
      <c r="G40" s="200">
        <f>'03CH'!G41</f>
        <v>5.8772132605603724E-4</v>
      </c>
      <c r="H40" s="68">
        <f t="shared" si="0"/>
        <v>0</v>
      </c>
      <c r="I40" s="68">
        <v>0</v>
      </c>
      <c r="J40" s="68">
        <v>0</v>
      </c>
      <c r="K40" s="68">
        <f t="shared" si="3"/>
        <v>0.03</v>
      </c>
      <c r="L40" s="68"/>
    </row>
    <row r="41" spans="1:12" ht="18" customHeight="1">
      <c r="A41" s="16" t="s">
        <v>99</v>
      </c>
      <c r="B41" s="32" t="s">
        <v>100</v>
      </c>
      <c r="C41" s="7" t="s">
        <v>101</v>
      </c>
      <c r="D41" s="200">
        <f>'01CH'!D42</f>
        <v>11.955999999999573</v>
      </c>
      <c r="E41" s="200">
        <f>'01CH'!E42</f>
        <v>0.28787324562492311</v>
      </c>
      <c r="F41" s="200">
        <f>'03CH'!F42</f>
        <v>52.965558000000193</v>
      </c>
      <c r="G41" s="200">
        <f>'03CH'!G42</f>
        <v>1.0376329327686022</v>
      </c>
      <c r="H41" s="68">
        <f t="shared" si="0"/>
        <v>41.009558000000624</v>
      </c>
      <c r="I41" s="68">
        <v>1.6392310000000001</v>
      </c>
      <c r="J41" s="68">
        <v>4.0396035592209383E-2</v>
      </c>
      <c r="K41" s="68">
        <f t="shared" si="3"/>
        <v>51.326327000000191</v>
      </c>
      <c r="L41" s="68">
        <f t="shared" si="4"/>
        <v>3231.1222762380767</v>
      </c>
    </row>
    <row r="42" spans="1:12" ht="27.6">
      <c r="A42" s="16" t="s">
        <v>102</v>
      </c>
      <c r="B42" s="31" t="s">
        <v>103</v>
      </c>
      <c r="C42" s="7" t="s">
        <v>104</v>
      </c>
      <c r="D42" s="200">
        <f>'01CH'!D43</f>
        <v>1747.5630000000003</v>
      </c>
      <c r="E42" s="200">
        <f>'01CH'!E43</f>
        <v>42.077336295085779</v>
      </c>
      <c r="F42" s="200">
        <f>'03CH'!F43</f>
        <v>2300.5306889999993</v>
      </c>
      <c r="G42" s="200">
        <f>'03CH'!G43</f>
        <v>45.069031572389626</v>
      </c>
      <c r="H42" s="68">
        <f t="shared" si="0"/>
        <v>552.96768899999893</v>
      </c>
      <c r="I42" s="68">
        <v>1599.4359201000004</v>
      </c>
      <c r="J42" s="68">
        <v>39.415354123865264</v>
      </c>
      <c r="K42" s="68">
        <f t="shared" si="3"/>
        <v>701.09476889999883</v>
      </c>
      <c r="L42" s="68">
        <f t="shared" si="4"/>
        <v>143.8338766867362</v>
      </c>
    </row>
    <row r="43" spans="1:12" ht="18" customHeight="1">
      <c r="A43" s="20"/>
      <c r="B43" s="29" t="s">
        <v>75</v>
      </c>
      <c r="C43" s="22"/>
      <c r="D43" s="200">
        <f>'01CH'!D44</f>
        <v>0</v>
      </c>
      <c r="E43" s="200">
        <f>'01CH'!E44</f>
        <v>0</v>
      </c>
      <c r="F43" s="200">
        <f>'03CH'!F44</f>
        <v>0</v>
      </c>
      <c r="G43" s="200">
        <f>'03CH'!G44</f>
        <v>0</v>
      </c>
      <c r="H43" s="68">
        <f t="shared" si="0"/>
        <v>0</v>
      </c>
      <c r="I43" s="68"/>
      <c r="J43" s="68"/>
      <c r="K43" s="68"/>
      <c r="L43" s="68"/>
    </row>
    <row r="44" spans="1:12" ht="18" customHeight="1">
      <c r="A44" s="16" t="s">
        <v>105</v>
      </c>
      <c r="B44" s="31" t="s">
        <v>106</v>
      </c>
      <c r="C44" s="7" t="s">
        <v>107</v>
      </c>
      <c r="D44" s="200">
        <f>'01CH'!D45</f>
        <v>1376.9730000000002</v>
      </c>
      <c r="E44" s="200">
        <f>'01CH'!E45</f>
        <v>78.793897559057953</v>
      </c>
      <c r="F44" s="200">
        <f>'03CH'!F45</f>
        <v>1767.06</v>
      </c>
      <c r="G44" s="200">
        <f>'03CH'!G45</f>
        <v>76.810972722476919</v>
      </c>
      <c r="H44" s="68">
        <f t="shared" si="0"/>
        <v>390.08699999999976</v>
      </c>
      <c r="I44" s="68">
        <v>969.01396959999988</v>
      </c>
      <c r="J44" s="68">
        <v>60.584732243565895</v>
      </c>
      <c r="K44" s="68">
        <f t="shared" ref="K44:K73" si="5">F44-I44</f>
        <v>798.04603040000006</v>
      </c>
      <c r="L44" s="68">
        <f t="shared" si="4"/>
        <v>182.35650418222826</v>
      </c>
    </row>
    <row r="45" spans="1:12" ht="18" customHeight="1">
      <c r="A45" s="16" t="s">
        <v>105</v>
      </c>
      <c r="B45" s="31" t="s">
        <v>108</v>
      </c>
      <c r="C45" s="7" t="s">
        <v>109</v>
      </c>
      <c r="D45" s="200">
        <f>'01CH'!D46</f>
        <v>79.580000000000013</v>
      </c>
      <c r="E45" s="200">
        <f>'01CH'!E46</f>
        <v>4.5537700214527312</v>
      </c>
      <c r="F45" s="200">
        <f>'03CH'!F46</f>
        <v>99.33</v>
      </c>
      <c r="G45" s="200">
        <f>'03CH'!G46</f>
        <v>4.3176994106162967</v>
      </c>
      <c r="H45" s="68">
        <f t="shared" si="0"/>
        <v>19.749999999999986</v>
      </c>
      <c r="I45" s="68">
        <v>111.3736955</v>
      </c>
      <c r="J45" s="68">
        <v>6.9633108835667921</v>
      </c>
      <c r="K45" s="68">
        <f t="shared" si="5"/>
        <v>-12.043695499999998</v>
      </c>
      <c r="L45" s="68">
        <f t="shared" si="4"/>
        <v>89.186229795167392</v>
      </c>
    </row>
    <row r="46" spans="1:12" ht="18" customHeight="1">
      <c r="A46" s="16" t="s">
        <v>105</v>
      </c>
      <c r="B46" s="31" t="s">
        <v>110</v>
      </c>
      <c r="C46" s="7" t="s">
        <v>111</v>
      </c>
      <c r="D46" s="200">
        <f>'01CH'!D47</f>
        <v>0.9710000000000002</v>
      </c>
      <c r="E46" s="200">
        <f>'01CH'!E47</f>
        <v>5.5563089857132479E-2</v>
      </c>
      <c r="F46" s="200">
        <f>'03CH'!F47</f>
        <v>6.31</v>
      </c>
      <c r="G46" s="200">
        <f>'03CH'!G47</f>
        <v>0.27428453922268026</v>
      </c>
      <c r="H46" s="68">
        <f t="shared" si="0"/>
        <v>5.3389999999999995</v>
      </c>
      <c r="I46" s="68">
        <v>16.730404999999998</v>
      </c>
      <c r="J46" s="68">
        <v>1.0460190864635561</v>
      </c>
      <c r="K46" s="68">
        <f t="shared" si="5"/>
        <v>-10.420404999999999</v>
      </c>
      <c r="L46" s="68">
        <f t="shared" si="4"/>
        <v>37.715763605244469</v>
      </c>
    </row>
    <row r="47" spans="1:12" ht="18" customHeight="1">
      <c r="A47" s="16" t="s">
        <v>105</v>
      </c>
      <c r="B47" s="31" t="s">
        <v>112</v>
      </c>
      <c r="C47" s="7" t="s">
        <v>113</v>
      </c>
      <c r="D47" s="200">
        <f>'01CH'!D48</f>
        <v>3.5000000000000009</v>
      </c>
      <c r="E47" s="200">
        <f>'01CH'!E48</f>
        <v>0.2002789026776145</v>
      </c>
      <c r="F47" s="200">
        <f>'03CH'!F48</f>
        <v>7.8299999999999992</v>
      </c>
      <c r="G47" s="200">
        <f>'03CH'!G48</f>
        <v>0.34035625073115477</v>
      </c>
      <c r="H47" s="68">
        <f t="shared" si="0"/>
        <v>4.3299999999999983</v>
      </c>
      <c r="I47" s="68">
        <v>36.480577000000004</v>
      </c>
      <c r="J47" s="68">
        <v>2.2808401725602834</v>
      </c>
      <c r="K47" s="68">
        <f t="shared" si="5"/>
        <v>-28.650577000000006</v>
      </c>
      <c r="L47" s="68">
        <f t="shared" si="4"/>
        <v>21.463476304116565</v>
      </c>
    </row>
    <row r="48" spans="1:12" ht="18" customHeight="1">
      <c r="A48" s="16" t="s">
        <v>105</v>
      </c>
      <c r="B48" s="31" t="s">
        <v>114</v>
      </c>
      <c r="C48" s="7" t="s">
        <v>115</v>
      </c>
      <c r="D48" s="200">
        <f>'01CH'!D49</f>
        <v>34.896000000000001</v>
      </c>
      <c r="E48" s="200">
        <f>'01CH'!E49</f>
        <v>1.9968378822394384</v>
      </c>
      <c r="F48" s="200">
        <f>'03CH'!F49</f>
        <v>54.03</v>
      </c>
      <c r="G48" s="200">
        <f>'03CH'!G49</f>
        <v>2.3485885347387345</v>
      </c>
      <c r="H48" s="68">
        <f t="shared" si="0"/>
        <v>19.134</v>
      </c>
      <c r="I48" s="68">
        <v>85.439314000000337</v>
      </c>
      <c r="J48" s="68">
        <v>5.3418403904958236</v>
      </c>
      <c r="K48" s="68">
        <f t="shared" si="5"/>
        <v>-31.409314000000336</v>
      </c>
      <c r="L48" s="68">
        <f t="shared" si="4"/>
        <v>63.237867289055941</v>
      </c>
    </row>
    <row r="49" spans="1:12" ht="18" customHeight="1">
      <c r="A49" s="16" t="s">
        <v>105</v>
      </c>
      <c r="B49" s="31" t="s">
        <v>116</v>
      </c>
      <c r="C49" s="7" t="s">
        <v>117</v>
      </c>
      <c r="D49" s="200">
        <f>'01CH'!D50</f>
        <v>7.1870000000000003</v>
      </c>
      <c r="E49" s="200">
        <f>'01CH'!E50</f>
        <v>0.41125842101257576</v>
      </c>
      <c r="F49" s="200">
        <f>'03CH'!F50</f>
        <v>18</v>
      </c>
      <c r="G49" s="200">
        <f>'03CH'!G50</f>
        <v>0.78242816260035586</v>
      </c>
      <c r="H49" s="68">
        <f t="shared" si="0"/>
        <v>10.812999999999999</v>
      </c>
      <c r="I49" s="68">
        <v>212.581265</v>
      </c>
      <c r="J49" s="68">
        <v>13.291014808940199</v>
      </c>
      <c r="K49" s="68">
        <f t="shared" si="5"/>
        <v>-194.581265</v>
      </c>
      <c r="L49" s="68">
        <f t="shared" si="4"/>
        <v>8.4673501213759348</v>
      </c>
    </row>
    <row r="50" spans="1:12" ht="18" customHeight="1">
      <c r="A50" s="16" t="s">
        <v>105</v>
      </c>
      <c r="B50" s="31" t="s">
        <v>118</v>
      </c>
      <c r="C50" s="7" t="s">
        <v>119</v>
      </c>
      <c r="D50" s="200">
        <f>'01CH'!D51</f>
        <v>114.333</v>
      </c>
      <c r="E50" s="200">
        <f>'01CH'!E51</f>
        <v>6.5424250799541976</v>
      </c>
      <c r="F50" s="200">
        <f>'03CH'!F51</f>
        <v>175.64</v>
      </c>
      <c r="G50" s="200">
        <f>'03CH'!G51</f>
        <v>7.6347601377292493</v>
      </c>
      <c r="H50" s="68">
        <f t="shared" si="0"/>
        <v>61.306999999999988</v>
      </c>
      <c r="I50" s="68">
        <v>18.195789999999999</v>
      </c>
      <c r="J50" s="68">
        <v>1.1376379491878834</v>
      </c>
      <c r="K50" s="68">
        <f t="shared" si="5"/>
        <v>157.44421</v>
      </c>
      <c r="L50" s="68">
        <f t="shared" si="4"/>
        <v>965.27823194266364</v>
      </c>
    </row>
    <row r="51" spans="1:12" ht="18" customHeight="1">
      <c r="A51" s="16" t="s">
        <v>105</v>
      </c>
      <c r="B51" s="31" t="s">
        <v>120</v>
      </c>
      <c r="C51" s="7" t="s">
        <v>121</v>
      </c>
      <c r="D51" s="200">
        <f>'01CH'!D52</f>
        <v>0.35399999999999998</v>
      </c>
      <c r="E51" s="200">
        <f>'01CH'!E52</f>
        <v>2.0256780442250148E-2</v>
      </c>
      <c r="F51" s="200">
        <f>'03CH'!F52</f>
        <v>1.4499999999999997</v>
      </c>
      <c r="G51" s="200">
        <f>'03CH'!G52</f>
        <v>6.3028935320584206E-2</v>
      </c>
      <c r="H51" s="68">
        <f t="shared" si="0"/>
        <v>1.0959999999999996</v>
      </c>
      <c r="I51" s="68">
        <v>1.7712809999999999</v>
      </c>
      <c r="J51" s="68">
        <v>0.11074410532741162</v>
      </c>
      <c r="K51" s="68">
        <f t="shared" si="5"/>
        <v>-0.32128100000000015</v>
      </c>
      <c r="L51" s="68">
        <f t="shared" si="4"/>
        <v>81.861658313954692</v>
      </c>
    </row>
    <row r="52" spans="1:12" ht="18" hidden="1" customHeight="1">
      <c r="A52" s="16" t="s">
        <v>105</v>
      </c>
      <c r="B52" s="31" t="s">
        <v>122</v>
      </c>
      <c r="C52" s="7" t="s">
        <v>123</v>
      </c>
      <c r="D52" s="200">
        <f>'01CH'!D53</f>
        <v>0</v>
      </c>
      <c r="E52" s="200">
        <f>'01CH'!E53</f>
        <v>0</v>
      </c>
      <c r="F52" s="200">
        <f>'03CH'!F53</f>
        <v>0</v>
      </c>
      <c r="G52" s="200">
        <f>'03CH'!G53</f>
        <v>0</v>
      </c>
      <c r="H52" s="68">
        <f t="shared" si="0"/>
        <v>0</v>
      </c>
      <c r="I52" s="68"/>
      <c r="J52" s="68">
        <v>0</v>
      </c>
      <c r="K52" s="68">
        <f t="shared" si="5"/>
        <v>0</v>
      </c>
      <c r="L52" s="68" t="e">
        <f t="shared" si="4"/>
        <v>#DIV/0!</v>
      </c>
    </row>
    <row r="53" spans="1:12" ht="18" customHeight="1">
      <c r="A53" s="16" t="s">
        <v>105</v>
      </c>
      <c r="B53" s="28" t="s">
        <v>124</v>
      </c>
      <c r="C53" s="7" t="s">
        <v>125</v>
      </c>
      <c r="D53" s="200">
        <f>'01CH'!D54</f>
        <v>0.28600000000000003</v>
      </c>
      <c r="E53" s="200">
        <f>'01CH'!E54</f>
        <v>1.636564747594221E-2</v>
      </c>
      <c r="F53" s="200">
        <f>'03CH'!F54</f>
        <v>2.19</v>
      </c>
      <c r="G53" s="200">
        <f>'03CH'!G54</f>
        <v>4.2903656802090719E-2</v>
      </c>
      <c r="H53" s="68">
        <f t="shared" si="0"/>
        <v>1.9039999999999999</v>
      </c>
      <c r="I53" s="68">
        <v>45.056756999999998</v>
      </c>
      <c r="J53" s="68">
        <v>2.8170404599380854</v>
      </c>
      <c r="K53" s="68">
        <f t="shared" si="5"/>
        <v>-42.866757</v>
      </c>
      <c r="L53" s="68">
        <f t="shared" si="4"/>
        <v>4.8605362343321783</v>
      </c>
    </row>
    <row r="54" spans="1:12" ht="18" customHeight="1">
      <c r="A54" s="16" t="s">
        <v>105</v>
      </c>
      <c r="B54" s="33" t="s">
        <v>126</v>
      </c>
      <c r="C54" s="7" t="s">
        <v>127</v>
      </c>
      <c r="D54" s="200">
        <f>'01CH'!D55</f>
        <v>50.579000000000001</v>
      </c>
      <c r="E54" s="200">
        <f>'01CH'!E55</f>
        <v>2.8942590338660175</v>
      </c>
      <c r="F54" s="200">
        <f>'03CH'!F55</f>
        <v>78.799999999999983</v>
      </c>
      <c r="G54" s="200">
        <f>'03CH'!G55</f>
        <v>1.5437480164405244</v>
      </c>
      <c r="H54" s="68">
        <f t="shared" si="0"/>
        <v>28.220999999999982</v>
      </c>
      <c r="I54" s="68">
        <v>8.683720000000001</v>
      </c>
      <c r="J54" s="68">
        <v>0.54292390778975852</v>
      </c>
      <c r="K54" s="68">
        <f t="shared" si="5"/>
        <v>70.116279999999989</v>
      </c>
      <c r="L54" s="68">
        <f t="shared" si="4"/>
        <v>907.44519629836043</v>
      </c>
    </row>
    <row r="55" spans="1:12" ht="18" customHeight="1">
      <c r="A55" s="16" t="s">
        <v>105</v>
      </c>
      <c r="B55" s="32" t="s">
        <v>128</v>
      </c>
      <c r="C55" s="7" t="s">
        <v>129</v>
      </c>
      <c r="D55" s="200">
        <f>'01CH'!D56</f>
        <v>0.68400000000000005</v>
      </c>
      <c r="E55" s="200">
        <f>'01CH'!E56</f>
        <v>3.9140219837568088E-2</v>
      </c>
      <c r="F55" s="200">
        <f>'03CH'!F56</f>
        <v>0.68400000000000005</v>
      </c>
      <c r="G55" s="200">
        <f>'03CH'!G56</f>
        <v>1.340004623407765E-2</v>
      </c>
      <c r="H55" s="68">
        <f t="shared" si="0"/>
        <v>0</v>
      </c>
      <c r="I55" s="68">
        <v>3.9115000000000002</v>
      </c>
      <c r="J55" s="68">
        <v>0.24455496783862676</v>
      </c>
      <c r="K55" s="68">
        <f t="shared" si="5"/>
        <v>-3.2275</v>
      </c>
      <c r="L55" s="68">
        <f t="shared" si="4"/>
        <v>17.486897609612679</v>
      </c>
    </row>
    <row r="56" spans="1:12" ht="18" customHeight="1">
      <c r="A56" s="16" t="s">
        <v>105</v>
      </c>
      <c r="B56" s="32" t="s">
        <v>324</v>
      </c>
      <c r="C56" s="7" t="s">
        <v>131</v>
      </c>
      <c r="D56" s="200">
        <f>'01CH'!D57</f>
        <v>76.237999999999985</v>
      </c>
      <c r="E56" s="200">
        <f>'01CH'!E57</f>
        <v>4.3625322806674198</v>
      </c>
      <c r="F56" s="200">
        <f>'03CH'!F57</f>
        <v>82.79</v>
      </c>
      <c r="G56" s="200">
        <f>'03CH'!G57</f>
        <v>1.6219149528059775</v>
      </c>
      <c r="H56" s="68">
        <f t="shared" si="0"/>
        <v>6.5520000000000209</v>
      </c>
      <c r="I56" s="68">
        <v>51.686365000000002</v>
      </c>
      <c r="J56" s="68">
        <v>3.2315370906993546</v>
      </c>
      <c r="K56" s="68">
        <f t="shared" si="5"/>
        <v>31.103635000000004</v>
      </c>
      <c r="L56" s="68">
        <f t="shared" si="4"/>
        <v>160.17764066016252</v>
      </c>
    </row>
    <row r="57" spans="1:12" ht="18" customHeight="1">
      <c r="A57" s="16" t="s">
        <v>105</v>
      </c>
      <c r="B57" s="31" t="s">
        <v>132</v>
      </c>
      <c r="C57" s="7" t="s">
        <v>133</v>
      </c>
      <c r="D57" s="200">
        <f>'01CH'!D58</f>
        <v>0</v>
      </c>
      <c r="E57" s="200">
        <f>'01CH'!E58</f>
        <v>0</v>
      </c>
      <c r="F57" s="200">
        <f>'03CH'!F58</f>
        <v>0</v>
      </c>
      <c r="G57" s="200">
        <f>'03CH'!G58</f>
        <v>0</v>
      </c>
      <c r="H57" s="68">
        <f t="shared" si="0"/>
        <v>0</v>
      </c>
      <c r="I57" s="68">
        <v>7.5373239999999999</v>
      </c>
      <c r="J57" s="68">
        <v>0.4712488887662814</v>
      </c>
      <c r="K57" s="68">
        <f t="shared" si="5"/>
        <v>-7.5373239999999999</v>
      </c>
      <c r="L57" s="68">
        <f t="shared" si="4"/>
        <v>0</v>
      </c>
    </row>
    <row r="58" spans="1:12" ht="18" customHeight="1">
      <c r="A58" s="16" t="s">
        <v>105</v>
      </c>
      <c r="B58" s="31" t="s">
        <v>134</v>
      </c>
      <c r="C58" s="7" t="s">
        <v>135</v>
      </c>
      <c r="D58" s="200">
        <f>'01CH'!D59</f>
        <v>0.15</v>
      </c>
      <c r="E58" s="200">
        <f>'01CH'!E59</f>
        <v>8.5833815433263329E-3</v>
      </c>
      <c r="F58" s="200">
        <f>'03CH'!F59</f>
        <v>0.65</v>
      </c>
      <c r="G58" s="200">
        <f>'03CH'!G59</f>
        <v>2.8254350316123961E-2</v>
      </c>
      <c r="H58" s="68">
        <f t="shared" si="0"/>
        <v>0.5</v>
      </c>
      <c r="I58" s="68">
        <v>20.01896</v>
      </c>
      <c r="J58" s="68">
        <v>1.2516262607600039</v>
      </c>
      <c r="K58" s="68">
        <f t="shared" si="5"/>
        <v>-19.368960000000001</v>
      </c>
      <c r="L58" s="68">
        <f t="shared" si="4"/>
        <v>3.2469219180217155</v>
      </c>
    </row>
    <row r="59" spans="1:12" ht="18" customHeight="1">
      <c r="A59" s="16" t="s">
        <v>105</v>
      </c>
      <c r="B59" s="31" t="s">
        <v>136</v>
      </c>
      <c r="C59" s="7" t="s">
        <v>137</v>
      </c>
      <c r="D59" s="200">
        <f>'01CH'!D60</f>
        <v>1.8320000000000001</v>
      </c>
      <c r="E59" s="200">
        <f>'01CH'!E60</f>
        <v>0.10483169991582562</v>
      </c>
      <c r="F59" s="200">
        <f>'03CH'!F60</f>
        <v>5.7666889999991984</v>
      </c>
      <c r="G59" s="200">
        <f>'03CH'!G60</f>
        <v>0.25066777103094756</v>
      </c>
      <c r="H59" s="68">
        <f t="shared" si="0"/>
        <v>3.9346889999991985</v>
      </c>
      <c r="I59" s="68">
        <v>10.954996999999999</v>
      </c>
      <c r="J59" s="68">
        <v>0.68492878410002611</v>
      </c>
      <c r="K59" s="68">
        <f t="shared" si="5"/>
        <v>-5.1883080000008004</v>
      </c>
      <c r="L59" s="68">
        <f t="shared" si="4"/>
        <v>52.63980446547999</v>
      </c>
    </row>
    <row r="60" spans="1:12" ht="18" customHeight="1">
      <c r="A60" s="16" t="s">
        <v>138</v>
      </c>
      <c r="B60" s="28" t="s">
        <v>139</v>
      </c>
      <c r="C60" s="7" t="s">
        <v>140</v>
      </c>
      <c r="D60" s="200">
        <f>'01CH'!D61</f>
        <v>0</v>
      </c>
      <c r="E60" s="200">
        <f>'01CH'!E61</f>
        <v>0</v>
      </c>
      <c r="F60" s="200">
        <f>'03CH'!F61</f>
        <v>0</v>
      </c>
      <c r="G60" s="200">
        <f>'03CH'!G61</f>
        <v>0</v>
      </c>
      <c r="H60" s="68">
        <f t="shared" si="0"/>
        <v>0</v>
      </c>
      <c r="I60" s="68">
        <v>0</v>
      </c>
      <c r="J60" s="68">
        <v>0</v>
      </c>
      <c r="K60" s="68">
        <f t="shared" si="5"/>
        <v>0</v>
      </c>
      <c r="L60" s="68"/>
    </row>
    <row r="61" spans="1:12" ht="18" customHeight="1">
      <c r="A61" s="16" t="s">
        <v>141</v>
      </c>
      <c r="B61" s="32" t="s">
        <v>142</v>
      </c>
      <c r="C61" s="7" t="s">
        <v>143</v>
      </c>
      <c r="D61" s="200">
        <f>'01CH'!D62</f>
        <v>10.440000000000001</v>
      </c>
      <c r="E61" s="200">
        <f>'01CH'!E62</f>
        <v>0.25137141889631193</v>
      </c>
      <c r="F61" s="200">
        <f>'03CH'!F62</f>
        <v>15.592780000000001</v>
      </c>
      <c r="G61" s="200">
        <f>'03CH'!G62</f>
        <v>0.30547364461666859</v>
      </c>
      <c r="H61" s="68">
        <f t="shared" si="0"/>
        <v>5.1527799999999999</v>
      </c>
      <c r="I61" s="68">
        <v>6.1274860000000002</v>
      </c>
      <c r="J61" s="68">
        <v>0.15100137963884572</v>
      </c>
      <c r="K61" s="68">
        <f t="shared" si="5"/>
        <v>9.4652940000000001</v>
      </c>
      <c r="L61" s="68">
        <f t="shared" si="4"/>
        <v>254.4727152375379</v>
      </c>
    </row>
    <row r="62" spans="1:12" ht="18" customHeight="1">
      <c r="A62" s="16" t="s">
        <v>144</v>
      </c>
      <c r="B62" s="32" t="s">
        <v>145</v>
      </c>
      <c r="C62" s="7" t="s">
        <v>146</v>
      </c>
      <c r="D62" s="200">
        <f>'01CH'!D63</f>
        <v>0.12</v>
      </c>
      <c r="E62" s="200">
        <f>'01CH'!E63</f>
        <v>2.8893266539805965E-3</v>
      </c>
      <c r="F62" s="200">
        <f>'03CH'!F63</f>
        <v>11.294879999999919</v>
      </c>
      <c r="G62" s="200">
        <f>'03CH'!G63</f>
        <v>0.22127472837479226</v>
      </c>
      <c r="H62" s="68">
        <f t="shared" si="0"/>
        <v>11.17487999999992</v>
      </c>
      <c r="I62" s="68">
        <v>190.548811</v>
      </c>
      <c r="J62" s="68">
        <v>4.6957485255032259</v>
      </c>
      <c r="K62" s="68">
        <f t="shared" si="5"/>
        <v>-179.25393100000008</v>
      </c>
      <c r="L62" s="68">
        <f t="shared" si="4"/>
        <v>5.9275520748328985</v>
      </c>
    </row>
    <row r="63" spans="1:12" ht="18" customHeight="1">
      <c r="A63" s="16" t="s">
        <v>147</v>
      </c>
      <c r="B63" s="33" t="s">
        <v>148</v>
      </c>
      <c r="C63" s="7" t="s">
        <v>149</v>
      </c>
      <c r="D63" s="200">
        <f>'01CH'!D64</f>
        <v>657.21830000000011</v>
      </c>
      <c r="E63" s="200">
        <f>'01CH'!E64</f>
        <v>15.8243195972818</v>
      </c>
      <c r="F63" s="200">
        <f>'03CH'!F64</f>
        <v>707.08</v>
      </c>
      <c r="G63" s="200">
        <f>'03CH'!G64</f>
        <v>13.852199840923429</v>
      </c>
      <c r="H63" s="68">
        <f t="shared" si="0"/>
        <v>49.861699999999928</v>
      </c>
      <c r="I63" s="68">
        <v>489.75911700000006</v>
      </c>
      <c r="J63" s="68">
        <v>12.069273166467106</v>
      </c>
      <c r="K63" s="68">
        <f t="shared" si="5"/>
        <v>217.32088299999998</v>
      </c>
      <c r="L63" s="68">
        <f t="shared" si="4"/>
        <v>144.37301429551539</v>
      </c>
    </row>
    <row r="64" spans="1:12" ht="18" customHeight="1">
      <c r="A64" s="16" t="s">
        <v>150</v>
      </c>
      <c r="B64" s="32" t="s">
        <v>151</v>
      </c>
      <c r="C64" s="7" t="s">
        <v>152</v>
      </c>
      <c r="D64" s="200">
        <f>'01CH'!D65</f>
        <v>22.03</v>
      </c>
      <c r="E64" s="200">
        <f>'01CH'!E65</f>
        <v>0.53043221822660458</v>
      </c>
      <c r="F64" s="200">
        <f>'03CH'!F65</f>
        <v>48.94</v>
      </c>
      <c r="G64" s="200">
        <f>'03CH'!G65</f>
        <v>0.95876938990608207</v>
      </c>
      <c r="H64" s="68">
        <f t="shared" si="0"/>
        <v>26.909999999999997</v>
      </c>
      <c r="I64" s="68">
        <v>781.75860729999988</v>
      </c>
      <c r="J64" s="68">
        <v>19.265099625987329</v>
      </c>
      <c r="K64" s="68">
        <f t="shared" si="5"/>
        <v>-732.81860729999994</v>
      </c>
      <c r="L64" s="68">
        <f t="shared" si="4"/>
        <v>6.2602444722708723</v>
      </c>
    </row>
    <row r="65" spans="1:12" ht="18" customHeight="1">
      <c r="A65" s="16" t="s">
        <v>153</v>
      </c>
      <c r="B65" s="32" t="s">
        <v>154</v>
      </c>
      <c r="C65" s="7" t="s">
        <v>155</v>
      </c>
      <c r="D65" s="200">
        <f>'01CH'!D66</f>
        <v>11.047000000000001</v>
      </c>
      <c r="E65" s="200">
        <f>'01CH'!E66</f>
        <v>0.26598659622103038</v>
      </c>
      <c r="F65" s="200">
        <f>'03CH'!F66</f>
        <v>17.03</v>
      </c>
      <c r="G65" s="200">
        <f>'03CH'!G66</f>
        <v>0.33362980609114384</v>
      </c>
      <c r="H65" s="68">
        <f t="shared" si="0"/>
        <v>5.9830000000000005</v>
      </c>
      <c r="I65" s="68">
        <v>27.694500999999999</v>
      </c>
      <c r="J65" s="68">
        <v>0.68248346212612998</v>
      </c>
      <c r="K65" s="68">
        <f t="shared" si="5"/>
        <v>-10.664500999999998</v>
      </c>
      <c r="L65" s="68">
        <f t="shared" si="4"/>
        <v>61.492351857143056</v>
      </c>
    </row>
    <row r="66" spans="1:12" ht="18" customHeight="1">
      <c r="A66" s="16" t="s">
        <v>156</v>
      </c>
      <c r="B66" s="32" t="s">
        <v>157</v>
      </c>
      <c r="C66" s="7" t="s">
        <v>158</v>
      </c>
      <c r="D66" s="200">
        <f>'01CH'!D67</f>
        <v>1.2989999999999999</v>
      </c>
      <c r="E66" s="200">
        <f>'01CH'!E67</f>
        <v>3.1276961029339953E-2</v>
      </c>
      <c r="F66" s="200">
        <f>'03CH'!F67</f>
        <v>1.69</v>
      </c>
      <c r="G66" s="200">
        <f>'03CH'!G67</f>
        <v>3.3108301367823431E-2</v>
      </c>
      <c r="H66" s="68">
        <f t="shared" si="0"/>
        <v>0.39100000000000001</v>
      </c>
      <c r="I66" s="68">
        <v>11.008516999999999</v>
      </c>
      <c r="J66" s="68">
        <v>0.27128601432588939</v>
      </c>
      <c r="K66" s="68">
        <f t="shared" si="5"/>
        <v>-9.3185169999999999</v>
      </c>
      <c r="L66" s="68">
        <f t="shared" si="4"/>
        <v>15.351749922355573</v>
      </c>
    </row>
    <row r="67" spans="1:12" ht="18" customHeight="1">
      <c r="A67" s="16" t="s">
        <v>159</v>
      </c>
      <c r="B67" s="32" t="s">
        <v>160</v>
      </c>
      <c r="C67" s="7" t="s">
        <v>181</v>
      </c>
      <c r="D67" s="200">
        <f>'01CH'!D68</f>
        <v>0</v>
      </c>
      <c r="E67" s="200">
        <f>'01CH'!E68</f>
        <v>0</v>
      </c>
      <c r="F67" s="200">
        <f>'03CH'!F68</f>
        <v>0</v>
      </c>
      <c r="G67" s="200">
        <f>'03CH'!G68</f>
        <v>0</v>
      </c>
      <c r="H67" s="68">
        <f t="shared" si="0"/>
        <v>0</v>
      </c>
      <c r="I67" s="68">
        <v>0</v>
      </c>
      <c r="J67" s="68">
        <v>0</v>
      </c>
      <c r="K67" s="68">
        <f t="shared" si="5"/>
        <v>0</v>
      </c>
      <c r="L67" s="68"/>
    </row>
    <row r="68" spans="1:12" ht="18" customHeight="1">
      <c r="A68" s="16" t="s">
        <v>161</v>
      </c>
      <c r="B68" s="32" t="s">
        <v>162</v>
      </c>
      <c r="C68" s="7" t="s">
        <v>163</v>
      </c>
      <c r="D68" s="200">
        <f>'01CH'!D69</f>
        <v>6.4375</v>
      </c>
      <c r="E68" s="200">
        <f>'01CH'!E69</f>
        <v>0.15500033612500075</v>
      </c>
      <c r="F68" s="200">
        <f>'03CH'!F69</f>
        <v>6.8978809999999999</v>
      </c>
      <c r="G68" s="200">
        <f>'03CH'!G69</f>
        <v>0.13513439227655816</v>
      </c>
      <c r="H68" s="68">
        <f t="shared" si="0"/>
        <v>0.46038099999999993</v>
      </c>
      <c r="I68" s="68">
        <v>5.501887</v>
      </c>
      <c r="J68" s="68">
        <v>0.13558456561418988</v>
      </c>
      <c r="K68" s="68">
        <f t="shared" si="5"/>
        <v>1.395994</v>
      </c>
      <c r="L68" s="68">
        <f t="shared" si="4"/>
        <v>125.37300384395391</v>
      </c>
    </row>
    <row r="69" spans="1:12" ht="18" customHeight="1">
      <c r="A69" s="16" t="s">
        <v>164</v>
      </c>
      <c r="B69" s="32" t="s">
        <v>165</v>
      </c>
      <c r="C69" s="7" t="s">
        <v>166</v>
      </c>
      <c r="D69" s="200">
        <f>'01CH'!D70</f>
        <v>1425.6425000000002</v>
      </c>
      <c r="E69" s="200">
        <f>'01CH'!E70</f>
        <v>34.326223952479438</v>
      </c>
      <c r="F69" s="200">
        <f>'03CH'!F70</f>
        <v>1418.8360120000002</v>
      </c>
      <c r="G69" s="200">
        <f>'03CH'!G70</f>
        <v>27.796006080956658</v>
      </c>
      <c r="H69" s="68">
        <f t="shared" si="0"/>
        <v>-6.8064879999999448</v>
      </c>
      <c r="I69" s="68">
        <v>259.00156900000002</v>
      </c>
      <c r="J69" s="68">
        <v>6.3826493030952172</v>
      </c>
      <c r="K69" s="68">
        <f t="shared" si="5"/>
        <v>1159.8344430000002</v>
      </c>
      <c r="L69" s="68">
        <f t="shared" si="4"/>
        <v>547.8098134610143</v>
      </c>
    </row>
    <row r="70" spans="1:12" ht="18" customHeight="1">
      <c r="A70" s="16" t="s">
        <v>167</v>
      </c>
      <c r="B70" s="32" t="s">
        <v>168</v>
      </c>
      <c r="C70" s="7" t="s">
        <v>169</v>
      </c>
      <c r="D70" s="200">
        <f>'01CH'!D71</f>
        <v>79.317999999999998</v>
      </c>
      <c r="E70" s="200">
        <f>'01CH'!E71</f>
        <v>1.9097967628369412</v>
      </c>
      <c r="F70" s="200">
        <f>'03CH'!F71</f>
        <v>79.492199999999997</v>
      </c>
      <c r="G70" s="200">
        <f>'03CH'!G71</f>
        <v>1.5573087065037241</v>
      </c>
      <c r="H70" s="68">
        <f t="shared" si="0"/>
        <v>0.17419999999999902</v>
      </c>
      <c r="I70" s="68">
        <v>7.7643690000000012</v>
      </c>
      <c r="J70" s="68">
        <v>0.19133955279948173</v>
      </c>
      <c r="K70" s="68">
        <f t="shared" si="5"/>
        <v>71.727830999999995</v>
      </c>
      <c r="L70" s="68">
        <f t="shared" si="4"/>
        <v>1023.8076011070569</v>
      </c>
    </row>
    <row r="71" spans="1:12" ht="18" customHeight="1">
      <c r="A71" s="16" t="s">
        <v>170</v>
      </c>
      <c r="B71" s="32" t="s">
        <v>171</v>
      </c>
      <c r="C71" s="7" t="s">
        <v>172</v>
      </c>
      <c r="D71" s="200">
        <f>'01CH'!D72</f>
        <v>19.23</v>
      </c>
      <c r="E71" s="200">
        <f>'01CH'!E72</f>
        <v>0.46301459630039055</v>
      </c>
      <c r="F71" s="200">
        <f>'03CH'!F72</f>
        <v>19.330000000000002</v>
      </c>
      <c r="G71" s="200">
        <f>'03CH'!G72</f>
        <v>0.37868844108877336</v>
      </c>
      <c r="H71" s="68">
        <f t="shared" si="0"/>
        <v>0.10000000000000142</v>
      </c>
      <c r="I71" s="68">
        <v>63.738294000000003</v>
      </c>
      <c r="J71" s="68">
        <v>1.5707209008435701</v>
      </c>
      <c r="K71" s="68">
        <f t="shared" si="5"/>
        <v>-44.408293999999998</v>
      </c>
      <c r="L71" s="68">
        <f t="shared" si="4"/>
        <v>30.327137403457961</v>
      </c>
    </row>
    <row r="72" spans="1:12" ht="18" customHeight="1">
      <c r="A72" s="16" t="s">
        <v>173</v>
      </c>
      <c r="B72" s="32" t="s">
        <v>174</v>
      </c>
      <c r="C72" s="7" t="s">
        <v>175</v>
      </c>
      <c r="D72" s="200">
        <f>'01CH'!D73</f>
        <v>0.26</v>
      </c>
      <c r="E72" s="200">
        <f>'01CH'!E73</f>
        <v>2.5572593456594351E-4</v>
      </c>
      <c r="F72" s="200">
        <f>'03CH'!F73</f>
        <v>0.3</v>
      </c>
      <c r="G72" s="200">
        <f>'03CH'!G73</f>
        <v>5.8772132605603719E-3</v>
      </c>
      <c r="H72" s="68">
        <f t="shared" si="0"/>
        <v>3.999999999999998E-2</v>
      </c>
      <c r="I72" s="68">
        <v>0</v>
      </c>
      <c r="J72" s="68">
        <v>0</v>
      </c>
      <c r="K72" s="68">
        <f t="shared" si="5"/>
        <v>0.3</v>
      </c>
      <c r="L72" s="68"/>
    </row>
    <row r="73" spans="1:12" ht="18" customHeight="1">
      <c r="A73" s="16" t="s">
        <v>176</v>
      </c>
      <c r="B73" s="32" t="s">
        <v>177</v>
      </c>
      <c r="C73" s="7" t="s">
        <v>178</v>
      </c>
      <c r="D73" s="200">
        <f>'01CH'!D74</f>
        <v>0</v>
      </c>
      <c r="E73" s="200">
        <f>'01CH'!E74</f>
        <v>0</v>
      </c>
      <c r="F73" s="200">
        <f>'03CH'!F74</f>
        <v>3.9</v>
      </c>
      <c r="G73" s="200">
        <f>'03CH'!G74</f>
        <v>7.6403772387284852E-2</v>
      </c>
      <c r="H73" s="68">
        <f t="shared" ref="H73:H74" si="6">F73-D73</f>
        <v>3.9</v>
      </c>
      <c r="I73" s="68">
        <v>19.190000000000001</v>
      </c>
      <c r="J73" s="68">
        <v>0.47290462601945549</v>
      </c>
      <c r="K73" s="68">
        <f t="shared" si="5"/>
        <v>-15.290000000000001</v>
      </c>
      <c r="L73" s="68">
        <f t="shared" si="4"/>
        <v>20.323084940072953</v>
      </c>
    </row>
    <row r="74" spans="1:12" s="55" customFormat="1" ht="18" customHeight="1">
      <c r="A74" s="108">
        <v>3</v>
      </c>
      <c r="B74" s="62" t="s">
        <v>179</v>
      </c>
      <c r="C74" s="63" t="s">
        <v>180</v>
      </c>
      <c r="D74" s="204">
        <f>'01CH'!D75</f>
        <v>732.44250000000011</v>
      </c>
      <c r="E74" s="204">
        <f>'01CH'!E75</f>
        <v>0.72040208780121573</v>
      </c>
      <c r="F74" s="204">
        <f>'03CH'!F75</f>
        <v>731.22</v>
      </c>
      <c r="G74" s="204">
        <f>'03CH'!G75</f>
        <v>0.71919968412811253</v>
      </c>
      <c r="H74" s="70">
        <f t="shared" si="6"/>
        <v>-1.2225000000000819</v>
      </c>
      <c r="I74" s="70">
        <v>35.016339999999985</v>
      </c>
      <c r="J74" s="70">
        <v>0.44928335033391176</v>
      </c>
      <c r="K74" s="70">
        <f>F74-I74</f>
        <v>696.20366000000001</v>
      </c>
      <c r="L74" s="70">
        <f t="shared" si="4"/>
        <v>2088.2250971974809</v>
      </c>
    </row>
  </sheetData>
  <mergeCells count="11">
    <mergeCell ref="I3:J3"/>
    <mergeCell ref="K3:K4"/>
    <mergeCell ref="L3:L4"/>
    <mergeCell ref="A1:B1"/>
    <mergeCell ref="D3:E3"/>
    <mergeCell ref="F3:G3"/>
    <mergeCell ref="A2:H2"/>
    <mergeCell ref="C3:C4"/>
    <mergeCell ref="B3:B4"/>
    <mergeCell ref="A3:A4"/>
    <mergeCell ref="H3:H4"/>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R47"/>
  <sheetViews>
    <sheetView workbookViewId="0">
      <selection activeCell="B41" sqref="B41"/>
    </sheetView>
  </sheetViews>
  <sheetFormatPr defaultColWidth="8" defaultRowHeight="15.6"/>
  <cols>
    <col min="1" max="1" width="6.44140625" style="226" customWidth="1"/>
    <col min="2" max="2" width="65" style="264" customWidth="1"/>
    <col min="3" max="5" width="9.109375" style="226" customWidth="1"/>
    <col min="6" max="6" width="23" style="265" customWidth="1"/>
    <col min="7" max="7" width="20.109375" style="226" customWidth="1"/>
    <col min="8" max="8" width="22.109375" style="226" customWidth="1"/>
    <col min="9" max="9" width="6.5546875" style="226" customWidth="1"/>
    <col min="10" max="64" width="6.5546875" style="227" customWidth="1"/>
    <col min="65" max="66" width="6.5546875" style="226" customWidth="1"/>
    <col min="67" max="67" width="26.88671875" style="227" customWidth="1"/>
    <col min="68" max="68" width="35.109375" style="227" customWidth="1"/>
    <col min="69" max="69" width="21.5546875" style="226" customWidth="1"/>
    <col min="70" max="70" width="25.44140625" style="226" bestFit="1" customWidth="1"/>
    <col min="71" max="16384" width="8" style="227"/>
  </cols>
  <sheetData>
    <row r="1" spans="1:70" ht="26.25" customHeight="1">
      <c r="A1" s="222" t="s">
        <v>335</v>
      </c>
      <c r="B1" s="223"/>
      <c r="C1" s="224"/>
      <c r="D1" s="224"/>
      <c r="E1" s="224"/>
      <c r="F1" s="225"/>
      <c r="G1" s="224"/>
      <c r="H1" s="224"/>
      <c r="BM1" s="228"/>
      <c r="BN1" s="228"/>
    </row>
    <row r="2" spans="1:70" s="234" customFormat="1" ht="26.25" customHeight="1">
      <c r="A2" s="1038" t="s">
        <v>336</v>
      </c>
      <c r="B2" s="1039" t="s">
        <v>337</v>
      </c>
      <c r="C2" s="1040" t="s">
        <v>338</v>
      </c>
      <c r="D2" s="1040"/>
      <c r="E2" s="1040"/>
      <c r="F2" s="1041" t="s">
        <v>339</v>
      </c>
      <c r="G2" s="229" t="s">
        <v>340</v>
      </c>
      <c r="H2" s="230" t="s">
        <v>341</v>
      </c>
      <c r="I2" s="1042" t="s">
        <v>342</v>
      </c>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c r="AT2" s="1042"/>
      <c r="AU2" s="1042"/>
      <c r="AV2" s="1042"/>
      <c r="AW2" s="1042"/>
      <c r="AX2" s="1042"/>
      <c r="AY2" s="1042"/>
      <c r="AZ2" s="1042"/>
      <c r="BA2" s="1042"/>
      <c r="BB2" s="1042"/>
      <c r="BC2" s="1042"/>
      <c r="BD2" s="1042"/>
      <c r="BE2" s="1042"/>
      <c r="BF2" s="1042"/>
      <c r="BG2" s="1042"/>
      <c r="BH2" s="1042"/>
      <c r="BI2" s="1042"/>
      <c r="BJ2" s="1042"/>
      <c r="BK2" s="1042"/>
      <c r="BL2" s="1042"/>
      <c r="BM2" s="1042"/>
      <c r="BN2" s="231"/>
      <c r="BO2" s="229" t="s">
        <v>343</v>
      </c>
      <c r="BP2" s="229" t="s">
        <v>344</v>
      </c>
      <c r="BQ2" s="232" t="s">
        <v>345</v>
      </c>
      <c r="BR2" s="233" t="s">
        <v>346</v>
      </c>
    </row>
    <row r="3" spans="1:70" s="234" customFormat="1" ht="84.75" customHeight="1">
      <c r="A3" s="1038"/>
      <c r="B3" s="1039"/>
      <c r="C3" s="235" t="s">
        <v>347</v>
      </c>
      <c r="D3" s="236" t="s">
        <v>348</v>
      </c>
      <c r="E3" s="235" t="s">
        <v>349</v>
      </c>
      <c r="F3" s="1041"/>
      <c r="G3" s="237" t="s">
        <v>350</v>
      </c>
      <c r="H3" s="238" t="s">
        <v>351</v>
      </c>
      <c r="I3" s="239" t="s">
        <v>25</v>
      </c>
      <c r="J3" s="239" t="s">
        <v>27</v>
      </c>
      <c r="K3" s="239" t="s">
        <v>29</v>
      </c>
      <c r="L3" s="240" t="s">
        <v>32</v>
      </c>
      <c r="M3" s="240" t="s">
        <v>35</v>
      </c>
      <c r="N3" s="239" t="s">
        <v>40</v>
      </c>
      <c r="O3" s="239" t="s">
        <v>42</v>
      </c>
      <c r="P3" s="239" t="s">
        <v>44</v>
      </c>
      <c r="Q3" s="239" t="s">
        <v>49</v>
      </c>
      <c r="R3" s="239" t="s">
        <v>51</v>
      </c>
      <c r="S3" s="239" t="s">
        <v>53</v>
      </c>
      <c r="T3" s="239" t="s">
        <v>58</v>
      </c>
      <c r="U3" s="239" t="s">
        <v>60</v>
      </c>
      <c r="V3" s="239" t="s">
        <v>62</v>
      </c>
      <c r="W3" s="240" t="s">
        <v>65</v>
      </c>
      <c r="X3" s="240" t="s">
        <v>68</v>
      </c>
      <c r="Y3" s="240" t="s">
        <v>71</v>
      </c>
      <c r="Z3" s="240" t="s">
        <v>78</v>
      </c>
      <c r="AA3" s="240" t="s">
        <v>81</v>
      </c>
      <c r="AB3" s="240" t="s">
        <v>84</v>
      </c>
      <c r="AC3" s="240" t="s">
        <v>87</v>
      </c>
      <c r="AD3" s="240" t="s">
        <v>89</v>
      </c>
      <c r="AE3" s="240" t="s">
        <v>92</v>
      </c>
      <c r="AF3" s="240" t="s">
        <v>95</v>
      </c>
      <c r="AG3" s="240" t="s">
        <v>98</v>
      </c>
      <c r="AH3" s="240" t="s">
        <v>101</v>
      </c>
      <c r="AI3" s="239" t="s">
        <v>107</v>
      </c>
      <c r="AJ3" s="239" t="s">
        <v>109</v>
      </c>
      <c r="AK3" s="239" t="s">
        <v>111</v>
      </c>
      <c r="AL3" s="239" t="s">
        <v>113</v>
      </c>
      <c r="AM3" s="239" t="s">
        <v>115</v>
      </c>
      <c r="AN3" s="239" t="s">
        <v>117</v>
      </c>
      <c r="AO3" s="239" t="s">
        <v>119</v>
      </c>
      <c r="AP3" s="239" t="s">
        <v>121</v>
      </c>
      <c r="AQ3" s="239" t="s">
        <v>123</v>
      </c>
      <c r="AR3" s="239" t="s">
        <v>125</v>
      </c>
      <c r="AS3" s="239" t="s">
        <v>127</v>
      </c>
      <c r="AT3" s="239" t="s">
        <v>129</v>
      </c>
      <c r="AU3" s="239" t="s">
        <v>131</v>
      </c>
      <c r="AV3" s="239" t="s">
        <v>133</v>
      </c>
      <c r="AW3" s="239" t="s">
        <v>135</v>
      </c>
      <c r="AX3" s="239" t="s">
        <v>137</v>
      </c>
      <c r="AY3" s="240" t="s">
        <v>140</v>
      </c>
      <c r="AZ3" s="240" t="s">
        <v>143</v>
      </c>
      <c r="BA3" s="240" t="s">
        <v>146</v>
      </c>
      <c r="BB3" s="240" t="s">
        <v>149</v>
      </c>
      <c r="BC3" s="240" t="s">
        <v>152</v>
      </c>
      <c r="BD3" s="240" t="s">
        <v>155</v>
      </c>
      <c r="BE3" s="240" t="s">
        <v>158</v>
      </c>
      <c r="BF3" s="240" t="s">
        <v>181</v>
      </c>
      <c r="BG3" s="240" t="s">
        <v>163</v>
      </c>
      <c r="BH3" s="240" t="s">
        <v>166</v>
      </c>
      <c r="BI3" s="240" t="s">
        <v>169</v>
      </c>
      <c r="BJ3" s="240" t="s">
        <v>172</v>
      </c>
      <c r="BK3" s="240" t="s">
        <v>175</v>
      </c>
      <c r="BL3" s="240" t="s">
        <v>178</v>
      </c>
      <c r="BM3" s="240" t="s">
        <v>180</v>
      </c>
      <c r="BN3" s="240" t="s">
        <v>352</v>
      </c>
      <c r="BO3" s="237" t="s">
        <v>353</v>
      </c>
      <c r="BP3" s="237" t="s">
        <v>354</v>
      </c>
      <c r="BQ3" s="241" t="s">
        <v>355</v>
      </c>
      <c r="BR3" s="242" t="s">
        <v>356</v>
      </c>
    </row>
    <row r="4" spans="1:70" s="234" customFormat="1" ht="26.25" customHeight="1">
      <c r="A4" s="243"/>
      <c r="B4" s="244" t="s">
        <v>357</v>
      </c>
      <c r="C4" s="245">
        <f>SUBTOTAL(9,C5:C2264)</f>
        <v>19.013782699999997</v>
      </c>
      <c r="D4" s="246">
        <f>SUBTOTAL(9,D5:D2264)</f>
        <v>0</v>
      </c>
      <c r="E4" s="245">
        <f>SUBTOTAL(9,E5:E2264)</f>
        <v>19.013782699999997</v>
      </c>
      <c r="F4" s="247">
        <f>SUBTOTAL(9,F5:F2264)</f>
        <v>0</v>
      </c>
      <c r="G4" s="247"/>
      <c r="H4" s="248">
        <f t="shared" ref="H4:AM4" si="0">SUBTOTAL(9,H5:H2264)</f>
        <v>0</v>
      </c>
      <c r="I4" s="247">
        <f t="shared" si="0"/>
        <v>0.95499999999999996</v>
      </c>
      <c r="J4" s="247">
        <f t="shared" si="0"/>
        <v>0.1</v>
      </c>
      <c r="K4" s="247">
        <f t="shared" si="0"/>
        <v>0</v>
      </c>
      <c r="L4" s="247">
        <f t="shared" si="0"/>
        <v>6.9629400000000006</v>
      </c>
      <c r="M4" s="247">
        <f t="shared" si="0"/>
        <v>0.55917000000000006</v>
      </c>
      <c r="N4" s="247">
        <f t="shared" si="0"/>
        <v>0</v>
      </c>
      <c r="O4" s="247">
        <f t="shared" si="0"/>
        <v>0</v>
      </c>
      <c r="P4" s="247">
        <f t="shared" si="0"/>
        <v>0</v>
      </c>
      <c r="Q4" s="247">
        <f t="shared" si="0"/>
        <v>0</v>
      </c>
      <c r="R4" s="247">
        <f t="shared" si="0"/>
        <v>0</v>
      </c>
      <c r="S4" s="247">
        <f t="shared" si="0"/>
        <v>0</v>
      </c>
      <c r="T4" s="247">
        <f t="shared" si="0"/>
        <v>0</v>
      </c>
      <c r="U4" s="247">
        <f t="shared" si="0"/>
        <v>1.9722336999999999</v>
      </c>
      <c r="V4" s="247">
        <f t="shared" si="0"/>
        <v>0</v>
      </c>
      <c r="W4" s="247">
        <f t="shared" si="0"/>
        <v>0.45</v>
      </c>
      <c r="X4" s="247">
        <f t="shared" si="0"/>
        <v>0</v>
      </c>
      <c r="Y4" s="247">
        <f t="shared" si="0"/>
        <v>0</v>
      </c>
      <c r="Z4" s="247">
        <f t="shared" si="0"/>
        <v>0</v>
      </c>
      <c r="AA4" s="247">
        <f t="shared" si="0"/>
        <v>0</v>
      </c>
      <c r="AB4" s="247">
        <f t="shared" si="0"/>
        <v>0</v>
      </c>
      <c r="AC4" s="247">
        <f t="shared" si="0"/>
        <v>0</v>
      </c>
      <c r="AD4" s="247">
        <f t="shared" si="0"/>
        <v>0</v>
      </c>
      <c r="AE4" s="247">
        <f t="shared" si="0"/>
        <v>0</v>
      </c>
      <c r="AF4" s="247">
        <f t="shared" si="0"/>
        <v>2.0456790000000002</v>
      </c>
      <c r="AG4" s="247">
        <f t="shared" si="0"/>
        <v>0</v>
      </c>
      <c r="AH4" s="247">
        <f t="shared" si="0"/>
        <v>0</v>
      </c>
      <c r="AI4" s="247">
        <f t="shared" si="0"/>
        <v>0.5</v>
      </c>
      <c r="AJ4" s="247">
        <f t="shared" si="0"/>
        <v>0</v>
      </c>
      <c r="AK4" s="247">
        <f t="shared" si="0"/>
        <v>0</v>
      </c>
      <c r="AL4" s="247">
        <f t="shared" si="0"/>
        <v>0.11446000000000001</v>
      </c>
      <c r="AM4" s="247">
        <f t="shared" si="0"/>
        <v>0.30753999999999998</v>
      </c>
      <c r="AN4" s="247">
        <f t="shared" ref="AN4:BM4" si="1">SUBTOTAL(9,AN5:AN2264)</f>
        <v>0</v>
      </c>
      <c r="AO4" s="247">
        <f t="shared" si="1"/>
        <v>0</v>
      </c>
      <c r="AP4" s="247">
        <f t="shared" si="1"/>
        <v>0</v>
      </c>
      <c r="AQ4" s="247">
        <f t="shared" si="1"/>
        <v>0</v>
      </c>
      <c r="AR4" s="247">
        <f t="shared" si="1"/>
        <v>0</v>
      </c>
      <c r="AS4" s="247">
        <f t="shared" si="1"/>
        <v>0</v>
      </c>
      <c r="AT4" s="247">
        <f t="shared" si="1"/>
        <v>0</v>
      </c>
      <c r="AU4" s="247">
        <f t="shared" si="1"/>
        <v>0</v>
      </c>
      <c r="AV4" s="247">
        <f t="shared" si="1"/>
        <v>0</v>
      </c>
      <c r="AW4" s="247">
        <f t="shared" si="1"/>
        <v>0</v>
      </c>
      <c r="AX4" s="247">
        <f t="shared" si="1"/>
        <v>1.0083</v>
      </c>
      <c r="AY4" s="247">
        <f t="shared" si="1"/>
        <v>0</v>
      </c>
      <c r="AZ4" s="247">
        <f t="shared" si="1"/>
        <v>1.2999999999999998E-2</v>
      </c>
      <c r="BA4" s="247">
        <f t="shared" si="1"/>
        <v>0</v>
      </c>
      <c r="BB4" s="247">
        <f t="shared" si="1"/>
        <v>1.7154</v>
      </c>
      <c r="BC4" s="247">
        <f t="shared" si="1"/>
        <v>0</v>
      </c>
      <c r="BD4" s="247">
        <f t="shared" si="1"/>
        <v>0.91016999999999992</v>
      </c>
      <c r="BE4" s="247">
        <f t="shared" si="1"/>
        <v>1.3998900000000001</v>
      </c>
      <c r="BF4" s="247">
        <f t="shared" si="1"/>
        <v>0</v>
      </c>
      <c r="BG4" s="247">
        <f t="shared" si="1"/>
        <v>0</v>
      </c>
      <c r="BH4" s="247">
        <f t="shared" si="1"/>
        <v>0</v>
      </c>
      <c r="BI4" s="247">
        <f t="shared" si="1"/>
        <v>0</v>
      </c>
      <c r="BJ4" s="247">
        <f t="shared" si="1"/>
        <v>0</v>
      </c>
      <c r="BK4" s="247">
        <f t="shared" si="1"/>
        <v>0</v>
      </c>
      <c r="BL4" s="247">
        <f t="shared" si="1"/>
        <v>0</v>
      </c>
      <c r="BM4" s="247">
        <f t="shared" si="1"/>
        <v>0</v>
      </c>
      <c r="BN4" s="247"/>
      <c r="BO4" s="249"/>
      <c r="BP4" s="249"/>
      <c r="BQ4" s="249"/>
      <c r="BR4" s="249"/>
    </row>
    <row r="5" spans="1:70" s="263" customFormat="1" ht="26.25" customHeight="1">
      <c r="A5" s="258"/>
      <c r="B5" s="259" t="s">
        <v>369</v>
      </c>
      <c r="C5" s="260">
        <f t="shared" ref="C5:C18" si="2">D5+E5</f>
        <v>0</v>
      </c>
      <c r="D5" s="260"/>
      <c r="E5" s="260">
        <f t="shared" ref="E5:E18" si="3">SUM(I5:BM5)</f>
        <v>0</v>
      </c>
      <c r="F5" s="261"/>
      <c r="G5" s="258"/>
      <c r="H5" s="261">
        <f t="shared" ref="H5:H18" si="4">IF(G5=2021,F5,0)</f>
        <v>0</v>
      </c>
      <c r="I5" s="258"/>
      <c r="J5" s="262"/>
      <c r="K5" s="262"/>
      <c r="L5" s="262"/>
      <c r="M5" s="262"/>
      <c r="N5" s="262"/>
      <c r="O5" s="262"/>
      <c r="P5" s="262"/>
      <c r="Q5" s="262"/>
      <c r="R5" s="262"/>
      <c r="S5" s="262"/>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2"/>
      <c r="AT5" s="262"/>
      <c r="AU5" s="262"/>
      <c r="AV5" s="262"/>
      <c r="AW5" s="262"/>
      <c r="AX5" s="262"/>
      <c r="AY5" s="262"/>
      <c r="AZ5" s="262"/>
      <c r="BA5" s="262"/>
      <c r="BB5" s="262"/>
      <c r="BC5" s="262"/>
      <c r="BD5" s="262"/>
      <c r="BE5" s="262"/>
      <c r="BF5" s="262"/>
      <c r="BG5" s="262"/>
      <c r="BH5" s="262"/>
      <c r="BI5" s="262"/>
      <c r="BJ5" s="262"/>
      <c r="BK5" s="262"/>
      <c r="BL5" s="262"/>
      <c r="BM5" s="258"/>
      <c r="BN5" s="258"/>
      <c r="BO5" s="262"/>
      <c r="BP5" s="262"/>
      <c r="BQ5" s="258">
        <f t="shared" ref="BQ5:BQ22" si="5">H5</f>
        <v>0</v>
      </c>
      <c r="BR5" s="258">
        <f t="shared" ref="BR5:BR22" si="6">F5</f>
        <v>0</v>
      </c>
    </row>
    <row r="6" spans="1:70" ht="26.25" customHeight="1">
      <c r="A6" s="250" t="s">
        <v>152</v>
      </c>
      <c r="B6" s="251" t="s">
        <v>370</v>
      </c>
      <c r="C6" s="252">
        <f t="shared" si="2"/>
        <v>3.0859999999999999E-2</v>
      </c>
      <c r="D6" s="253"/>
      <c r="E6" s="252">
        <f t="shared" si="3"/>
        <v>3.0859999999999999E-2</v>
      </c>
      <c r="F6" s="256" t="s">
        <v>364</v>
      </c>
      <c r="G6" s="254" t="s">
        <v>363</v>
      </c>
      <c r="H6" s="257">
        <f t="shared" si="4"/>
        <v>0</v>
      </c>
      <c r="I6" s="254"/>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v>3.0859999999999999E-2</v>
      </c>
      <c r="BE6" s="255"/>
      <c r="BF6" s="255"/>
      <c r="BG6" s="255"/>
      <c r="BH6" s="255"/>
      <c r="BI6" s="255"/>
      <c r="BJ6" s="255"/>
      <c r="BK6" s="255"/>
      <c r="BL6" s="255"/>
      <c r="BM6" s="254"/>
      <c r="BN6" s="254"/>
      <c r="BO6" s="255" t="s">
        <v>364</v>
      </c>
      <c r="BP6" s="255"/>
      <c r="BQ6" s="254">
        <f t="shared" si="5"/>
        <v>0</v>
      </c>
      <c r="BR6" s="254" t="str">
        <f t="shared" si="6"/>
        <v>Phường Hoàng Văn Thụ</v>
      </c>
    </row>
    <row r="7" spans="1:70" ht="26.25" customHeight="1">
      <c r="A7" s="250" t="s">
        <v>152</v>
      </c>
      <c r="B7" s="251" t="s">
        <v>371</v>
      </c>
      <c r="C7" s="252">
        <f t="shared" si="2"/>
        <v>0.28999999999999998</v>
      </c>
      <c r="D7" s="253"/>
      <c r="E7" s="252">
        <f t="shared" si="3"/>
        <v>0.28999999999999998</v>
      </c>
      <c r="F7" s="256" t="s">
        <v>364</v>
      </c>
      <c r="G7" s="254" t="s">
        <v>363</v>
      </c>
      <c r="H7" s="257">
        <f t="shared" si="4"/>
        <v>0</v>
      </c>
      <c r="I7" s="254"/>
      <c r="J7" s="255"/>
      <c r="K7" s="255"/>
      <c r="L7" s="255">
        <v>0.28999999999999998</v>
      </c>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4"/>
      <c r="BN7" s="254"/>
      <c r="BO7" s="255" t="s">
        <v>364</v>
      </c>
      <c r="BP7" s="255"/>
      <c r="BQ7" s="254">
        <f t="shared" si="5"/>
        <v>0</v>
      </c>
      <c r="BR7" s="254" t="str">
        <f t="shared" si="6"/>
        <v>Phường Hoàng Văn Thụ</v>
      </c>
    </row>
    <row r="8" spans="1:70" ht="31.2">
      <c r="A8" s="250" t="s">
        <v>152</v>
      </c>
      <c r="B8" s="251" t="s">
        <v>372</v>
      </c>
      <c r="C8" s="252">
        <f t="shared" si="2"/>
        <v>1.1849999999999999E-2</v>
      </c>
      <c r="D8" s="253"/>
      <c r="E8" s="252">
        <f t="shared" si="3"/>
        <v>1.1849999999999999E-2</v>
      </c>
      <c r="F8" s="256" t="s">
        <v>364</v>
      </c>
      <c r="G8" s="254" t="s">
        <v>363</v>
      </c>
      <c r="H8" s="257">
        <f t="shared" si="4"/>
        <v>0</v>
      </c>
      <c r="I8" s="254"/>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v>1.1849999999999999E-2</v>
      </c>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4"/>
      <c r="BN8" s="254"/>
      <c r="BO8" s="255" t="s">
        <v>364</v>
      </c>
      <c r="BP8" s="255"/>
      <c r="BQ8" s="254">
        <f t="shared" si="5"/>
        <v>0</v>
      </c>
      <c r="BR8" s="254" t="str">
        <f t="shared" si="6"/>
        <v>Phường Hoàng Văn Thụ</v>
      </c>
    </row>
    <row r="9" spans="1:70" ht="31.2">
      <c r="A9" s="250" t="s">
        <v>152</v>
      </c>
      <c r="B9" s="251" t="s">
        <v>373</v>
      </c>
      <c r="C9" s="252">
        <f t="shared" si="2"/>
        <v>1.499E-2</v>
      </c>
      <c r="D9" s="253"/>
      <c r="E9" s="252">
        <f t="shared" si="3"/>
        <v>1.499E-2</v>
      </c>
      <c r="F9" s="256" t="s">
        <v>364</v>
      </c>
      <c r="G9" s="254" t="s">
        <v>363</v>
      </c>
      <c r="H9" s="257">
        <f t="shared" si="4"/>
        <v>0</v>
      </c>
      <c r="I9" s="254"/>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v>1.499E-2</v>
      </c>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4"/>
      <c r="BN9" s="254"/>
      <c r="BO9" s="255" t="s">
        <v>364</v>
      </c>
      <c r="BP9" s="255"/>
      <c r="BQ9" s="254">
        <f t="shared" si="5"/>
        <v>0</v>
      </c>
      <c r="BR9" s="254" t="str">
        <f t="shared" si="6"/>
        <v>Phường Hoàng Văn Thụ</v>
      </c>
    </row>
    <row r="10" spans="1:70" ht="26.25" customHeight="1">
      <c r="A10" s="250" t="s">
        <v>152</v>
      </c>
      <c r="B10" s="251" t="s">
        <v>374</v>
      </c>
      <c r="C10" s="252">
        <f t="shared" si="2"/>
        <v>0.06</v>
      </c>
      <c r="D10" s="253"/>
      <c r="E10" s="252">
        <f t="shared" si="3"/>
        <v>0.06</v>
      </c>
      <c r="F10" s="256" t="s">
        <v>362</v>
      </c>
      <c r="G10" s="254" t="s">
        <v>363</v>
      </c>
      <c r="H10" s="257">
        <f t="shared" si="4"/>
        <v>0</v>
      </c>
      <c r="I10" s="254"/>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v>0.06</v>
      </c>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4"/>
      <c r="BN10" s="254"/>
      <c r="BO10" s="255" t="s">
        <v>362</v>
      </c>
      <c r="BP10" s="255"/>
      <c r="BQ10" s="254">
        <f t="shared" si="5"/>
        <v>0</v>
      </c>
      <c r="BR10" s="254" t="str">
        <f t="shared" si="6"/>
        <v>Phường Tam Thanh</v>
      </c>
    </row>
    <row r="11" spans="1:70" ht="26.25" customHeight="1">
      <c r="A11" s="250" t="s">
        <v>152</v>
      </c>
      <c r="B11" s="251" t="s">
        <v>375</v>
      </c>
      <c r="C11" s="252">
        <f t="shared" si="2"/>
        <v>0.36170000000000002</v>
      </c>
      <c r="D11" s="253"/>
      <c r="E11" s="252">
        <f t="shared" si="3"/>
        <v>0.36170000000000002</v>
      </c>
      <c r="F11" s="256" t="s">
        <v>368</v>
      </c>
      <c r="G11" s="254" t="s">
        <v>363</v>
      </c>
      <c r="H11" s="257">
        <f t="shared" si="4"/>
        <v>0</v>
      </c>
      <c r="I11" s="254"/>
      <c r="J11" s="255"/>
      <c r="K11" s="255"/>
      <c r="L11" s="255">
        <v>0.36170000000000002</v>
      </c>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4"/>
      <c r="BN11" s="254"/>
      <c r="BO11" s="255" t="s">
        <v>368</v>
      </c>
      <c r="BP11" s="255"/>
      <c r="BQ11" s="254">
        <f t="shared" si="5"/>
        <v>0</v>
      </c>
      <c r="BR11" s="254" t="s">
        <v>376</v>
      </c>
    </row>
    <row r="12" spans="1:70" ht="26.25" customHeight="1">
      <c r="A12" s="250" t="s">
        <v>152</v>
      </c>
      <c r="B12" s="251" t="s">
        <v>377</v>
      </c>
      <c r="C12" s="252">
        <f t="shared" si="2"/>
        <v>0.28288999999999997</v>
      </c>
      <c r="D12" s="253"/>
      <c r="E12" s="252">
        <f t="shared" si="3"/>
        <v>0.28288999999999997</v>
      </c>
      <c r="F12" s="256" t="s">
        <v>368</v>
      </c>
      <c r="G12" s="254" t="s">
        <v>363</v>
      </c>
      <c r="H12" s="257">
        <f t="shared" si="4"/>
        <v>0</v>
      </c>
      <c r="I12" s="254"/>
      <c r="J12" s="255"/>
      <c r="K12" s="255"/>
      <c r="L12" s="255">
        <v>0.28288999999999997</v>
      </c>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4"/>
      <c r="BN12" s="254"/>
      <c r="BO12" s="255" t="s">
        <v>368</v>
      </c>
      <c r="BP12" s="255"/>
      <c r="BQ12" s="254">
        <f t="shared" si="5"/>
        <v>0</v>
      </c>
      <c r="BR12" s="254" t="s">
        <v>376</v>
      </c>
    </row>
    <row r="13" spans="1:70" ht="26.25" customHeight="1">
      <c r="A13" s="250" t="s">
        <v>152</v>
      </c>
      <c r="B13" s="251" t="s">
        <v>378</v>
      </c>
      <c r="C13" s="252">
        <f t="shared" si="2"/>
        <v>1.2999999999999998E-2</v>
      </c>
      <c r="D13" s="253"/>
      <c r="E13" s="252">
        <f t="shared" si="3"/>
        <v>1.2999999999999998E-2</v>
      </c>
      <c r="F13" s="256" t="s">
        <v>359</v>
      </c>
      <c r="G13" s="254" t="s">
        <v>363</v>
      </c>
      <c r="H13" s="257">
        <f t="shared" si="4"/>
        <v>0</v>
      </c>
      <c r="I13" s="254"/>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v>1.2999999999999998E-2</v>
      </c>
      <c r="BA13" s="255"/>
      <c r="BB13" s="255"/>
      <c r="BC13" s="255"/>
      <c r="BD13" s="255"/>
      <c r="BE13" s="255"/>
      <c r="BF13" s="255"/>
      <c r="BG13" s="255"/>
      <c r="BH13" s="255"/>
      <c r="BI13" s="255"/>
      <c r="BJ13" s="255"/>
      <c r="BK13" s="255"/>
      <c r="BL13" s="255"/>
      <c r="BM13" s="254"/>
      <c r="BN13" s="254"/>
      <c r="BO13" s="255" t="s">
        <v>359</v>
      </c>
      <c r="BP13" s="255"/>
      <c r="BQ13" s="254">
        <f t="shared" si="5"/>
        <v>0</v>
      </c>
      <c r="BR13" s="254" t="str">
        <f t="shared" si="6"/>
        <v>Phường Chi Lăng</v>
      </c>
    </row>
    <row r="14" spans="1:70" ht="31.2">
      <c r="A14" s="250" t="s">
        <v>152</v>
      </c>
      <c r="B14" s="251" t="s">
        <v>379</v>
      </c>
      <c r="C14" s="252">
        <f t="shared" si="2"/>
        <v>1.027979</v>
      </c>
      <c r="D14" s="253"/>
      <c r="E14" s="252">
        <f t="shared" si="3"/>
        <v>1.027979</v>
      </c>
      <c r="F14" s="256" t="s">
        <v>360</v>
      </c>
      <c r="G14" s="254" t="s">
        <v>363</v>
      </c>
      <c r="H14" s="257">
        <f t="shared" si="4"/>
        <v>0</v>
      </c>
      <c r="I14" s="254"/>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v>1.027979</v>
      </c>
      <c r="AG14" s="255"/>
      <c r="AH14" s="255"/>
      <c r="AI14" s="255"/>
      <c r="AJ14" s="255"/>
      <c r="AK14" s="255"/>
      <c r="AL14" s="255"/>
      <c r="AM14" s="255"/>
      <c r="AN14" s="255"/>
      <c r="AO14" s="255"/>
      <c r="AP14" s="255"/>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4"/>
      <c r="BN14" s="254"/>
      <c r="BO14" s="255" t="s">
        <v>360</v>
      </c>
      <c r="BP14" s="255"/>
      <c r="BQ14" s="254">
        <f t="shared" si="5"/>
        <v>0</v>
      </c>
      <c r="BR14" s="254" t="str">
        <f t="shared" si="6"/>
        <v>Phường Đông Kinh</v>
      </c>
    </row>
    <row r="15" spans="1:70" ht="62.4">
      <c r="A15" s="250" t="s">
        <v>152</v>
      </c>
      <c r="B15" s="251" t="s">
        <v>380</v>
      </c>
      <c r="C15" s="252">
        <f t="shared" si="2"/>
        <v>0.12967000000000001</v>
      </c>
      <c r="D15" s="253"/>
      <c r="E15" s="252">
        <f t="shared" si="3"/>
        <v>0.12967000000000001</v>
      </c>
      <c r="F15" s="256" t="s">
        <v>359</v>
      </c>
      <c r="G15" s="254" t="s">
        <v>363</v>
      </c>
      <c r="H15" s="257">
        <f t="shared" si="4"/>
        <v>0</v>
      </c>
      <c r="I15" s="254"/>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v>0.12967000000000001</v>
      </c>
      <c r="BE15" s="255"/>
      <c r="BF15" s="255"/>
      <c r="BG15" s="255"/>
      <c r="BH15" s="255"/>
      <c r="BI15" s="255"/>
      <c r="BJ15" s="255"/>
      <c r="BK15" s="255"/>
      <c r="BL15" s="255"/>
      <c r="BM15" s="254"/>
      <c r="BN15" s="254"/>
      <c r="BO15" s="255" t="s">
        <v>359</v>
      </c>
      <c r="BP15" s="255"/>
      <c r="BQ15" s="254">
        <f t="shared" si="5"/>
        <v>0</v>
      </c>
      <c r="BR15" s="254" t="str">
        <f t="shared" si="6"/>
        <v>Phường Chi Lăng</v>
      </c>
    </row>
    <row r="16" spans="1:70" ht="46.8">
      <c r="A16" s="250" t="s">
        <v>149</v>
      </c>
      <c r="B16" s="251" t="s">
        <v>381</v>
      </c>
      <c r="C16" s="252">
        <f t="shared" si="2"/>
        <v>3.286E-2</v>
      </c>
      <c r="D16" s="253"/>
      <c r="E16" s="252">
        <f t="shared" si="3"/>
        <v>3.286E-2</v>
      </c>
      <c r="F16" s="256" t="s">
        <v>367</v>
      </c>
      <c r="G16" s="254" t="s">
        <v>363</v>
      </c>
      <c r="H16" s="257">
        <f t="shared" si="4"/>
        <v>0</v>
      </c>
      <c r="I16" s="254"/>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v>3.286E-2</v>
      </c>
      <c r="BF16" s="255"/>
      <c r="BG16" s="255"/>
      <c r="BH16" s="255"/>
      <c r="BI16" s="255"/>
      <c r="BJ16" s="255"/>
      <c r="BK16" s="255"/>
      <c r="BL16" s="255"/>
      <c r="BM16" s="254"/>
      <c r="BN16" s="254"/>
      <c r="BO16" s="255" t="s">
        <v>367</v>
      </c>
      <c r="BP16" s="255"/>
      <c r="BQ16" s="254">
        <f t="shared" si="5"/>
        <v>0</v>
      </c>
      <c r="BR16" s="254" t="str">
        <f t="shared" si="6"/>
        <v>Xã Mai Pha</v>
      </c>
    </row>
    <row r="17" spans="1:70" ht="26.25" customHeight="1">
      <c r="A17" s="250" t="s">
        <v>152</v>
      </c>
      <c r="B17" s="251" t="s">
        <v>382</v>
      </c>
      <c r="C17" s="252">
        <f t="shared" si="2"/>
        <v>1.477E-2</v>
      </c>
      <c r="D17" s="253"/>
      <c r="E17" s="252">
        <f t="shared" si="3"/>
        <v>1.477E-2</v>
      </c>
      <c r="F17" s="256" t="s">
        <v>383</v>
      </c>
      <c r="G17" s="254" t="s">
        <v>363</v>
      </c>
      <c r="H17" s="257">
        <f t="shared" si="4"/>
        <v>0</v>
      </c>
      <c r="I17" s="254"/>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v>1.477E-2</v>
      </c>
      <c r="AM17" s="255"/>
      <c r="AN17" s="255"/>
      <c r="AO17" s="255"/>
      <c r="AP17" s="255"/>
      <c r="AQ17" s="255"/>
      <c r="AR17" s="255"/>
      <c r="AS17" s="255"/>
      <c r="AT17" s="255"/>
      <c r="AU17" s="255"/>
      <c r="AV17" s="255"/>
      <c r="AW17" s="255"/>
      <c r="AX17" s="255"/>
      <c r="AY17" s="255"/>
      <c r="AZ17" s="255"/>
      <c r="BA17" s="255"/>
      <c r="BB17" s="255"/>
      <c r="BC17" s="255"/>
      <c r="BD17" s="255"/>
      <c r="BE17" s="255"/>
      <c r="BF17" s="255"/>
      <c r="BG17" s="255"/>
      <c r="BH17" s="255"/>
      <c r="BI17" s="255"/>
      <c r="BJ17" s="255"/>
      <c r="BK17" s="255"/>
      <c r="BL17" s="255"/>
      <c r="BM17" s="254"/>
      <c r="BN17" s="254"/>
      <c r="BO17" s="255" t="s">
        <v>383</v>
      </c>
      <c r="BP17" s="255"/>
      <c r="BQ17" s="254">
        <f t="shared" si="5"/>
        <v>0</v>
      </c>
      <c r="BR17" s="254" t="str">
        <f t="shared" si="6"/>
        <v>Phường Chi lăng</v>
      </c>
    </row>
    <row r="18" spans="1:70" ht="46.8">
      <c r="A18" s="250" t="s">
        <v>92</v>
      </c>
      <c r="B18" s="251" t="s">
        <v>384</v>
      </c>
      <c r="C18" s="252">
        <f t="shared" si="2"/>
        <v>0.1641</v>
      </c>
      <c r="D18" s="253"/>
      <c r="E18" s="252">
        <f t="shared" si="3"/>
        <v>0.1641</v>
      </c>
      <c r="F18" s="256" t="s">
        <v>368</v>
      </c>
      <c r="G18" s="254" t="s">
        <v>363</v>
      </c>
      <c r="H18" s="257">
        <f t="shared" si="4"/>
        <v>0</v>
      </c>
      <c r="I18" s="254"/>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v>0.1641</v>
      </c>
      <c r="BE18" s="255"/>
      <c r="BF18" s="255"/>
      <c r="BG18" s="255"/>
      <c r="BH18" s="255"/>
      <c r="BI18" s="255"/>
      <c r="BJ18" s="255"/>
      <c r="BK18" s="255"/>
      <c r="BL18" s="255"/>
      <c r="BM18" s="254"/>
      <c r="BN18" s="254"/>
      <c r="BO18" s="255" t="s">
        <v>368</v>
      </c>
      <c r="BP18" s="255"/>
      <c r="BQ18" s="254">
        <f t="shared" si="5"/>
        <v>0</v>
      </c>
      <c r="BR18" s="254" t="s">
        <v>376</v>
      </c>
    </row>
    <row r="19" spans="1:70" ht="46.8">
      <c r="A19" s="250" t="s">
        <v>92</v>
      </c>
      <c r="B19" s="251" t="s">
        <v>385</v>
      </c>
      <c r="C19" s="252">
        <f t="shared" ref="C19:C29" si="7">D19+E19</f>
        <v>0.34379999999999994</v>
      </c>
      <c r="D19" s="253"/>
      <c r="E19" s="252">
        <f t="shared" ref="E19:E29" si="8">SUM(I19:BM19)</f>
        <v>0.34379999999999994</v>
      </c>
      <c r="F19" s="256" t="s">
        <v>368</v>
      </c>
      <c r="G19" s="254" t="s">
        <v>363</v>
      </c>
      <c r="H19" s="257">
        <f t="shared" ref="H19:H29" si="9">IF(G19=2021,F19,0)</f>
        <v>0</v>
      </c>
      <c r="I19" s="254"/>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c r="BA19" s="255"/>
      <c r="BB19" s="255"/>
      <c r="BC19" s="255"/>
      <c r="BD19" s="255">
        <v>0.34379999999999994</v>
      </c>
      <c r="BE19" s="255"/>
      <c r="BF19" s="255"/>
      <c r="BG19" s="255"/>
      <c r="BH19" s="255"/>
      <c r="BI19" s="255"/>
      <c r="BJ19" s="255"/>
      <c r="BK19" s="255"/>
      <c r="BL19" s="255"/>
      <c r="BM19" s="254"/>
      <c r="BN19" s="254"/>
      <c r="BO19" s="255" t="s">
        <v>368</v>
      </c>
      <c r="BP19" s="255"/>
      <c r="BQ19" s="254">
        <f t="shared" si="5"/>
        <v>0</v>
      </c>
      <c r="BR19" s="254" t="s">
        <v>376</v>
      </c>
    </row>
    <row r="20" spans="1:70" ht="26.25" customHeight="1">
      <c r="A20" s="250" t="s">
        <v>92</v>
      </c>
      <c r="B20" s="251" t="s">
        <v>386</v>
      </c>
      <c r="C20" s="252">
        <f t="shared" si="7"/>
        <v>2</v>
      </c>
      <c r="D20" s="253"/>
      <c r="E20" s="252">
        <f t="shared" si="8"/>
        <v>2</v>
      </c>
      <c r="F20" s="256" t="s">
        <v>367</v>
      </c>
      <c r="G20" s="254" t="s">
        <v>363</v>
      </c>
      <c r="H20" s="257">
        <f t="shared" si="9"/>
        <v>0</v>
      </c>
      <c r="I20" s="254"/>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v>0.5</v>
      </c>
      <c r="AJ20" s="255"/>
      <c r="AK20" s="255"/>
      <c r="AL20" s="255"/>
      <c r="AM20" s="255"/>
      <c r="AN20" s="255"/>
      <c r="AO20" s="255"/>
      <c r="AP20" s="255"/>
      <c r="AQ20" s="255"/>
      <c r="AR20" s="255"/>
      <c r="AS20" s="255"/>
      <c r="AT20" s="255"/>
      <c r="AU20" s="255"/>
      <c r="AV20" s="255"/>
      <c r="AW20" s="255"/>
      <c r="AX20" s="255"/>
      <c r="AY20" s="255"/>
      <c r="AZ20" s="255"/>
      <c r="BA20" s="255"/>
      <c r="BB20" s="255">
        <v>1.5</v>
      </c>
      <c r="BC20" s="255"/>
      <c r="BD20" s="255"/>
      <c r="BE20" s="255"/>
      <c r="BF20" s="255"/>
      <c r="BG20" s="255"/>
      <c r="BH20" s="255"/>
      <c r="BI20" s="255"/>
      <c r="BJ20" s="255"/>
      <c r="BK20" s="255"/>
      <c r="BL20" s="255"/>
      <c r="BM20" s="254"/>
      <c r="BN20" s="254"/>
      <c r="BO20" s="255" t="s">
        <v>367</v>
      </c>
      <c r="BP20" s="255"/>
      <c r="BQ20" s="254">
        <f t="shared" si="5"/>
        <v>0</v>
      </c>
      <c r="BR20" s="254" t="str">
        <f t="shared" si="6"/>
        <v>Xã Mai Pha</v>
      </c>
    </row>
    <row r="21" spans="1:70" ht="31.2">
      <c r="A21" s="250" t="s">
        <v>92</v>
      </c>
      <c r="B21" s="251" t="s">
        <v>387</v>
      </c>
      <c r="C21" s="252">
        <f t="shared" si="7"/>
        <v>0.24174000000000001</v>
      </c>
      <c r="D21" s="253"/>
      <c r="E21" s="252">
        <f t="shared" si="8"/>
        <v>0.24174000000000001</v>
      </c>
      <c r="F21" s="256" t="s">
        <v>368</v>
      </c>
      <c r="G21" s="254" t="s">
        <v>365</v>
      </c>
      <c r="H21" s="257">
        <f t="shared" si="9"/>
        <v>0</v>
      </c>
      <c r="I21" s="254"/>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c r="BA21" s="255"/>
      <c r="BB21" s="255"/>
      <c r="BC21" s="255"/>
      <c r="BD21" s="255">
        <v>0.24174000000000001</v>
      </c>
      <c r="BE21" s="255"/>
      <c r="BF21" s="255"/>
      <c r="BG21" s="255"/>
      <c r="BH21" s="255"/>
      <c r="BI21" s="255"/>
      <c r="BJ21" s="255"/>
      <c r="BK21" s="255"/>
      <c r="BL21" s="255"/>
      <c r="BM21" s="254"/>
      <c r="BN21" s="254"/>
      <c r="BO21" s="255" t="s">
        <v>368</v>
      </c>
      <c r="BP21" s="255"/>
      <c r="BQ21" s="254">
        <f t="shared" si="5"/>
        <v>0</v>
      </c>
      <c r="BR21" s="254" t="s">
        <v>376</v>
      </c>
    </row>
    <row r="22" spans="1:70" ht="26.25" customHeight="1">
      <c r="A22" s="250" t="s">
        <v>92</v>
      </c>
      <c r="B22" s="251" t="s">
        <v>388</v>
      </c>
      <c r="C22" s="252">
        <f t="shared" si="7"/>
        <v>9.9690000000000001E-2</v>
      </c>
      <c r="D22" s="253"/>
      <c r="E22" s="252">
        <f t="shared" si="8"/>
        <v>9.9690000000000001E-2</v>
      </c>
      <c r="F22" s="256" t="s">
        <v>359</v>
      </c>
      <c r="G22" s="254" t="s">
        <v>365</v>
      </c>
      <c r="H22" s="257">
        <f t="shared" si="9"/>
        <v>0</v>
      </c>
      <c r="I22" s="254"/>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v>9.9690000000000001E-2</v>
      </c>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4"/>
      <c r="BN22" s="254"/>
      <c r="BO22" s="255" t="s">
        <v>359</v>
      </c>
      <c r="BP22" s="255"/>
      <c r="BQ22" s="254">
        <f t="shared" si="5"/>
        <v>0</v>
      </c>
      <c r="BR22" s="254" t="str">
        <f t="shared" si="6"/>
        <v>Phường Chi Lăng</v>
      </c>
    </row>
    <row r="23" spans="1:70" s="263" customFormat="1" ht="26.25" customHeight="1">
      <c r="A23" s="258"/>
      <c r="B23" s="259" t="s">
        <v>389</v>
      </c>
      <c r="C23" s="260">
        <f t="shared" si="7"/>
        <v>0</v>
      </c>
      <c r="D23" s="260"/>
      <c r="E23" s="260">
        <f t="shared" si="8"/>
        <v>0</v>
      </c>
      <c r="F23" s="261"/>
      <c r="G23" s="258"/>
      <c r="H23" s="261">
        <f t="shared" si="9"/>
        <v>0</v>
      </c>
      <c r="I23" s="258"/>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c r="BL23" s="262"/>
      <c r="BM23" s="258"/>
      <c r="BN23" s="258"/>
      <c r="BO23" s="262"/>
      <c r="BP23" s="262"/>
      <c r="BQ23" s="258">
        <f t="shared" ref="BQ23:BQ29" si="10">H23</f>
        <v>0</v>
      </c>
      <c r="BR23" s="258">
        <f t="shared" ref="BR23:BR29" si="11">F23</f>
        <v>0</v>
      </c>
    </row>
    <row r="24" spans="1:70" ht="31.2">
      <c r="A24" s="250" t="s">
        <v>152</v>
      </c>
      <c r="B24" s="251" t="s">
        <v>390</v>
      </c>
      <c r="C24" s="252">
        <f t="shared" si="7"/>
        <v>4.3099999999999999E-2</v>
      </c>
      <c r="D24" s="253"/>
      <c r="E24" s="252">
        <f t="shared" si="8"/>
        <v>4.3099999999999999E-2</v>
      </c>
      <c r="F24" s="256" t="s">
        <v>359</v>
      </c>
      <c r="G24" s="254" t="s">
        <v>363</v>
      </c>
      <c r="H24" s="257">
        <f t="shared" si="9"/>
        <v>0</v>
      </c>
      <c r="I24" s="254"/>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v>4.3099999999999999E-2</v>
      </c>
      <c r="BF24" s="255"/>
      <c r="BG24" s="255"/>
      <c r="BH24" s="255"/>
      <c r="BI24" s="255"/>
      <c r="BJ24" s="255"/>
      <c r="BK24" s="255"/>
      <c r="BL24" s="255"/>
      <c r="BM24" s="254"/>
      <c r="BN24" s="254"/>
      <c r="BO24" s="255" t="s">
        <v>359</v>
      </c>
      <c r="BP24" s="255"/>
      <c r="BQ24" s="254">
        <f t="shared" si="10"/>
        <v>0</v>
      </c>
      <c r="BR24" s="254" t="str">
        <f t="shared" si="11"/>
        <v>Phường Chi Lăng</v>
      </c>
    </row>
    <row r="25" spans="1:70" ht="26.25" customHeight="1">
      <c r="A25" s="250" t="s">
        <v>149</v>
      </c>
      <c r="B25" s="251" t="s">
        <v>391</v>
      </c>
      <c r="C25" s="252">
        <f t="shared" si="7"/>
        <v>0.24335999999999999</v>
      </c>
      <c r="D25" s="253"/>
      <c r="E25" s="252">
        <f t="shared" si="8"/>
        <v>0.24335999999999999</v>
      </c>
      <c r="F25" s="256" t="s">
        <v>367</v>
      </c>
      <c r="G25" s="254" t="s">
        <v>363</v>
      </c>
      <c r="H25" s="257">
        <f t="shared" si="9"/>
        <v>0</v>
      </c>
      <c r="I25" s="254"/>
      <c r="J25" s="255"/>
      <c r="K25" s="255"/>
      <c r="L25" s="255">
        <v>0.24335999999999999</v>
      </c>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4"/>
      <c r="BN25" s="254"/>
      <c r="BO25" s="255" t="s">
        <v>367</v>
      </c>
      <c r="BP25" s="255"/>
      <c r="BQ25" s="254">
        <f t="shared" si="10"/>
        <v>0</v>
      </c>
      <c r="BR25" s="254" t="str">
        <f t="shared" si="11"/>
        <v>Xã Mai Pha</v>
      </c>
    </row>
    <row r="26" spans="1:70" ht="26.25" customHeight="1">
      <c r="A26" s="250" t="s">
        <v>149</v>
      </c>
      <c r="B26" s="251" t="s">
        <v>392</v>
      </c>
      <c r="C26" s="252">
        <f t="shared" si="7"/>
        <v>0.25</v>
      </c>
      <c r="D26" s="253"/>
      <c r="E26" s="252">
        <f t="shared" si="8"/>
        <v>0.25</v>
      </c>
      <c r="F26" s="256" t="s">
        <v>367</v>
      </c>
      <c r="G26" s="254" t="s">
        <v>363</v>
      </c>
      <c r="H26" s="257">
        <f t="shared" si="9"/>
        <v>0</v>
      </c>
      <c r="I26" s="254"/>
      <c r="J26" s="255"/>
      <c r="K26" s="255"/>
      <c r="L26" s="255">
        <v>0.25</v>
      </c>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4"/>
      <c r="BN26" s="254"/>
      <c r="BO26" s="255" t="s">
        <v>367</v>
      </c>
      <c r="BP26" s="255"/>
      <c r="BQ26" s="254">
        <f t="shared" si="10"/>
        <v>0</v>
      </c>
      <c r="BR26" s="254" t="str">
        <f t="shared" si="11"/>
        <v>Xã Mai Pha</v>
      </c>
    </row>
    <row r="27" spans="1:70" ht="31.2">
      <c r="A27" s="250" t="s">
        <v>149</v>
      </c>
      <c r="B27" s="251" t="s">
        <v>393</v>
      </c>
      <c r="C27" s="252">
        <f t="shared" si="7"/>
        <v>0.16270000000000001</v>
      </c>
      <c r="D27" s="253"/>
      <c r="E27" s="252">
        <f t="shared" si="8"/>
        <v>0.16270000000000001</v>
      </c>
      <c r="F27" s="256" t="s">
        <v>361</v>
      </c>
      <c r="G27" s="254" t="s">
        <v>363</v>
      </c>
      <c r="H27" s="257">
        <f t="shared" si="9"/>
        <v>0</v>
      </c>
      <c r="I27" s="254"/>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v>0.16270000000000001</v>
      </c>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4"/>
      <c r="BN27" s="254"/>
      <c r="BO27" s="255" t="s">
        <v>361</v>
      </c>
      <c r="BP27" s="255"/>
      <c r="BQ27" s="254">
        <f t="shared" si="10"/>
        <v>0</v>
      </c>
      <c r="BR27" s="254" t="str">
        <f t="shared" si="11"/>
        <v>Xã Hoàng Đồng</v>
      </c>
    </row>
    <row r="28" spans="1:70" ht="31.2">
      <c r="A28" s="250" t="s">
        <v>149</v>
      </c>
      <c r="B28" s="251" t="s">
        <v>394</v>
      </c>
      <c r="C28" s="252">
        <f t="shared" si="7"/>
        <v>0.33160000000000001</v>
      </c>
      <c r="D28" s="253"/>
      <c r="E28" s="252">
        <f t="shared" si="8"/>
        <v>0.33160000000000001</v>
      </c>
      <c r="F28" s="256" t="s">
        <v>361</v>
      </c>
      <c r="G28" s="254" t="s">
        <v>363</v>
      </c>
      <c r="H28" s="257">
        <f t="shared" si="9"/>
        <v>0</v>
      </c>
      <c r="I28" s="254"/>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v>0.33160000000000001</v>
      </c>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4"/>
      <c r="BN28" s="254"/>
      <c r="BO28" s="255" t="s">
        <v>361</v>
      </c>
      <c r="BP28" s="255"/>
      <c r="BQ28" s="254">
        <f t="shared" si="10"/>
        <v>0</v>
      </c>
      <c r="BR28" s="254" t="str">
        <f t="shared" si="11"/>
        <v>Xã Hoàng Đồng</v>
      </c>
    </row>
    <row r="29" spans="1:70" ht="26.25" customHeight="1">
      <c r="A29" s="250" t="s">
        <v>149</v>
      </c>
      <c r="B29" s="251" t="s">
        <v>395</v>
      </c>
      <c r="C29" s="252">
        <f t="shared" si="7"/>
        <v>0.28070000000000001</v>
      </c>
      <c r="D29" s="253"/>
      <c r="E29" s="252">
        <f t="shared" si="8"/>
        <v>0.28070000000000001</v>
      </c>
      <c r="F29" s="256" t="s">
        <v>361</v>
      </c>
      <c r="G29" s="254" t="s">
        <v>363</v>
      </c>
      <c r="H29" s="257">
        <f t="shared" si="9"/>
        <v>0</v>
      </c>
      <c r="I29" s="254"/>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v>0.28070000000000001</v>
      </c>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4"/>
      <c r="BN29" s="254"/>
      <c r="BO29" s="255" t="s">
        <v>361</v>
      </c>
      <c r="BP29" s="255"/>
      <c r="BQ29" s="254">
        <f t="shared" si="10"/>
        <v>0</v>
      </c>
      <c r="BR29" s="254" t="str">
        <f t="shared" si="11"/>
        <v>Xã Hoàng Đồng</v>
      </c>
    </row>
    <row r="30" spans="1:70" s="263" customFormat="1" ht="25.35" customHeight="1">
      <c r="A30" s="258"/>
      <c r="B30" s="259" t="s">
        <v>91</v>
      </c>
      <c r="C30" s="260">
        <f t="shared" ref="C30:C36" si="12">D30+E30</f>
        <v>0</v>
      </c>
      <c r="D30" s="260"/>
      <c r="E30" s="260">
        <f t="shared" ref="E30:E36" si="13">SUM(I30:BM30)</f>
        <v>0</v>
      </c>
      <c r="F30" s="261"/>
      <c r="G30" s="258"/>
      <c r="H30" s="261">
        <f t="shared" ref="H30:H34" si="14">IF(G30=2021,F30,0)</f>
        <v>0</v>
      </c>
      <c r="I30" s="258"/>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58"/>
      <c r="BN30" s="258"/>
      <c r="BO30" s="262"/>
      <c r="BP30" s="262"/>
      <c r="BQ30" s="258">
        <f t="shared" ref="BQ30:BQ41" si="15">H30</f>
        <v>0</v>
      </c>
      <c r="BR30" s="258">
        <f t="shared" ref="BR30" si="16">F30</f>
        <v>0</v>
      </c>
    </row>
    <row r="31" spans="1:70" ht="39" customHeight="1">
      <c r="A31" s="250" t="s">
        <v>92</v>
      </c>
      <c r="B31" s="251" t="s">
        <v>396</v>
      </c>
      <c r="C31" s="252">
        <f t="shared" si="12"/>
        <v>0.57709999999999995</v>
      </c>
      <c r="D31" s="253"/>
      <c r="E31" s="252">
        <f t="shared" si="13"/>
        <v>0.57709999999999995</v>
      </c>
      <c r="F31" s="256" t="s">
        <v>359</v>
      </c>
      <c r="G31" s="254" t="s">
        <v>363</v>
      </c>
      <c r="H31" s="257">
        <f t="shared" si="14"/>
        <v>0</v>
      </c>
      <c r="I31" s="254"/>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v>0.57709999999999995</v>
      </c>
      <c r="BF31" s="255"/>
      <c r="BG31" s="255"/>
      <c r="BH31" s="255"/>
      <c r="BI31" s="255"/>
      <c r="BJ31" s="255"/>
      <c r="BK31" s="255"/>
      <c r="BL31" s="255"/>
      <c r="BM31" s="254"/>
      <c r="BN31" s="254"/>
      <c r="BO31" s="255" t="s">
        <v>12</v>
      </c>
      <c r="BP31" s="255" t="s">
        <v>397</v>
      </c>
      <c r="BQ31" s="254">
        <f t="shared" si="15"/>
        <v>0</v>
      </c>
      <c r="BR31" s="254" t="s">
        <v>398</v>
      </c>
    </row>
    <row r="32" spans="1:70" ht="39" customHeight="1">
      <c r="A32" s="250" t="s">
        <v>92</v>
      </c>
      <c r="B32" s="251" t="s">
        <v>399</v>
      </c>
      <c r="C32" s="252">
        <f t="shared" si="12"/>
        <v>0.74682999999999999</v>
      </c>
      <c r="D32" s="253"/>
      <c r="E32" s="252">
        <f t="shared" si="13"/>
        <v>0.74682999999999999</v>
      </c>
      <c r="F32" s="256" t="s">
        <v>359</v>
      </c>
      <c r="G32" s="254" t="s">
        <v>363</v>
      </c>
      <c r="H32" s="257">
        <f t="shared" si="14"/>
        <v>0</v>
      </c>
      <c r="I32" s="254"/>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v>0.74682999999999999</v>
      </c>
      <c r="BF32" s="255"/>
      <c r="BG32" s="255"/>
      <c r="BH32" s="255"/>
      <c r="BI32" s="255"/>
      <c r="BJ32" s="255"/>
      <c r="BK32" s="255"/>
      <c r="BL32" s="255"/>
      <c r="BM32" s="254"/>
      <c r="BN32" s="254"/>
      <c r="BO32" s="255" t="s">
        <v>12</v>
      </c>
      <c r="BP32" s="255" t="s">
        <v>400</v>
      </c>
      <c r="BQ32" s="254">
        <f t="shared" si="15"/>
        <v>0</v>
      </c>
      <c r="BR32" s="254" t="s">
        <v>398</v>
      </c>
    </row>
    <row r="33" spans="1:70" ht="26.25" customHeight="1">
      <c r="A33" s="250" t="s">
        <v>92</v>
      </c>
      <c r="B33" s="251" t="s">
        <v>401</v>
      </c>
      <c r="C33" s="252">
        <f t="shared" si="12"/>
        <v>1.0083</v>
      </c>
      <c r="D33" s="253"/>
      <c r="E33" s="252">
        <f t="shared" si="13"/>
        <v>1.0083</v>
      </c>
      <c r="F33" s="256" t="s">
        <v>368</v>
      </c>
      <c r="G33" s="254" t="s">
        <v>363</v>
      </c>
      <c r="H33" s="257">
        <f t="shared" si="14"/>
        <v>0</v>
      </c>
      <c r="I33" s="254"/>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v>1.0083</v>
      </c>
      <c r="AY33" s="255"/>
      <c r="AZ33" s="255"/>
      <c r="BA33" s="255"/>
      <c r="BB33" s="255"/>
      <c r="BC33" s="255"/>
      <c r="BD33" s="255"/>
      <c r="BE33" s="255"/>
      <c r="BF33" s="255"/>
      <c r="BG33" s="255"/>
      <c r="BH33" s="255"/>
      <c r="BI33" s="255"/>
      <c r="BJ33" s="255"/>
      <c r="BK33" s="255"/>
      <c r="BL33" s="255"/>
      <c r="BM33" s="254"/>
      <c r="BN33" s="254"/>
      <c r="BO33" s="255" t="s">
        <v>10</v>
      </c>
      <c r="BP33" s="255" t="s">
        <v>402</v>
      </c>
      <c r="BQ33" s="254">
        <f t="shared" si="15"/>
        <v>0</v>
      </c>
      <c r="BR33" s="254" t="s">
        <v>398</v>
      </c>
    </row>
    <row r="34" spans="1:70" ht="26.25" customHeight="1">
      <c r="A34" s="250" t="s">
        <v>92</v>
      </c>
      <c r="B34" s="251" t="s">
        <v>403</v>
      </c>
      <c r="C34" s="252">
        <f t="shared" si="12"/>
        <v>0.46339999999999998</v>
      </c>
      <c r="D34" s="253"/>
      <c r="E34" s="252">
        <f t="shared" si="13"/>
        <v>0.46339999999999998</v>
      </c>
      <c r="F34" s="256" t="s">
        <v>367</v>
      </c>
      <c r="G34" s="254" t="s">
        <v>363</v>
      </c>
      <c r="H34" s="254">
        <f t="shared" si="14"/>
        <v>0</v>
      </c>
      <c r="I34" s="254"/>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v>0.46339999999999998</v>
      </c>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4"/>
      <c r="BN34" s="254"/>
      <c r="BO34" s="255" t="s">
        <v>367</v>
      </c>
      <c r="BP34" s="255" t="s">
        <v>404</v>
      </c>
      <c r="BQ34" s="254">
        <f t="shared" si="15"/>
        <v>0</v>
      </c>
      <c r="BR34" s="254" t="s">
        <v>398</v>
      </c>
    </row>
    <row r="35" spans="1:70" ht="26.1" customHeight="1">
      <c r="A35" s="258"/>
      <c r="B35" s="259" t="s">
        <v>94</v>
      </c>
      <c r="C35" s="260">
        <f t="shared" si="12"/>
        <v>0</v>
      </c>
      <c r="D35" s="260"/>
      <c r="E35" s="260">
        <f t="shared" si="13"/>
        <v>0</v>
      </c>
      <c r="F35" s="261"/>
      <c r="G35" s="258"/>
      <c r="H35" s="261">
        <f t="shared" ref="H35" si="17">IF(G35=2021,F35,0)</f>
        <v>0</v>
      </c>
      <c r="I35" s="258"/>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58"/>
      <c r="BN35" s="258"/>
      <c r="BO35" s="262"/>
      <c r="BP35" s="262"/>
      <c r="BQ35" s="258">
        <f t="shared" si="15"/>
        <v>0</v>
      </c>
      <c r="BR35" s="258">
        <f t="shared" ref="BR35" si="18">F35</f>
        <v>0</v>
      </c>
    </row>
    <row r="36" spans="1:70" ht="26.25" customHeight="1">
      <c r="A36" s="250" t="s">
        <v>95</v>
      </c>
      <c r="B36" s="251" t="s">
        <v>405</v>
      </c>
      <c r="C36" s="252">
        <f t="shared" si="12"/>
        <v>0.90537000000000001</v>
      </c>
      <c r="D36" s="253"/>
      <c r="E36" s="252">
        <f t="shared" si="13"/>
        <v>0.90537000000000001</v>
      </c>
      <c r="F36" s="256" t="s">
        <v>361</v>
      </c>
      <c r="G36" s="254" t="s">
        <v>363</v>
      </c>
      <c r="H36" s="254"/>
      <c r="I36" s="254"/>
      <c r="J36" s="255"/>
      <c r="K36" s="255"/>
      <c r="L36" s="255"/>
      <c r="M36" s="255"/>
      <c r="N36" s="255"/>
      <c r="O36" s="255"/>
      <c r="P36" s="255"/>
      <c r="Q36" s="255"/>
      <c r="R36" s="255"/>
      <c r="S36" s="255"/>
      <c r="T36" s="255"/>
      <c r="U36" s="255">
        <v>0.90537000000000001</v>
      </c>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4"/>
      <c r="BN36" s="254"/>
      <c r="BO36" s="255" t="s">
        <v>13</v>
      </c>
      <c r="BP36" s="255" t="s">
        <v>406</v>
      </c>
      <c r="BQ36" s="254">
        <f t="shared" si="15"/>
        <v>0</v>
      </c>
      <c r="BR36" s="254" t="s">
        <v>398</v>
      </c>
    </row>
    <row r="37" spans="1:70" ht="26.1" customHeight="1">
      <c r="A37" s="258"/>
      <c r="B37" s="259" t="s">
        <v>407</v>
      </c>
      <c r="C37" s="260">
        <f t="shared" ref="C37:C46" si="19">D37+E37</f>
        <v>0</v>
      </c>
      <c r="D37" s="260"/>
      <c r="E37" s="260">
        <f t="shared" ref="E37:E46" si="20">SUM(I37:BM37)</f>
        <v>0</v>
      </c>
      <c r="F37" s="261"/>
      <c r="G37" s="258"/>
      <c r="H37" s="261">
        <f t="shared" ref="H37" si="21">IF(G37=2021,F37,0)</f>
        <v>0</v>
      </c>
      <c r="I37" s="258"/>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58"/>
      <c r="BN37" s="258"/>
      <c r="BO37" s="262"/>
      <c r="BP37" s="262"/>
      <c r="BQ37" s="258">
        <f t="shared" si="15"/>
        <v>0</v>
      </c>
      <c r="BR37" s="258">
        <f t="shared" ref="BR37" si="22">F37</f>
        <v>0</v>
      </c>
    </row>
    <row r="38" spans="1:70" ht="26.25" customHeight="1">
      <c r="A38" s="250" t="s">
        <v>152</v>
      </c>
      <c r="B38" s="251" t="s">
        <v>408</v>
      </c>
      <c r="C38" s="252">
        <f t="shared" si="19"/>
        <v>1.45</v>
      </c>
      <c r="D38" s="253"/>
      <c r="E38" s="252">
        <f t="shared" si="20"/>
        <v>1.45</v>
      </c>
      <c r="F38" s="256" t="s">
        <v>359</v>
      </c>
      <c r="G38" s="254" t="s">
        <v>365</v>
      </c>
      <c r="H38" s="254"/>
      <c r="I38" s="254"/>
      <c r="J38" s="255"/>
      <c r="K38" s="255"/>
      <c r="L38" s="255">
        <v>1</v>
      </c>
      <c r="M38" s="255">
        <v>0.25</v>
      </c>
      <c r="N38" s="255"/>
      <c r="O38" s="255"/>
      <c r="P38" s="255"/>
      <c r="Q38" s="255"/>
      <c r="R38" s="255"/>
      <c r="S38" s="255"/>
      <c r="T38" s="255"/>
      <c r="U38" s="255"/>
      <c r="V38" s="255"/>
      <c r="W38" s="255">
        <v>0.2</v>
      </c>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4"/>
      <c r="BN38" s="254"/>
      <c r="BO38" s="255"/>
      <c r="BP38" s="255"/>
      <c r="BQ38" s="254">
        <f t="shared" si="15"/>
        <v>0</v>
      </c>
      <c r="BR38" s="254" t="s">
        <v>398</v>
      </c>
    </row>
    <row r="39" spans="1:70" ht="26.25" customHeight="1">
      <c r="A39" s="250" t="s">
        <v>152</v>
      </c>
      <c r="B39" s="251" t="s">
        <v>409</v>
      </c>
      <c r="C39" s="252">
        <f t="shared" si="19"/>
        <v>1</v>
      </c>
      <c r="D39" s="253"/>
      <c r="E39" s="252">
        <f t="shared" si="20"/>
        <v>1</v>
      </c>
      <c r="F39" s="256" t="s">
        <v>360</v>
      </c>
      <c r="G39" s="254" t="s">
        <v>365</v>
      </c>
      <c r="H39" s="254"/>
      <c r="I39" s="254"/>
      <c r="J39" s="255"/>
      <c r="K39" s="255"/>
      <c r="L39" s="255">
        <v>0.6</v>
      </c>
      <c r="M39" s="255">
        <v>0.2</v>
      </c>
      <c r="N39" s="255"/>
      <c r="O39" s="255"/>
      <c r="P39" s="255"/>
      <c r="Q39" s="255"/>
      <c r="R39" s="255"/>
      <c r="S39" s="255"/>
      <c r="T39" s="255"/>
      <c r="U39" s="255"/>
      <c r="V39" s="255"/>
      <c r="W39" s="255">
        <v>0.2</v>
      </c>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4"/>
      <c r="BN39" s="254"/>
      <c r="BO39" s="255"/>
      <c r="BP39" s="255"/>
      <c r="BQ39" s="254">
        <f t="shared" si="15"/>
        <v>0</v>
      </c>
      <c r="BR39" s="254" t="s">
        <v>398</v>
      </c>
    </row>
    <row r="40" spans="1:70" ht="26.25" customHeight="1">
      <c r="A40" s="250" t="s">
        <v>152</v>
      </c>
      <c r="B40" s="251" t="s">
        <v>410</v>
      </c>
      <c r="C40" s="252">
        <f t="shared" si="19"/>
        <v>1</v>
      </c>
      <c r="D40" s="253"/>
      <c r="E40" s="252">
        <f t="shared" si="20"/>
        <v>1</v>
      </c>
      <c r="F40" s="256" t="s">
        <v>368</v>
      </c>
      <c r="G40" s="254" t="s">
        <v>365</v>
      </c>
      <c r="H40" s="254"/>
      <c r="I40" s="254"/>
      <c r="J40" s="255"/>
      <c r="K40" s="255"/>
      <c r="L40" s="255">
        <v>1</v>
      </c>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4"/>
      <c r="BN40" s="254"/>
      <c r="BO40" s="255"/>
      <c r="BP40" s="255"/>
      <c r="BQ40" s="254">
        <f t="shared" si="15"/>
        <v>0</v>
      </c>
      <c r="BR40" s="254" t="s">
        <v>398</v>
      </c>
    </row>
    <row r="41" spans="1:70" ht="26.25" customHeight="1">
      <c r="A41" s="250" t="s">
        <v>152</v>
      </c>
      <c r="B41" s="251" t="s">
        <v>411</v>
      </c>
      <c r="C41" s="252">
        <f t="shared" si="19"/>
        <v>0.6</v>
      </c>
      <c r="D41" s="253"/>
      <c r="E41" s="252">
        <f t="shared" si="20"/>
        <v>0.6</v>
      </c>
      <c r="F41" s="256" t="s">
        <v>362</v>
      </c>
      <c r="G41" s="254" t="s">
        <v>365</v>
      </c>
      <c r="H41" s="254"/>
      <c r="I41" s="254"/>
      <c r="J41" s="255">
        <v>0.1</v>
      </c>
      <c r="K41" s="255"/>
      <c r="L41" s="255">
        <v>0.5</v>
      </c>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4"/>
      <c r="BN41" s="254"/>
      <c r="BO41" s="255"/>
      <c r="BP41" s="255"/>
      <c r="BQ41" s="254">
        <f t="shared" si="15"/>
        <v>0</v>
      </c>
      <c r="BR41" s="254" t="s">
        <v>398</v>
      </c>
    </row>
    <row r="42" spans="1:70" ht="26.25" customHeight="1">
      <c r="A42" s="250" t="s">
        <v>152</v>
      </c>
      <c r="B42" s="251" t="s">
        <v>412</v>
      </c>
      <c r="C42" s="252">
        <f t="shared" si="19"/>
        <v>0.12614</v>
      </c>
      <c r="D42" s="253"/>
      <c r="E42" s="252">
        <f t="shared" si="20"/>
        <v>0.12614</v>
      </c>
      <c r="F42" s="256" t="s">
        <v>364</v>
      </c>
      <c r="G42" s="254" t="s">
        <v>365</v>
      </c>
      <c r="H42" s="254"/>
      <c r="I42" s="254"/>
      <c r="J42" s="255"/>
      <c r="K42" s="255"/>
      <c r="L42" s="255">
        <v>0.12614</v>
      </c>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4"/>
      <c r="BN42" s="254"/>
      <c r="BO42" s="255"/>
      <c r="BP42" s="255"/>
      <c r="BQ42" s="254">
        <f t="shared" ref="BQ42:BQ46" si="23">H42</f>
        <v>0</v>
      </c>
      <c r="BR42" s="254" t="s">
        <v>398</v>
      </c>
    </row>
    <row r="43" spans="1:70" ht="26.25" customHeight="1">
      <c r="A43" s="250" t="s">
        <v>149</v>
      </c>
      <c r="B43" s="251" t="s">
        <v>413</v>
      </c>
      <c r="C43" s="252">
        <f t="shared" si="19"/>
        <v>2.3785836999999996</v>
      </c>
      <c r="D43" s="253"/>
      <c r="E43" s="252">
        <f t="shared" si="20"/>
        <v>2.3785836999999996</v>
      </c>
      <c r="F43" s="256" t="s">
        <v>367</v>
      </c>
      <c r="G43" s="254" t="s">
        <v>365</v>
      </c>
      <c r="H43" s="254"/>
      <c r="I43" s="254">
        <v>0.34370000000000001</v>
      </c>
      <c r="J43" s="255"/>
      <c r="K43" s="255"/>
      <c r="L43" s="255">
        <v>1.3388500000000001</v>
      </c>
      <c r="M43" s="255">
        <v>7.9170000000000004E-2</v>
      </c>
      <c r="N43" s="255"/>
      <c r="O43" s="255"/>
      <c r="P43" s="255"/>
      <c r="Q43" s="255"/>
      <c r="R43" s="255"/>
      <c r="S43" s="255"/>
      <c r="T43" s="255"/>
      <c r="U43" s="255">
        <v>0.56686369999999997</v>
      </c>
      <c r="V43" s="255"/>
      <c r="W43" s="255">
        <v>0.05</v>
      </c>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4"/>
      <c r="BN43" s="254"/>
      <c r="BO43" s="255"/>
      <c r="BP43" s="255"/>
      <c r="BQ43" s="254">
        <f t="shared" si="23"/>
        <v>0</v>
      </c>
      <c r="BR43" s="254" t="s">
        <v>398</v>
      </c>
    </row>
    <row r="44" spans="1:70" ht="26.25" customHeight="1">
      <c r="A44" s="250" t="s">
        <v>149</v>
      </c>
      <c r="B44" s="251" t="s">
        <v>414</v>
      </c>
      <c r="C44" s="252">
        <f t="shared" si="19"/>
        <v>2</v>
      </c>
      <c r="D44" s="253"/>
      <c r="E44" s="252">
        <f t="shared" si="20"/>
        <v>2</v>
      </c>
      <c r="F44" s="256" t="s">
        <v>361</v>
      </c>
      <c r="G44" s="254" t="s">
        <v>365</v>
      </c>
      <c r="H44" s="254"/>
      <c r="I44" s="254">
        <v>0.5</v>
      </c>
      <c r="J44" s="255"/>
      <c r="K44" s="255"/>
      <c r="L44" s="255">
        <v>0.97</v>
      </c>
      <c r="M44" s="255">
        <v>0.03</v>
      </c>
      <c r="N44" s="255"/>
      <c r="O44" s="255"/>
      <c r="P44" s="255"/>
      <c r="Q44" s="255"/>
      <c r="R44" s="255"/>
      <c r="S44" s="255"/>
      <c r="T44" s="255"/>
      <c r="U44" s="255">
        <v>0.5</v>
      </c>
      <c r="V44" s="255"/>
      <c r="W44" s="255"/>
      <c r="X44" s="255"/>
      <c r="Y44" s="255"/>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4"/>
      <c r="BN44" s="254"/>
      <c r="BO44" s="255"/>
      <c r="BP44" s="255"/>
      <c r="BQ44" s="254">
        <f t="shared" si="23"/>
        <v>0</v>
      </c>
      <c r="BR44" s="254" t="s">
        <v>398</v>
      </c>
    </row>
    <row r="45" spans="1:70" ht="26.25" customHeight="1">
      <c r="A45" s="250" t="s">
        <v>149</v>
      </c>
      <c r="B45" s="251" t="s">
        <v>415</v>
      </c>
      <c r="C45" s="252">
        <f t="shared" si="19"/>
        <v>0.1113</v>
      </c>
      <c r="D45" s="253"/>
      <c r="E45" s="252">
        <f t="shared" si="20"/>
        <v>0.1113</v>
      </c>
      <c r="F45" s="256" t="s">
        <v>358</v>
      </c>
      <c r="G45" s="254" t="s">
        <v>365</v>
      </c>
      <c r="H45" s="254"/>
      <c r="I45" s="254">
        <v>0.1113</v>
      </c>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4"/>
      <c r="BN45" s="254"/>
      <c r="BO45" s="255" t="s">
        <v>14</v>
      </c>
      <c r="BP45" s="255" t="s">
        <v>366</v>
      </c>
      <c r="BQ45" s="254">
        <f t="shared" si="23"/>
        <v>0</v>
      </c>
      <c r="BR45" s="254" t="s">
        <v>398</v>
      </c>
    </row>
    <row r="46" spans="1:70" ht="26.25" customHeight="1">
      <c r="A46" s="250" t="s">
        <v>92</v>
      </c>
      <c r="B46" s="251" t="s">
        <v>416</v>
      </c>
      <c r="C46" s="252">
        <f t="shared" si="19"/>
        <v>0.21540000000000001</v>
      </c>
      <c r="D46" s="253"/>
      <c r="E46" s="252">
        <f t="shared" si="20"/>
        <v>0.21540000000000001</v>
      </c>
      <c r="F46" s="256" t="s">
        <v>361</v>
      </c>
      <c r="G46" s="254" t="s">
        <v>365</v>
      </c>
      <c r="H46" s="254"/>
      <c r="I46" s="254"/>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v>0.21540000000000001</v>
      </c>
      <c r="BC46" s="255"/>
      <c r="BD46" s="255"/>
      <c r="BE46" s="255"/>
      <c r="BF46" s="255"/>
      <c r="BG46" s="255"/>
      <c r="BH46" s="255"/>
      <c r="BI46" s="255"/>
      <c r="BJ46" s="255"/>
      <c r="BK46" s="255"/>
      <c r="BL46" s="255"/>
      <c r="BM46" s="254"/>
      <c r="BN46" s="254"/>
      <c r="BO46" s="255"/>
      <c r="BP46" s="255"/>
      <c r="BQ46" s="254">
        <f t="shared" si="23"/>
        <v>0</v>
      </c>
      <c r="BR46" s="254" t="s">
        <v>398</v>
      </c>
    </row>
    <row r="47" spans="1:70" ht="26.25" customHeight="1">
      <c r="L47" s="266"/>
    </row>
  </sheetData>
  <mergeCells count="5">
    <mergeCell ref="A2:A3"/>
    <mergeCell ref="B2:B3"/>
    <mergeCell ref="C2:E2"/>
    <mergeCell ref="F2:F3"/>
    <mergeCell ref="I2:BM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29"/>
  <sheetViews>
    <sheetView showZeros="0" topLeftCell="A7" zoomScaleNormal="100" workbookViewId="0">
      <selection activeCell="I7" sqref="I7"/>
    </sheetView>
  </sheetViews>
  <sheetFormatPr defaultColWidth="8.88671875" defaultRowHeight="20.100000000000001" customHeight="1"/>
  <cols>
    <col min="1" max="1" width="5.5546875" style="267" customWidth="1"/>
    <col min="2" max="2" width="37.5546875" style="282" customWidth="1"/>
    <col min="3" max="3" width="12.44140625" style="267" bestFit="1" customWidth="1"/>
    <col min="4" max="4" width="10.44140625" style="272" customWidth="1"/>
    <col min="5" max="5" width="9.5546875" style="272" customWidth="1"/>
    <col min="6" max="6" width="9.44140625" style="272" customWidth="1"/>
    <col min="7" max="7" width="6.44140625" style="272" customWidth="1"/>
    <col min="8" max="16384" width="8.88671875" style="272"/>
  </cols>
  <sheetData>
    <row r="1" spans="1:7" s="267" customFormat="1" ht="27.6" customHeight="1">
      <c r="A1" s="997" t="s">
        <v>2</v>
      </c>
      <c r="B1" s="1043" t="s">
        <v>194</v>
      </c>
      <c r="C1" s="997" t="s">
        <v>4</v>
      </c>
      <c r="D1" s="1043" t="s">
        <v>426</v>
      </c>
      <c r="E1" s="1043" t="s">
        <v>422</v>
      </c>
      <c r="F1" s="1043"/>
      <c r="G1" s="1043"/>
    </row>
    <row r="2" spans="1:7" s="267" customFormat="1" ht="32.4" customHeight="1">
      <c r="A2" s="997"/>
      <c r="B2" s="1043"/>
      <c r="C2" s="997"/>
      <c r="D2" s="1043"/>
      <c r="E2" s="275" t="s">
        <v>423</v>
      </c>
      <c r="F2" s="275" t="s">
        <v>424</v>
      </c>
      <c r="G2" s="276" t="s">
        <v>425</v>
      </c>
    </row>
    <row r="3" spans="1:7" s="270" customFormat="1" ht="20.100000000000001" customHeight="1">
      <c r="A3" s="277">
        <v>-1</v>
      </c>
      <c r="B3" s="277">
        <v>-2</v>
      </c>
      <c r="C3" s="277">
        <v>-3</v>
      </c>
      <c r="D3" s="277">
        <v>-4</v>
      </c>
      <c r="E3" s="277">
        <v>-5</v>
      </c>
      <c r="F3" s="277" t="s">
        <v>427</v>
      </c>
      <c r="G3" s="277">
        <v>-7</v>
      </c>
    </row>
    <row r="4" spans="1:7" s="279" customFormat="1" ht="27.6">
      <c r="A4" s="276">
        <v>1</v>
      </c>
      <c r="B4" s="280" t="s">
        <v>242</v>
      </c>
      <c r="C4" s="276" t="s">
        <v>243</v>
      </c>
      <c r="D4" s="278">
        <v>549.78362389999995</v>
      </c>
      <c r="E4" s="278">
        <f>E6+E8+E9+E10+E11+E12+E14+E15+E16</f>
        <v>3.8934309999999996</v>
      </c>
      <c r="F4" s="278">
        <f>D4-E4</f>
        <v>545.89019289999999</v>
      </c>
      <c r="G4" s="278">
        <f>E4/D4*100</f>
        <v>0.7081751494126306</v>
      </c>
    </row>
    <row r="5" spans="1:7" ht="20.100000000000001" customHeight="1">
      <c r="A5" s="274"/>
      <c r="B5" s="268" t="s">
        <v>75</v>
      </c>
      <c r="C5" s="274"/>
      <c r="D5" s="271"/>
      <c r="E5" s="271"/>
      <c r="F5" s="271">
        <f t="shared" ref="F5:F29" si="0">D5-E5</f>
        <v>0</v>
      </c>
      <c r="G5" s="271"/>
    </row>
    <row r="6" spans="1:7" ht="20.100000000000001" customHeight="1">
      <c r="A6" s="274" t="s">
        <v>21</v>
      </c>
      <c r="B6" s="268" t="s">
        <v>22</v>
      </c>
      <c r="C6" s="274" t="s">
        <v>244</v>
      </c>
      <c r="D6" s="271">
        <v>117.06688860000003</v>
      </c>
      <c r="E6" s="271">
        <v>2.0282999999999998</v>
      </c>
      <c r="F6" s="271">
        <f t="shared" si="0"/>
        <v>115.03858860000003</v>
      </c>
      <c r="G6" s="271">
        <f t="shared" ref="G6:G29" si="1">E6/D6*100</f>
        <v>1.7325992210576264</v>
      </c>
    </row>
    <row r="7" spans="1:7" s="115" customFormat="1" ht="20.100000000000001" customHeight="1">
      <c r="A7" s="283"/>
      <c r="B7" s="281" t="s">
        <v>24</v>
      </c>
      <c r="C7" s="283" t="s">
        <v>245</v>
      </c>
      <c r="D7" s="273">
        <v>115.09282860000002</v>
      </c>
      <c r="E7" s="273">
        <v>2.02162</v>
      </c>
      <c r="F7" s="273">
        <f t="shared" si="0"/>
        <v>113.07120860000002</v>
      </c>
      <c r="G7" s="273">
        <f t="shared" si="1"/>
        <v>1.7565125686727623</v>
      </c>
    </row>
    <row r="8" spans="1:7" ht="20.100000000000001" customHeight="1">
      <c r="A8" s="274" t="s">
        <v>30</v>
      </c>
      <c r="B8" s="268" t="s">
        <v>31</v>
      </c>
      <c r="C8" s="274" t="s">
        <v>246</v>
      </c>
      <c r="D8" s="271">
        <v>200.56430929999996</v>
      </c>
      <c r="E8" s="271">
        <v>0.96702999999999995</v>
      </c>
      <c r="F8" s="271">
        <f t="shared" si="0"/>
        <v>199.59727929999997</v>
      </c>
      <c r="G8" s="271">
        <f t="shared" si="1"/>
        <v>0.48215457843675286</v>
      </c>
    </row>
    <row r="9" spans="1:7" ht="20.100000000000001" customHeight="1">
      <c r="A9" s="274" t="s">
        <v>33</v>
      </c>
      <c r="B9" s="268" t="s">
        <v>34</v>
      </c>
      <c r="C9" s="274" t="s">
        <v>247</v>
      </c>
      <c r="D9" s="271">
        <v>39.028425999999996</v>
      </c>
      <c r="E9" s="271">
        <v>0.35059099999999999</v>
      </c>
      <c r="F9" s="271">
        <f t="shared" si="0"/>
        <v>38.677834999999995</v>
      </c>
      <c r="G9" s="271">
        <f t="shared" si="1"/>
        <v>0.89829653904054452</v>
      </c>
    </row>
    <row r="10" spans="1:7" ht="20.100000000000001" customHeight="1">
      <c r="A10" s="274" t="s">
        <v>36</v>
      </c>
      <c r="B10" s="268" t="s">
        <v>37</v>
      </c>
      <c r="C10" s="274" t="s">
        <v>248</v>
      </c>
      <c r="D10" s="271">
        <v>20.04</v>
      </c>
      <c r="E10" s="271">
        <v>3.7509999999999932E-2</v>
      </c>
      <c r="F10" s="271">
        <f t="shared" si="0"/>
        <v>20.002489999999998</v>
      </c>
      <c r="G10" s="271">
        <f t="shared" si="1"/>
        <v>0.18717564870259448</v>
      </c>
    </row>
    <row r="11" spans="1:7" ht="20.100000000000001" customHeight="1">
      <c r="A11" s="274" t="s">
        <v>45</v>
      </c>
      <c r="B11" s="268" t="s">
        <v>46</v>
      </c>
      <c r="C11" s="274" t="s">
        <v>249</v>
      </c>
      <c r="D11" s="271">
        <v>0</v>
      </c>
      <c r="E11" s="271">
        <v>0</v>
      </c>
      <c r="F11" s="271">
        <f t="shared" si="0"/>
        <v>0</v>
      </c>
      <c r="G11" s="271"/>
    </row>
    <row r="12" spans="1:7" ht="20.100000000000001" customHeight="1">
      <c r="A12" s="274" t="s">
        <v>54</v>
      </c>
      <c r="B12" s="268" t="s">
        <v>55</v>
      </c>
      <c r="C12" s="274" t="s">
        <v>250</v>
      </c>
      <c r="D12" s="271">
        <v>168.79884000000004</v>
      </c>
      <c r="E12" s="271">
        <v>0.51</v>
      </c>
      <c r="F12" s="271">
        <f t="shared" si="0"/>
        <v>168.28884000000005</v>
      </c>
      <c r="G12" s="271">
        <f t="shared" si="1"/>
        <v>0.3021347777034486</v>
      </c>
    </row>
    <row r="13" spans="1:7" s="115" customFormat="1" ht="27.6">
      <c r="A13" s="283"/>
      <c r="B13" s="281" t="s">
        <v>251</v>
      </c>
      <c r="C13" s="283" t="s">
        <v>252</v>
      </c>
      <c r="D13" s="273">
        <v>0</v>
      </c>
      <c r="E13" s="273">
        <v>0</v>
      </c>
      <c r="F13" s="273">
        <f t="shared" si="0"/>
        <v>0</v>
      </c>
      <c r="G13" s="273"/>
    </row>
    <row r="14" spans="1:7" ht="20.100000000000001" customHeight="1">
      <c r="A14" s="274" t="s">
        <v>63</v>
      </c>
      <c r="B14" s="268" t="s">
        <v>64</v>
      </c>
      <c r="C14" s="274" t="s">
        <v>253</v>
      </c>
      <c r="D14" s="271">
        <v>4.2851600000000003</v>
      </c>
      <c r="E14" s="271">
        <v>0</v>
      </c>
      <c r="F14" s="271">
        <f t="shared" si="0"/>
        <v>4.2851600000000003</v>
      </c>
      <c r="G14" s="271">
        <f t="shared" si="1"/>
        <v>0</v>
      </c>
    </row>
    <row r="15" spans="1:7" ht="20.100000000000001" customHeight="1">
      <c r="A15" s="274" t="s">
        <v>66</v>
      </c>
      <c r="B15" s="268" t="s">
        <v>67</v>
      </c>
      <c r="C15" s="274" t="s">
        <v>254</v>
      </c>
      <c r="D15" s="271">
        <v>0</v>
      </c>
      <c r="E15" s="271"/>
      <c r="F15" s="271">
        <f t="shared" si="0"/>
        <v>0</v>
      </c>
      <c r="G15" s="271"/>
    </row>
    <row r="16" spans="1:7" ht="20.100000000000001" customHeight="1">
      <c r="A16" s="274" t="s">
        <v>69</v>
      </c>
      <c r="B16" s="268" t="s">
        <v>70</v>
      </c>
      <c r="C16" s="274" t="s">
        <v>255</v>
      </c>
      <c r="D16" s="271">
        <v>0</v>
      </c>
      <c r="E16" s="271">
        <v>0</v>
      </c>
      <c r="F16" s="271">
        <f t="shared" si="0"/>
        <v>0</v>
      </c>
      <c r="G16" s="271"/>
    </row>
    <row r="17" spans="1:7" s="279" customFormat="1" ht="30.6" customHeight="1">
      <c r="A17" s="276">
        <v>2</v>
      </c>
      <c r="B17" s="280" t="s">
        <v>256</v>
      </c>
      <c r="C17" s="276"/>
      <c r="D17" s="278">
        <v>1</v>
      </c>
      <c r="E17" s="278"/>
      <c r="F17" s="278">
        <f t="shared" si="0"/>
        <v>1</v>
      </c>
      <c r="G17" s="278">
        <f t="shared" si="1"/>
        <v>0</v>
      </c>
    </row>
    <row r="18" spans="1:7" ht="30.6" customHeight="1">
      <c r="A18" s="274"/>
      <c r="B18" s="268" t="s">
        <v>75</v>
      </c>
      <c r="C18" s="274"/>
      <c r="D18" s="271"/>
      <c r="E18" s="271"/>
      <c r="F18" s="271">
        <f t="shared" si="0"/>
        <v>0</v>
      </c>
      <c r="G18" s="271"/>
    </row>
    <row r="19" spans="1:7" ht="30.6" customHeight="1">
      <c r="A19" s="274" t="s">
        <v>76</v>
      </c>
      <c r="B19" s="268" t="s">
        <v>257</v>
      </c>
      <c r="C19" s="274" t="s">
        <v>258</v>
      </c>
      <c r="D19" s="271">
        <v>0</v>
      </c>
      <c r="E19" s="271"/>
      <c r="F19" s="271">
        <f t="shared" si="0"/>
        <v>0</v>
      </c>
      <c r="G19" s="271"/>
    </row>
    <row r="20" spans="1:7" ht="30.6" customHeight="1">
      <c r="A20" s="274" t="s">
        <v>79</v>
      </c>
      <c r="B20" s="268" t="s">
        <v>259</v>
      </c>
      <c r="C20" s="274" t="s">
        <v>260</v>
      </c>
      <c r="D20" s="271">
        <v>0</v>
      </c>
      <c r="E20" s="271"/>
      <c r="F20" s="271">
        <f t="shared" si="0"/>
        <v>0</v>
      </c>
      <c r="G20" s="271"/>
    </row>
    <row r="21" spans="1:7" ht="30.6" customHeight="1">
      <c r="A21" s="274" t="s">
        <v>82</v>
      </c>
      <c r="B21" s="268" t="s">
        <v>261</v>
      </c>
      <c r="C21" s="274" t="s">
        <v>262</v>
      </c>
      <c r="D21" s="271">
        <v>0</v>
      </c>
      <c r="E21" s="271"/>
      <c r="F21" s="271">
        <f t="shared" si="0"/>
        <v>0</v>
      </c>
      <c r="G21" s="271"/>
    </row>
    <row r="22" spans="1:7" ht="30.6" customHeight="1">
      <c r="A22" s="274" t="s">
        <v>85</v>
      </c>
      <c r="B22" s="268" t="s">
        <v>263</v>
      </c>
      <c r="C22" s="274" t="s">
        <v>264</v>
      </c>
      <c r="D22" s="271">
        <v>0</v>
      </c>
      <c r="E22" s="271"/>
      <c r="F22" s="271">
        <f t="shared" si="0"/>
        <v>0</v>
      </c>
      <c r="G22" s="271"/>
    </row>
    <row r="23" spans="1:7" ht="30.6" customHeight="1">
      <c r="A23" s="274" t="s">
        <v>90</v>
      </c>
      <c r="B23" s="268" t="s">
        <v>265</v>
      </c>
      <c r="C23" s="274" t="s">
        <v>266</v>
      </c>
      <c r="D23" s="271">
        <v>0</v>
      </c>
      <c r="E23" s="271"/>
      <c r="F23" s="271">
        <f t="shared" si="0"/>
        <v>0</v>
      </c>
      <c r="G23" s="271"/>
    </row>
    <row r="24" spans="1:7" ht="30.6" customHeight="1">
      <c r="A24" s="274" t="s">
        <v>93</v>
      </c>
      <c r="B24" s="268" t="s">
        <v>267</v>
      </c>
      <c r="C24" s="274" t="s">
        <v>268</v>
      </c>
      <c r="D24" s="271">
        <v>0</v>
      </c>
      <c r="E24" s="271"/>
      <c r="F24" s="271">
        <f t="shared" si="0"/>
        <v>0</v>
      </c>
      <c r="G24" s="271"/>
    </row>
    <row r="25" spans="1:7" ht="30.6" customHeight="1">
      <c r="A25" s="274" t="s">
        <v>96</v>
      </c>
      <c r="B25" s="268" t="s">
        <v>269</v>
      </c>
      <c r="C25" s="274" t="s">
        <v>418</v>
      </c>
      <c r="D25" s="271">
        <v>0</v>
      </c>
      <c r="E25" s="271"/>
      <c r="F25" s="271">
        <f t="shared" si="0"/>
        <v>0</v>
      </c>
      <c r="G25" s="271"/>
    </row>
    <row r="26" spans="1:7" ht="30.6" customHeight="1">
      <c r="A26" s="274" t="s">
        <v>99</v>
      </c>
      <c r="B26" s="268" t="s">
        <v>271</v>
      </c>
      <c r="C26" s="274" t="s">
        <v>419</v>
      </c>
      <c r="D26" s="271">
        <v>0</v>
      </c>
      <c r="E26" s="271"/>
      <c r="F26" s="271">
        <f t="shared" si="0"/>
        <v>0</v>
      </c>
      <c r="G26" s="271"/>
    </row>
    <row r="27" spans="1:7" ht="30.6" customHeight="1">
      <c r="A27" s="274" t="s">
        <v>102</v>
      </c>
      <c r="B27" s="268" t="s">
        <v>273</v>
      </c>
      <c r="C27" s="274" t="s">
        <v>420</v>
      </c>
      <c r="D27" s="271">
        <v>1</v>
      </c>
      <c r="E27" s="271"/>
      <c r="F27" s="271">
        <f t="shared" si="0"/>
        <v>1</v>
      </c>
      <c r="G27" s="271">
        <f t="shared" si="1"/>
        <v>0</v>
      </c>
    </row>
    <row r="28" spans="1:7" s="115" customFormat="1" ht="30.6" customHeight="1">
      <c r="A28" s="283"/>
      <c r="B28" s="281" t="s">
        <v>251</v>
      </c>
      <c r="C28" s="283" t="s">
        <v>421</v>
      </c>
      <c r="D28" s="273">
        <v>0</v>
      </c>
      <c r="E28" s="273"/>
      <c r="F28" s="271">
        <f t="shared" si="0"/>
        <v>0</v>
      </c>
      <c r="G28" s="271"/>
    </row>
    <row r="29" spans="1:7" ht="30.6" customHeight="1">
      <c r="A29" s="274">
        <v>3</v>
      </c>
      <c r="B29" s="268" t="s">
        <v>276</v>
      </c>
      <c r="C29" s="274" t="s">
        <v>277</v>
      </c>
      <c r="D29" s="271">
        <v>9.2685490000000001</v>
      </c>
      <c r="E29" s="271">
        <v>0</v>
      </c>
      <c r="F29" s="271">
        <f t="shared" si="0"/>
        <v>9.2685490000000001</v>
      </c>
      <c r="G29" s="271">
        <f t="shared" si="1"/>
        <v>0</v>
      </c>
    </row>
  </sheetData>
  <mergeCells count="5">
    <mergeCell ref="A1:A2"/>
    <mergeCell ref="B1:B2"/>
    <mergeCell ref="C1:C2"/>
    <mergeCell ref="D1:D2"/>
    <mergeCell ref="E1:G1"/>
  </mergeCells>
  <pageMargins left="0.7" right="0.31666666666666665"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G25"/>
  <sheetViews>
    <sheetView showZeros="0" workbookViewId="0">
      <selection activeCell="I7" sqref="I7"/>
    </sheetView>
  </sheetViews>
  <sheetFormatPr defaultColWidth="8.88671875" defaultRowHeight="27" customHeight="1"/>
  <cols>
    <col min="1" max="1" width="6.44140625" style="221" customWidth="1"/>
    <col min="2" max="2" width="32.44140625" style="221" customWidth="1"/>
    <col min="3" max="3" width="7" style="221" customWidth="1"/>
    <col min="4" max="4" width="10.44140625" style="221" customWidth="1"/>
    <col min="5" max="5" width="12.44140625" style="221" customWidth="1"/>
    <col min="6" max="6" width="13.5546875" style="221" customWidth="1"/>
    <col min="7" max="16384" width="8.88671875" style="221"/>
  </cols>
  <sheetData>
    <row r="1" spans="1:7" ht="23.4" customHeight="1">
      <c r="A1" s="1044" t="s">
        <v>2</v>
      </c>
      <c r="B1" s="1044" t="s">
        <v>194</v>
      </c>
      <c r="C1" s="1044" t="s">
        <v>4</v>
      </c>
      <c r="D1" s="1044" t="s">
        <v>5</v>
      </c>
      <c r="E1" s="1043" t="s">
        <v>430</v>
      </c>
      <c r="F1" s="1043"/>
      <c r="G1" s="1043"/>
    </row>
    <row r="2" spans="1:7" ht="18.600000000000001" customHeight="1">
      <c r="A2" s="1044"/>
      <c r="B2" s="1044"/>
      <c r="C2" s="1044"/>
      <c r="D2" s="1044"/>
      <c r="E2" s="268" t="s">
        <v>423</v>
      </c>
      <c r="F2" s="268" t="s">
        <v>424</v>
      </c>
      <c r="G2" s="268" t="s">
        <v>196</v>
      </c>
    </row>
    <row r="3" spans="1:7" ht="18.600000000000001" hidden="1" customHeight="1">
      <c r="A3" s="360"/>
      <c r="B3" s="360" t="s">
        <v>288</v>
      </c>
      <c r="C3" s="360"/>
      <c r="D3" s="361">
        <v>604.14</v>
      </c>
      <c r="E3" s="268"/>
      <c r="F3" s="268"/>
      <c r="G3" s="359"/>
    </row>
    <row r="4" spans="1:7" s="373" customFormat="1" ht="18.600000000000001" customHeight="1">
      <c r="A4" s="362">
        <v>1</v>
      </c>
      <c r="B4" s="363" t="s">
        <v>19</v>
      </c>
      <c r="C4" s="362" t="s">
        <v>20</v>
      </c>
      <c r="D4" s="364">
        <v>439.76</v>
      </c>
      <c r="E4" s="365">
        <f>E5+E7+E8+E9+E10+E11</f>
        <v>36.938480000000006</v>
      </c>
      <c r="F4" s="365">
        <f>D4-E4</f>
        <v>402.82151999999996</v>
      </c>
      <c r="G4" s="365">
        <f>E4/D4*100</f>
        <v>8.399690740403857</v>
      </c>
    </row>
    <row r="5" spans="1:7" ht="18.600000000000001" customHeight="1">
      <c r="A5" s="366" t="s">
        <v>21</v>
      </c>
      <c r="B5" s="367" t="s">
        <v>22</v>
      </c>
      <c r="C5" s="366" t="s">
        <v>23</v>
      </c>
      <c r="D5" s="284">
        <v>87.13</v>
      </c>
      <c r="E5" s="350">
        <f>Sheet2!I6+Sheet2!J6+Sheet2!K6</f>
        <v>4.11395</v>
      </c>
      <c r="F5" s="350">
        <f t="shared" ref="F5:F25" si="0">D5-E5</f>
        <v>83.016049999999993</v>
      </c>
      <c r="G5" s="350">
        <f t="shared" ref="G5:G25" si="1">E5/D5*100</f>
        <v>4.7216228623895331</v>
      </c>
    </row>
    <row r="6" spans="1:7" ht="18.600000000000001" customHeight="1">
      <c r="A6" s="368"/>
      <c r="B6" s="369" t="s">
        <v>24</v>
      </c>
      <c r="C6" s="368" t="s">
        <v>25</v>
      </c>
      <c r="D6" s="370">
        <v>85.16</v>
      </c>
      <c r="E6" s="350">
        <f>Sheet2!I6</f>
        <v>4.11395</v>
      </c>
      <c r="F6" s="350">
        <f t="shared" si="0"/>
        <v>81.046049999999994</v>
      </c>
      <c r="G6" s="350">
        <f t="shared" si="1"/>
        <v>4.8308478158759982</v>
      </c>
    </row>
    <row r="7" spans="1:7" ht="18.600000000000001" customHeight="1">
      <c r="A7" s="366" t="s">
        <v>30</v>
      </c>
      <c r="B7" s="367" t="s">
        <v>31</v>
      </c>
      <c r="C7" s="366" t="s">
        <v>32</v>
      </c>
      <c r="D7" s="284">
        <v>187.55</v>
      </c>
      <c r="E7" s="350">
        <f>Sheet2!L6</f>
        <v>28.415559999999999</v>
      </c>
      <c r="F7" s="350">
        <f t="shared" si="0"/>
        <v>159.13444000000001</v>
      </c>
      <c r="G7" s="350">
        <f t="shared" si="1"/>
        <v>15.150925086643561</v>
      </c>
    </row>
    <row r="8" spans="1:7" ht="18.600000000000001" customHeight="1">
      <c r="A8" s="366" t="s">
        <v>33</v>
      </c>
      <c r="B8" s="367" t="s">
        <v>34</v>
      </c>
      <c r="C8" s="366" t="s">
        <v>35</v>
      </c>
      <c r="D8" s="284">
        <v>35.07</v>
      </c>
      <c r="E8" s="350">
        <f>Sheet2!M6</f>
        <v>1.4356</v>
      </c>
      <c r="F8" s="350">
        <f t="shared" si="0"/>
        <v>33.634399999999999</v>
      </c>
      <c r="G8" s="350">
        <f t="shared" si="1"/>
        <v>4.0935272312517821</v>
      </c>
    </row>
    <row r="9" spans="1:7" ht="18.600000000000001" customHeight="1">
      <c r="A9" s="366" t="s">
        <v>36</v>
      </c>
      <c r="B9" s="367" t="s">
        <v>37</v>
      </c>
      <c r="C9" s="366" t="s">
        <v>38</v>
      </c>
      <c r="D9" s="284">
        <v>20.04</v>
      </c>
      <c r="E9" s="350">
        <f>Sheet2!N6+Sheet2!O6+Sheet2!P6</f>
        <v>0</v>
      </c>
      <c r="F9" s="350">
        <f t="shared" si="0"/>
        <v>20.04</v>
      </c>
      <c r="G9" s="350">
        <f t="shared" si="1"/>
        <v>0</v>
      </c>
    </row>
    <row r="10" spans="1:7" ht="18.600000000000001" customHeight="1">
      <c r="A10" s="366" t="s">
        <v>45</v>
      </c>
      <c r="B10" s="367" t="s">
        <v>55</v>
      </c>
      <c r="C10" s="366" t="s">
        <v>56</v>
      </c>
      <c r="D10" s="284">
        <v>106.47</v>
      </c>
      <c r="E10" s="350">
        <f>Sheet2!T6+Sheet2!U6+Sheet2!V6</f>
        <v>2.5300699999999998</v>
      </c>
      <c r="F10" s="350">
        <f t="shared" si="0"/>
        <v>103.93993</v>
      </c>
      <c r="G10" s="350">
        <f t="shared" si="1"/>
        <v>2.3763219686296608</v>
      </c>
    </row>
    <row r="11" spans="1:7" ht="18.600000000000001" customHeight="1">
      <c r="A11" s="366" t="s">
        <v>54</v>
      </c>
      <c r="B11" s="367" t="s">
        <v>428</v>
      </c>
      <c r="C11" s="366" t="s">
        <v>65</v>
      </c>
      <c r="D11" s="284">
        <v>3.49</v>
      </c>
      <c r="E11" s="350">
        <f>Sheet2!W6</f>
        <v>0.44330000000000003</v>
      </c>
      <c r="F11" s="350">
        <f t="shared" si="0"/>
        <v>3.0467000000000004</v>
      </c>
      <c r="G11" s="350">
        <f t="shared" si="1"/>
        <v>12.702005730659025</v>
      </c>
    </row>
    <row r="12" spans="1:7" s="373" customFormat="1" ht="18.600000000000001" customHeight="1">
      <c r="A12" s="362">
        <v>2</v>
      </c>
      <c r="B12" s="363" t="s">
        <v>73</v>
      </c>
      <c r="C12" s="362" t="s">
        <v>74</v>
      </c>
      <c r="D12" s="364">
        <v>86.08</v>
      </c>
      <c r="E12" s="365">
        <f>E14+E15+E16+E17+E18+E19+E20+E21+E22+E23+E24+E25</f>
        <v>2.8489000000000004</v>
      </c>
      <c r="F12" s="365">
        <f t="shared" si="0"/>
        <v>83.231099999999998</v>
      </c>
      <c r="G12" s="365">
        <f t="shared" si="1"/>
        <v>3.3095957249070636</v>
      </c>
    </row>
    <row r="13" spans="1:7" ht="18.600000000000001" customHeight="1">
      <c r="A13" s="368"/>
      <c r="B13" s="369" t="s">
        <v>75</v>
      </c>
      <c r="C13" s="368"/>
      <c r="D13" s="370"/>
      <c r="E13" s="371"/>
      <c r="F13" s="350"/>
      <c r="G13" s="350"/>
    </row>
    <row r="14" spans="1:7" ht="18.600000000000001" customHeight="1">
      <c r="A14" s="366" t="s">
        <v>76</v>
      </c>
      <c r="B14" s="367" t="s">
        <v>91</v>
      </c>
      <c r="C14" s="366" t="s">
        <v>92</v>
      </c>
      <c r="D14" s="284">
        <v>0.61</v>
      </c>
      <c r="E14" s="350">
        <f>Sheet2!AE6</f>
        <v>0</v>
      </c>
      <c r="F14" s="350">
        <f t="shared" si="0"/>
        <v>0.61</v>
      </c>
      <c r="G14" s="350">
        <f t="shared" si="1"/>
        <v>0</v>
      </c>
    </row>
    <row r="15" spans="1:7" ht="18.600000000000001" customHeight="1">
      <c r="A15" s="366" t="s">
        <v>79</v>
      </c>
      <c r="B15" s="367" t="s">
        <v>94</v>
      </c>
      <c r="C15" s="366" t="s">
        <v>95</v>
      </c>
      <c r="D15" s="284">
        <v>2.62</v>
      </c>
      <c r="E15" s="350">
        <f>Sheet2!AF6</f>
        <v>1.1486000000000001</v>
      </c>
      <c r="F15" s="350">
        <f t="shared" si="0"/>
        <v>1.4714</v>
      </c>
      <c r="G15" s="350">
        <f t="shared" si="1"/>
        <v>43.839694656488547</v>
      </c>
    </row>
    <row r="16" spans="1:7" ht="28.35" customHeight="1">
      <c r="A16" s="366" t="s">
        <v>82</v>
      </c>
      <c r="B16" s="367" t="s">
        <v>103</v>
      </c>
      <c r="C16" s="366" t="s">
        <v>104</v>
      </c>
      <c r="D16" s="284">
        <v>13.24</v>
      </c>
      <c r="E16" s="350">
        <f>SUM(Sheet2!AI5:AX5)</f>
        <v>0</v>
      </c>
      <c r="F16" s="350">
        <f t="shared" si="0"/>
        <v>13.24</v>
      </c>
      <c r="G16" s="350">
        <f t="shared" si="1"/>
        <v>0</v>
      </c>
    </row>
    <row r="17" spans="1:7" ht="18.600000000000001" customHeight="1">
      <c r="A17" s="366" t="s">
        <v>85</v>
      </c>
      <c r="B17" s="367" t="s">
        <v>142</v>
      </c>
      <c r="C17" s="366" t="s">
        <v>143</v>
      </c>
      <c r="D17" s="284">
        <v>0.15</v>
      </c>
      <c r="E17" s="371">
        <f>Sheet2!AZ6</f>
        <v>0</v>
      </c>
      <c r="F17" s="350">
        <f t="shared" si="0"/>
        <v>0.15</v>
      </c>
      <c r="G17" s="350">
        <f t="shared" si="1"/>
        <v>0</v>
      </c>
    </row>
    <row r="18" spans="1:7" ht="18.600000000000001" customHeight="1">
      <c r="A18" s="366" t="s">
        <v>90</v>
      </c>
      <c r="B18" s="367" t="s">
        <v>145</v>
      </c>
      <c r="C18" s="366" t="s">
        <v>146</v>
      </c>
      <c r="D18" s="284">
        <v>34.42</v>
      </c>
      <c r="E18" s="371">
        <f>Sheet2!BA6</f>
        <v>0</v>
      </c>
      <c r="F18" s="350">
        <f t="shared" si="0"/>
        <v>34.42</v>
      </c>
      <c r="G18" s="350">
        <f t="shared" si="1"/>
        <v>0</v>
      </c>
    </row>
    <row r="19" spans="1:7" ht="18.600000000000001" customHeight="1">
      <c r="A19" s="366" t="s">
        <v>93</v>
      </c>
      <c r="B19" s="367" t="s">
        <v>148</v>
      </c>
      <c r="C19" s="366" t="s">
        <v>149</v>
      </c>
      <c r="D19" s="284">
        <v>13.46</v>
      </c>
      <c r="E19" s="350">
        <f>Sheet2!BB6</f>
        <v>0.92910000000000004</v>
      </c>
      <c r="F19" s="350">
        <f t="shared" si="0"/>
        <v>12.530900000000001</v>
      </c>
      <c r="G19" s="350">
        <f t="shared" si="1"/>
        <v>6.9026745913818717</v>
      </c>
    </row>
    <row r="20" spans="1:7" ht="18.600000000000001" customHeight="1">
      <c r="A20" s="366" t="s">
        <v>96</v>
      </c>
      <c r="B20" s="372" t="s">
        <v>151</v>
      </c>
      <c r="C20" s="366" t="s">
        <v>152</v>
      </c>
      <c r="D20" s="284">
        <v>11.39</v>
      </c>
      <c r="E20" s="350">
        <f>Sheet2!BC6</f>
        <v>0.753</v>
      </c>
      <c r="F20" s="350">
        <f t="shared" si="0"/>
        <v>10.637</v>
      </c>
      <c r="G20" s="350">
        <f t="shared" si="1"/>
        <v>6.6110623353819138</v>
      </c>
    </row>
    <row r="21" spans="1:7" ht="18.600000000000001" customHeight="1">
      <c r="A21" s="366" t="s">
        <v>99</v>
      </c>
      <c r="B21" s="372" t="s">
        <v>154</v>
      </c>
      <c r="C21" s="366" t="s">
        <v>155</v>
      </c>
      <c r="D21" s="284">
        <v>1.03</v>
      </c>
      <c r="E21" s="350">
        <f>Sheet2!BD6</f>
        <v>0</v>
      </c>
      <c r="F21" s="350">
        <f t="shared" si="0"/>
        <v>1.03</v>
      </c>
      <c r="G21" s="350">
        <f t="shared" si="1"/>
        <v>0</v>
      </c>
    </row>
    <row r="22" spans="1:7" ht="28.35" customHeight="1">
      <c r="A22" s="366" t="s">
        <v>102</v>
      </c>
      <c r="B22" s="372" t="s">
        <v>157</v>
      </c>
      <c r="C22" s="366" t="s">
        <v>158</v>
      </c>
      <c r="D22" s="284">
        <v>0.04</v>
      </c>
      <c r="E22" s="350">
        <f>Sheet2!BE6</f>
        <v>1.8200000000000001E-2</v>
      </c>
      <c r="F22" s="350">
        <f t="shared" si="0"/>
        <v>2.18E-2</v>
      </c>
      <c r="G22" s="350">
        <f t="shared" si="1"/>
        <v>45.5</v>
      </c>
    </row>
    <row r="23" spans="1:7" ht="18.600000000000001" customHeight="1">
      <c r="A23" s="366" t="s">
        <v>138</v>
      </c>
      <c r="B23" s="372" t="s">
        <v>429</v>
      </c>
      <c r="C23" s="366" t="s">
        <v>163</v>
      </c>
      <c r="D23" s="284">
        <v>0.01</v>
      </c>
      <c r="E23" s="350">
        <f>Sheet2!BG6</f>
        <v>0</v>
      </c>
      <c r="F23" s="350">
        <f t="shared" si="0"/>
        <v>0.01</v>
      </c>
      <c r="G23" s="350">
        <f t="shared" si="1"/>
        <v>0</v>
      </c>
    </row>
    <row r="24" spans="1:7" ht="18.600000000000001" customHeight="1">
      <c r="A24" s="366" t="s">
        <v>141</v>
      </c>
      <c r="B24" s="372" t="s">
        <v>165</v>
      </c>
      <c r="C24" s="366" t="s">
        <v>166</v>
      </c>
      <c r="D24" s="284">
        <v>7.04</v>
      </c>
      <c r="E24" s="350">
        <f>Sheet2!BH6</f>
        <v>0</v>
      </c>
      <c r="F24" s="350">
        <f t="shared" si="0"/>
        <v>7.04</v>
      </c>
      <c r="G24" s="350">
        <f t="shared" si="1"/>
        <v>0</v>
      </c>
    </row>
    <row r="25" spans="1:7" ht="18.600000000000001" customHeight="1">
      <c r="A25" s="366" t="s">
        <v>144</v>
      </c>
      <c r="B25" s="372" t="s">
        <v>168</v>
      </c>
      <c r="C25" s="366" t="s">
        <v>169</v>
      </c>
      <c r="D25" s="284">
        <v>2.0699999999999998</v>
      </c>
      <c r="E25" s="350">
        <f>Sheet2!BI6</f>
        <v>0</v>
      </c>
      <c r="F25" s="350">
        <f t="shared" si="0"/>
        <v>2.0699999999999998</v>
      </c>
      <c r="G25" s="350">
        <f t="shared" si="1"/>
        <v>0</v>
      </c>
    </row>
  </sheetData>
  <mergeCells count="5">
    <mergeCell ref="A1:A2"/>
    <mergeCell ref="B1:B2"/>
    <mergeCell ref="C1:C2"/>
    <mergeCell ref="D1:D2"/>
    <mergeCell ref="E1:G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V17"/>
  <sheetViews>
    <sheetView workbookViewId="0">
      <selection activeCell="BJ12" sqref="BJ12"/>
    </sheetView>
  </sheetViews>
  <sheetFormatPr defaultColWidth="37.109375" defaultRowHeight="13.8"/>
  <cols>
    <col min="1" max="1" width="6.44140625" style="297" customWidth="1"/>
    <col min="2" max="2" width="52" style="297" customWidth="1"/>
    <col min="3" max="3" width="10" style="351" customWidth="1"/>
    <col min="4" max="4" width="7.44140625" style="297" bestFit="1" customWidth="1"/>
    <col min="5" max="5" width="6.88671875" style="297" bestFit="1" customWidth="1"/>
    <col min="6" max="6" width="7.44140625" style="297" bestFit="1" customWidth="1"/>
    <col min="7" max="7" width="8.44140625" style="352" customWidth="1"/>
    <col min="8" max="8" width="36.109375" style="297" customWidth="1"/>
    <col min="9" max="9" width="6.5546875" style="36" customWidth="1"/>
    <col min="10" max="11" width="6" style="353" customWidth="1"/>
    <col min="12" max="12" width="10" style="36" customWidth="1"/>
    <col min="13" max="13" width="5.44140625" style="36" customWidth="1"/>
    <col min="14" max="20" width="6" style="36" customWidth="1"/>
    <col min="21" max="21" width="9.44140625" style="36" customWidth="1"/>
    <col min="22" max="45" width="6" style="36" customWidth="1"/>
    <col min="46" max="46" width="5.88671875" style="36" customWidth="1"/>
    <col min="47" max="63" width="6" style="36" customWidth="1"/>
    <col min="64" max="65" width="6.44140625" style="36" customWidth="1"/>
    <col min="66" max="66" width="21" style="351" customWidth="1"/>
    <col min="67" max="67" width="47.109375" style="295" customWidth="1"/>
    <col min="68" max="68" width="14.44140625" style="351" customWidth="1"/>
    <col min="69" max="69" width="33.44140625" style="351" hidden="1" customWidth="1"/>
    <col min="70" max="70" width="26.44140625" style="351" hidden="1" customWidth="1"/>
    <col min="71" max="71" width="54.5546875" style="354" hidden="1" customWidth="1"/>
    <col min="72" max="72" width="10" style="297" hidden="1" customWidth="1"/>
    <col min="73" max="73" width="9.5546875" style="297" hidden="1" customWidth="1"/>
    <col min="74" max="74" width="37.109375" style="297" hidden="1" customWidth="1"/>
    <col min="75" max="256" width="37.109375" style="297"/>
    <col min="257" max="257" width="6.44140625" style="297" customWidth="1"/>
    <col min="258" max="258" width="52" style="297" customWidth="1"/>
    <col min="259" max="259" width="10" style="297" customWidth="1"/>
    <col min="260" max="260" width="7.44140625" style="297" bestFit="1" customWidth="1"/>
    <col min="261" max="261" width="6.88671875" style="297" bestFit="1" customWidth="1"/>
    <col min="262" max="262" width="7.44140625" style="297" bestFit="1" customWidth="1"/>
    <col min="263" max="263" width="8.44140625" style="297" customWidth="1"/>
    <col min="264" max="264" width="36.109375" style="297" customWidth="1"/>
    <col min="265" max="265" width="6.5546875" style="297" customWidth="1"/>
    <col min="266" max="267" width="6" style="297" customWidth="1"/>
    <col min="268" max="268" width="10" style="297" customWidth="1"/>
    <col min="269" max="269" width="5.44140625" style="297" customWidth="1"/>
    <col min="270" max="276" width="6" style="297" customWidth="1"/>
    <col min="277" max="277" width="9.44140625" style="297" customWidth="1"/>
    <col min="278" max="301" width="6" style="297" customWidth="1"/>
    <col min="302" max="302" width="5.88671875" style="297" customWidth="1"/>
    <col min="303" max="319" width="6" style="297" customWidth="1"/>
    <col min="320" max="321" width="6.44140625" style="297" customWidth="1"/>
    <col min="322" max="322" width="21" style="297" customWidth="1"/>
    <col min="323" max="323" width="47.109375" style="297" customWidth="1"/>
    <col min="324" max="324" width="14.44140625" style="297" customWidth="1"/>
    <col min="325" max="330" width="0" style="297" hidden="1" customWidth="1"/>
    <col min="331" max="512" width="37.109375" style="297"/>
    <col min="513" max="513" width="6.44140625" style="297" customWidth="1"/>
    <col min="514" max="514" width="52" style="297" customWidth="1"/>
    <col min="515" max="515" width="10" style="297" customWidth="1"/>
    <col min="516" max="516" width="7.44140625" style="297" bestFit="1" customWidth="1"/>
    <col min="517" max="517" width="6.88671875" style="297" bestFit="1" customWidth="1"/>
    <col min="518" max="518" width="7.44140625" style="297" bestFit="1" customWidth="1"/>
    <col min="519" max="519" width="8.44140625" style="297" customWidth="1"/>
    <col min="520" max="520" width="36.109375" style="297" customWidth="1"/>
    <col min="521" max="521" width="6.5546875" style="297" customWidth="1"/>
    <col min="522" max="523" width="6" style="297" customWidth="1"/>
    <col min="524" max="524" width="10" style="297" customWidth="1"/>
    <col min="525" max="525" width="5.44140625" style="297" customWidth="1"/>
    <col min="526" max="532" width="6" style="297" customWidth="1"/>
    <col min="533" max="533" width="9.44140625" style="297" customWidth="1"/>
    <col min="534" max="557" width="6" style="297" customWidth="1"/>
    <col min="558" max="558" width="5.88671875" style="297" customWidth="1"/>
    <col min="559" max="575" width="6" style="297" customWidth="1"/>
    <col min="576" max="577" width="6.44140625" style="297" customWidth="1"/>
    <col min="578" max="578" width="21" style="297" customWidth="1"/>
    <col min="579" max="579" width="47.109375" style="297" customWidth="1"/>
    <col min="580" max="580" width="14.44140625" style="297" customWidth="1"/>
    <col min="581" max="586" width="0" style="297" hidden="1" customWidth="1"/>
    <col min="587" max="768" width="37.109375" style="297"/>
    <col min="769" max="769" width="6.44140625" style="297" customWidth="1"/>
    <col min="770" max="770" width="52" style="297" customWidth="1"/>
    <col min="771" max="771" width="10" style="297" customWidth="1"/>
    <col min="772" max="772" width="7.44140625" style="297" bestFit="1" customWidth="1"/>
    <col min="773" max="773" width="6.88671875" style="297" bestFit="1" customWidth="1"/>
    <col min="774" max="774" width="7.44140625" style="297" bestFit="1" customWidth="1"/>
    <col min="775" max="775" width="8.44140625" style="297" customWidth="1"/>
    <col min="776" max="776" width="36.109375" style="297" customWidth="1"/>
    <col min="777" max="777" width="6.5546875" style="297" customWidth="1"/>
    <col min="778" max="779" width="6" style="297" customWidth="1"/>
    <col min="780" max="780" width="10" style="297" customWidth="1"/>
    <col min="781" max="781" width="5.44140625" style="297" customWidth="1"/>
    <col min="782" max="788" width="6" style="297" customWidth="1"/>
    <col min="789" max="789" width="9.44140625" style="297" customWidth="1"/>
    <col min="790" max="813" width="6" style="297" customWidth="1"/>
    <col min="814" max="814" width="5.88671875" style="297" customWidth="1"/>
    <col min="815" max="831" width="6" style="297" customWidth="1"/>
    <col min="832" max="833" width="6.44140625" style="297" customWidth="1"/>
    <col min="834" max="834" width="21" style="297" customWidth="1"/>
    <col min="835" max="835" width="47.109375" style="297" customWidth="1"/>
    <col min="836" max="836" width="14.44140625" style="297" customWidth="1"/>
    <col min="837" max="842" width="0" style="297" hidden="1" customWidth="1"/>
    <col min="843" max="1024" width="37.109375" style="297"/>
    <col min="1025" max="1025" width="6.44140625" style="297" customWidth="1"/>
    <col min="1026" max="1026" width="52" style="297" customWidth="1"/>
    <col min="1027" max="1027" width="10" style="297" customWidth="1"/>
    <col min="1028" max="1028" width="7.44140625" style="297" bestFit="1" customWidth="1"/>
    <col min="1029" max="1029" width="6.88671875" style="297" bestFit="1" customWidth="1"/>
    <col min="1030" max="1030" width="7.44140625" style="297" bestFit="1" customWidth="1"/>
    <col min="1031" max="1031" width="8.44140625" style="297" customWidth="1"/>
    <col min="1032" max="1032" width="36.109375" style="297" customWidth="1"/>
    <col min="1033" max="1033" width="6.5546875" style="297" customWidth="1"/>
    <col min="1034" max="1035" width="6" style="297" customWidth="1"/>
    <col min="1036" max="1036" width="10" style="297" customWidth="1"/>
    <col min="1037" max="1037" width="5.44140625" style="297" customWidth="1"/>
    <col min="1038" max="1044" width="6" style="297" customWidth="1"/>
    <col min="1045" max="1045" width="9.44140625" style="297" customWidth="1"/>
    <col min="1046" max="1069" width="6" style="297" customWidth="1"/>
    <col min="1070" max="1070" width="5.88671875" style="297" customWidth="1"/>
    <col min="1071" max="1087" width="6" style="297" customWidth="1"/>
    <col min="1088" max="1089" width="6.44140625" style="297" customWidth="1"/>
    <col min="1090" max="1090" width="21" style="297" customWidth="1"/>
    <col min="1091" max="1091" width="47.109375" style="297" customWidth="1"/>
    <col min="1092" max="1092" width="14.44140625" style="297" customWidth="1"/>
    <col min="1093" max="1098" width="0" style="297" hidden="1" customWidth="1"/>
    <col min="1099" max="1280" width="37.109375" style="297"/>
    <col min="1281" max="1281" width="6.44140625" style="297" customWidth="1"/>
    <col min="1282" max="1282" width="52" style="297" customWidth="1"/>
    <col min="1283" max="1283" width="10" style="297" customWidth="1"/>
    <col min="1284" max="1284" width="7.44140625" style="297" bestFit="1" customWidth="1"/>
    <col min="1285" max="1285" width="6.88671875" style="297" bestFit="1" customWidth="1"/>
    <col min="1286" max="1286" width="7.44140625" style="297" bestFit="1" customWidth="1"/>
    <col min="1287" max="1287" width="8.44140625" style="297" customWidth="1"/>
    <col min="1288" max="1288" width="36.109375" style="297" customWidth="1"/>
    <col min="1289" max="1289" width="6.5546875" style="297" customWidth="1"/>
    <col min="1290" max="1291" width="6" style="297" customWidth="1"/>
    <col min="1292" max="1292" width="10" style="297" customWidth="1"/>
    <col min="1293" max="1293" width="5.44140625" style="297" customWidth="1"/>
    <col min="1294" max="1300" width="6" style="297" customWidth="1"/>
    <col min="1301" max="1301" width="9.44140625" style="297" customWidth="1"/>
    <col min="1302" max="1325" width="6" style="297" customWidth="1"/>
    <col min="1326" max="1326" width="5.88671875" style="297" customWidth="1"/>
    <col min="1327" max="1343" width="6" style="297" customWidth="1"/>
    <col min="1344" max="1345" width="6.44140625" style="297" customWidth="1"/>
    <col min="1346" max="1346" width="21" style="297" customWidth="1"/>
    <col min="1347" max="1347" width="47.109375" style="297" customWidth="1"/>
    <col min="1348" max="1348" width="14.44140625" style="297" customWidth="1"/>
    <col min="1349" max="1354" width="0" style="297" hidden="1" customWidth="1"/>
    <col min="1355" max="1536" width="37.109375" style="297"/>
    <col min="1537" max="1537" width="6.44140625" style="297" customWidth="1"/>
    <col min="1538" max="1538" width="52" style="297" customWidth="1"/>
    <col min="1539" max="1539" width="10" style="297" customWidth="1"/>
    <col min="1540" max="1540" width="7.44140625" style="297" bestFit="1" customWidth="1"/>
    <col min="1541" max="1541" width="6.88671875" style="297" bestFit="1" customWidth="1"/>
    <col min="1542" max="1542" width="7.44140625" style="297" bestFit="1" customWidth="1"/>
    <col min="1543" max="1543" width="8.44140625" style="297" customWidth="1"/>
    <col min="1544" max="1544" width="36.109375" style="297" customWidth="1"/>
    <col min="1545" max="1545" width="6.5546875" style="297" customWidth="1"/>
    <col min="1546" max="1547" width="6" style="297" customWidth="1"/>
    <col min="1548" max="1548" width="10" style="297" customWidth="1"/>
    <col min="1549" max="1549" width="5.44140625" style="297" customWidth="1"/>
    <col min="1550" max="1556" width="6" style="297" customWidth="1"/>
    <col min="1557" max="1557" width="9.44140625" style="297" customWidth="1"/>
    <col min="1558" max="1581" width="6" style="297" customWidth="1"/>
    <col min="1582" max="1582" width="5.88671875" style="297" customWidth="1"/>
    <col min="1583" max="1599" width="6" style="297" customWidth="1"/>
    <col min="1600" max="1601" width="6.44140625" style="297" customWidth="1"/>
    <col min="1602" max="1602" width="21" style="297" customWidth="1"/>
    <col min="1603" max="1603" width="47.109375" style="297" customWidth="1"/>
    <col min="1604" max="1604" width="14.44140625" style="297" customWidth="1"/>
    <col min="1605" max="1610" width="0" style="297" hidden="1" customWidth="1"/>
    <col min="1611" max="1792" width="37.109375" style="297"/>
    <col min="1793" max="1793" width="6.44140625" style="297" customWidth="1"/>
    <col min="1794" max="1794" width="52" style="297" customWidth="1"/>
    <col min="1795" max="1795" width="10" style="297" customWidth="1"/>
    <col min="1796" max="1796" width="7.44140625" style="297" bestFit="1" customWidth="1"/>
    <col min="1797" max="1797" width="6.88671875" style="297" bestFit="1" customWidth="1"/>
    <col min="1798" max="1798" width="7.44140625" style="297" bestFit="1" customWidth="1"/>
    <col min="1799" max="1799" width="8.44140625" style="297" customWidth="1"/>
    <col min="1800" max="1800" width="36.109375" style="297" customWidth="1"/>
    <col min="1801" max="1801" width="6.5546875" style="297" customWidth="1"/>
    <col min="1802" max="1803" width="6" style="297" customWidth="1"/>
    <col min="1804" max="1804" width="10" style="297" customWidth="1"/>
    <col min="1805" max="1805" width="5.44140625" style="297" customWidth="1"/>
    <col min="1806" max="1812" width="6" style="297" customWidth="1"/>
    <col min="1813" max="1813" width="9.44140625" style="297" customWidth="1"/>
    <col min="1814" max="1837" width="6" style="297" customWidth="1"/>
    <col min="1838" max="1838" width="5.88671875" style="297" customWidth="1"/>
    <col min="1839" max="1855" width="6" style="297" customWidth="1"/>
    <col min="1856" max="1857" width="6.44140625" style="297" customWidth="1"/>
    <col min="1858" max="1858" width="21" style="297" customWidth="1"/>
    <col min="1859" max="1859" width="47.109375" style="297" customWidth="1"/>
    <col min="1860" max="1860" width="14.44140625" style="297" customWidth="1"/>
    <col min="1861" max="1866" width="0" style="297" hidden="1" customWidth="1"/>
    <col min="1867" max="2048" width="37.109375" style="297"/>
    <col min="2049" max="2049" width="6.44140625" style="297" customWidth="1"/>
    <col min="2050" max="2050" width="52" style="297" customWidth="1"/>
    <col min="2051" max="2051" width="10" style="297" customWidth="1"/>
    <col min="2052" max="2052" width="7.44140625" style="297" bestFit="1" customWidth="1"/>
    <col min="2053" max="2053" width="6.88671875" style="297" bestFit="1" customWidth="1"/>
    <col min="2054" max="2054" width="7.44140625" style="297" bestFit="1" customWidth="1"/>
    <col min="2055" max="2055" width="8.44140625" style="297" customWidth="1"/>
    <col min="2056" max="2056" width="36.109375" style="297" customWidth="1"/>
    <col min="2057" max="2057" width="6.5546875" style="297" customWidth="1"/>
    <col min="2058" max="2059" width="6" style="297" customWidth="1"/>
    <col min="2060" max="2060" width="10" style="297" customWidth="1"/>
    <col min="2061" max="2061" width="5.44140625" style="297" customWidth="1"/>
    <col min="2062" max="2068" width="6" style="297" customWidth="1"/>
    <col min="2069" max="2069" width="9.44140625" style="297" customWidth="1"/>
    <col min="2070" max="2093" width="6" style="297" customWidth="1"/>
    <col min="2094" max="2094" width="5.88671875" style="297" customWidth="1"/>
    <col min="2095" max="2111" width="6" style="297" customWidth="1"/>
    <col min="2112" max="2113" width="6.44140625" style="297" customWidth="1"/>
    <col min="2114" max="2114" width="21" style="297" customWidth="1"/>
    <col min="2115" max="2115" width="47.109375" style="297" customWidth="1"/>
    <col min="2116" max="2116" width="14.44140625" style="297" customWidth="1"/>
    <col min="2117" max="2122" width="0" style="297" hidden="1" customWidth="1"/>
    <col min="2123" max="2304" width="37.109375" style="297"/>
    <col min="2305" max="2305" width="6.44140625" style="297" customWidth="1"/>
    <col min="2306" max="2306" width="52" style="297" customWidth="1"/>
    <col min="2307" max="2307" width="10" style="297" customWidth="1"/>
    <col min="2308" max="2308" width="7.44140625" style="297" bestFit="1" customWidth="1"/>
    <col min="2309" max="2309" width="6.88671875" style="297" bestFit="1" customWidth="1"/>
    <col min="2310" max="2310" width="7.44140625" style="297" bestFit="1" customWidth="1"/>
    <col min="2311" max="2311" width="8.44140625" style="297" customWidth="1"/>
    <col min="2312" max="2312" width="36.109375" style="297" customWidth="1"/>
    <col min="2313" max="2313" width="6.5546875" style="297" customWidth="1"/>
    <col min="2314" max="2315" width="6" style="297" customWidth="1"/>
    <col min="2316" max="2316" width="10" style="297" customWidth="1"/>
    <col min="2317" max="2317" width="5.44140625" style="297" customWidth="1"/>
    <col min="2318" max="2324" width="6" style="297" customWidth="1"/>
    <col min="2325" max="2325" width="9.44140625" style="297" customWidth="1"/>
    <col min="2326" max="2349" width="6" style="297" customWidth="1"/>
    <col min="2350" max="2350" width="5.88671875" style="297" customWidth="1"/>
    <col min="2351" max="2367" width="6" style="297" customWidth="1"/>
    <col min="2368" max="2369" width="6.44140625" style="297" customWidth="1"/>
    <col min="2370" max="2370" width="21" style="297" customWidth="1"/>
    <col min="2371" max="2371" width="47.109375" style="297" customWidth="1"/>
    <col min="2372" max="2372" width="14.44140625" style="297" customWidth="1"/>
    <col min="2373" max="2378" width="0" style="297" hidden="1" customWidth="1"/>
    <col min="2379" max="2560" width="37.109375" style="297"/>
    <col min="2561" max="2561" width="6.44140625" style="297" customWidth="1"/>
    <col min="2562" max="2562" width="52" style="297" customWidth="1"/>
    <col min="2563" max="2563" width="10" style="297" customWidth="1"/>
    <col min="2564" max="2564" width="7.44140625" style="297" bestFit="1" customWidth="1"/>
    <col min="2565" max="2565" width="6.88671875" style="297" bestFit="1" customWidth="1"/>
    <col min="2566" max="2566" width="7.44140625" style="297" bestFit="1" customWidth="1"/>
    <col min="2567" max="2567" width="8.44140625" style="297" customWidth="1"/>
    <col min="2568" max="2568" width="36.109375" style="297" customWidth="1"/>
    <col min="2569" max="2569" width="6.5546875" style="297" customWidth="1"/>
    <col min="2570" max="2571" width="6" style="297" customWidth="1"/>
    <col min="2572" max="2572" width="10" style="297" customWidth="1"/>
    <col min="2573" max="2573" width="5.44140625" style="297" customWidth="1"/>
    <col min="2574" max="2580" width="6" style="297" customWidth="1"/>
    <col min="2581" max="2581" width="9.44140625" style="297" customWidth="1"/>
    <col min="2582" max="2605" width="6" style="297" customWidth="1"/>
    <col min="2606" max="2606" width="5.88671875" style="297" customWidth="1"/>
    <col min="2607" max="2623" width="6" style="297" customWidth="1"/>
    <col min="2624" max="2625" width="6.44140625" style="297" customWidth="1"/>
    <col min="2626" max="2626" width="21" style="297" customWidth="1"/>
    <col min="2627" max="2627" width="47.109375" style="297" customWidth="1"/>
    <col min="2628" max="2628" width="14.44140625" style="297" customWidth="1"/>
    <col min="2629" max="2634" width="0" style="297" hidden="1" customWidth="1"/>
    <col min="2635" max="2816" width="37.109375" style="297"/>
    <col min="2817" max="2817" width="6.44140625" style="297" customWidth="1"/>
    <col min="2818" max="2818" width="52" style="297" customWidth="1"/>
    <col min="2819" max="2819" width="10" style="297" customWidth="1"/>
    <col min="2820" max="2820" width="7.44140625" style="297" bestFit="1" customWidth="1"/>
    <col min="2821" max="2821" width="6.88671875" style="297" bestFit="1" customWidth="1"/>
    <col min="2822" max="2822" width="7.44140625" style="297" bestFit="1" customWidth="1"/>
    <col min="2823" max="2823" width="8.44140625" style="297" customWidth="1"/>
    <col min="2824" max="2824" width="36.109375" style="297" customWidth="1"/>
    <col min="2825" max="2825" width="6.5546875" style="297" customWidth="1"/>
    <col min="2826" max="2827" width="6" style="297" customWidth="1"/>
    <col min="2828" max="2828" width="10" style="297" customWidth="1"/>
    <col min="2829" max="2829" width="5.44140625" style="297" customWidth="1"/>
    <col min="2830" max="2836" width="6" style="297" customWidth="1"/>
    <col min="2837" max="2837" width="9.44140625" style="297" customWidth="1"/>
    <col min="2838" max="2861" width="6" style="297" customWidth="1"/>
    <col min="2862" max="2862" width="5.88671875" style="297" customWidth="1"/>
    <col min="2863" max="2879" width="6" style="297" customWidth="1"/>
    <col min="2880" max="2881" width="6.44140625" style="297" customWidth="1"/>
    <col min="2882" max="2882" width="21" style="297" customWidth="1"/>
    <col min="2883" max="2883" width="47.109375" style="297" customWidth="1"/>
    <col min="2884" max="2884" width="14.44140625" style="297" customWidth="1"/>
    <col min="2885" max="2890" width="0" style="297" hidden="1" customWidth="1"/>
    <col min="2891" max="3072" width="37.109375" style="297"/>
    <col min="3073" max="3073" width="6.44140625" style="297" customWidth="1"/>
    <col min="3074" max="3074" width="52" style="297" customWidth="1"/>
    <col min="3075" max="3075" width="10" style="297" customWidth="1"/>
    <col min="3076" max="3076" width="7.44140625" style="297" bestFit="1" customWidth="1"/>
    <col min="3077" max="3077" width="6.88671875" style="297" bestFit="1" customWidth="1"/>
    <col min="3078" max="3078" width="7.44140625" style="297" bestFit="1" customWidth="1"/>
    <col min="3079" max="3079" width="8.44140625" style="297" customWidth="1"/>
    <col min="3080" max="3080" width="36.109375" style="297" customWidth="1"/>
    <col min="3081" max="3081" width="6.5546875" style="297" customWidth="1"/>
    <col min="3082" max="3083" width="6" style="297" customWidth="1"/>
    <col min="3084" max="3084" width="10" style="297" customWidth="1"/>
    <col min="3085" max="3085" width="5.44140625" style="297" customWidth="1"/>
    <col min="3086" max="3092" width="6" style="297" customWidth="1"/>
    <col min="3093" max="3093" width="9.44140625" style="297" customWidth="1"/>
    <col min="3094" max="3117" width="6" style="297" customWidth="1"/>
    <col min="3118" max="3118" width="5.88671875" style="297" customWidth="1"/>
    <col min="3119" max="3135" width="6" style="297" customWidth="1"/>
    <col min="3136" max="3137" width="6.44140625" style="297" customWidth="1"/>
    <col min="3138" max="3138" width="21" style="297" customWidth="1"/>
    <col min="3139" max="3139" width="47.109375" style="297" customWidth="1"/>
    <col min="3140" max="3140" width="14.44140625" style="297" customWidth="1"/>
    <col min="3141" max="3146" width="0" style="297" hidden="1" customWidth="1"/>
    <col min="3147" max="3328" width="37.109375" style="297"/>
    <col min="3329" max="3329" width="6.44140625" style="297" customWidth="1"/>
    <col min="3330" max="3330" width="52" style="297" customWidth="1"/>
    <col min="3331" max="3331" width="10" style="297" customWidth="1"/>
    <col min="3332" max="3332" width="7.44140625" style="297" bestFit="1" customWidth="1"/>
    <col min="3333" max="3333" width="6.88671875" style="297" bestFit="1" customWidth="1"/>
    <col min="3334" max="3334" width="7.44140625" style="297" bestFit="1" customWidth="1"/>
    <col min="3335" max="3335" width="8.44140625" style="297" customWidth="1"/>
    <col min="3336" max="3336" width="36.109375" style="297" customWidth="1"/>
    <col min="3337" max="3337" width="6.5546875" style="297" customWidth="1"/>
    <col min="3338" max="3339" width="6" style="297" customWidth="1"/>
    <col min="3340" max="3340" width="10" style="297" customWidth="1"/>
    <col min="3341" max="3341" width="5.44140625" style="297" customWidth="1"/>
    <col min="3342" max="3348" width="6" style="297" customWidth="1"/>
    <col min="3349" max="3349" width="9.44140625" style="297" customWidth="1"/>
    <col min="3350" max="3373" width="6" style="297" customWidth="1"/>
    <col min="3374" max="3374" width="5.88671875" style="297" customWidth="1"/>
    <col min="3375" max="3391" width="6" style="297" customWidth="1"/>
    <col min="3392" max="3393" width="6.44140625" style="297" customWidth="1"/>
    <col min="3394" max="3394" width="21" style="297" customWidth="1"/>
    <col min="3395" max="3395" width="47.109375" style="297" customWidth="1"/>
    <col min="3396" max="3396" width="14.44140625" style="297" customWidth="1"/>
    <col min="3397" max="3402" width="0" style="297" hidden="1" customWidth="1"/>
    <col min="3403" max="3584" width="37.109375" style="297"/>
    <col min="3585" max="3585" width="6.44140625" style="297" customWidth="1"/>
    <col min="3586" max="3586" width="52" style="297" customWidth="1"/>
    <col min="3587" max="3587" width="10" style="297" customWidth="1"/>
    <col min="3588" max="3588" width="7.44140625" style="297" bestFit="1" customWidth="1"/>
    <col min="3589" max="3589" width="6.88671875" style="297" bestFit="1" customWidth="1"/>
    <col min="3590" max="3590" width="7.44140625" style="297" bestFit="1" customWidth="1"/>
    <col min="3591" max="3591" width="8.44140625" style="297" customWidth="1"/>
    <col min="3592" max="3592" width="36.109375" style="297" customWidth="1"/>
    <col min="3593" max="3593" width="6.5546875" style="297" customWidth="1"/>
    <col min="3594" max="3595" width="6" style="297" customWidth="1"/>
    <col min="3596" max="3596" width="10" style="297" customWidth="1"/>
    <col min="3597" max="3597" width="5.44140625" style="297" customWidth="1"/>
    <col min="3598" max="3604" width="6" style="297" customWidth="1"/>
    <col min="3605" max="3605" width="9.44140625" style="297" customWidth="1"/>
    <col min="3606" max="3629" width="6" style="297" customWidth="1"/>
    <col min="3630" max="3630" width="5.88671875" style="297" customWidth="1"/>
    <col min="3631" max="3647" width="6" style="297" customWidth="1"/>
    <col min="3648" max="3649" width="6.44140625" style="297" customWidth="1"/>
    <col min="3650" max="3650" width="21" style="297" customWidth="1"/>
    <col min="3651" max="3651" width="47.109375" style="297" customWidth="1"/>
    <col min="3652" max="3652" width="14.44140625" style="297" customWidth="1"/>
    <col min="3653" max="3658" width="0" style="297" hidden="1" customWidth="1"/>
    <col min="3659" max="3840" width="37.109375" style="297"/>
    <col min="3841" max="3841" width="6.44140625" style="297" customWidth="1"/>
    <col min="3842" max="3842" width="52" style="297" customWidth="1"/>
    <col min="3843" max="3843" width="10" style="297" customWidth="1"/>
    <col min="3844" max="3844" width="7.44140625" style="297" bestFit="1" customWidth="1"/>
    <col min="3845" max="3845" width="6.88671875" style="297" bestFit="1" customWidth="1"/>
    <col min="3846" max="3846" width="7.44140625" style="297" bestFit="1" customWidth="1"/>
    <col min="3847" max="3847" width="8.44140625" style="297" customWidth="1"/>
    <col min="3848" max="3848" width="36.109375" style="297" customWidth="1"/>
    <col min="3849" max="3849" width="6.5546875" style="297" customWidth="1"/>
    <col min="3850" max="3851" width="6" style="297" customWidth="1"/>
    <col min="3852" max="3852" width="10" style="297" customWidth="1"/>
    <col min="3853" max="3853" width="5.44140625" style="297" customWidth="1"/>
    <col min="3854" max="3860" width="6" style="297" customWidth="1"/>
    <col min="3861" max="3861" width="9.44140625" style="297" customWidth="1"/>
    <col min="3862" max="3885" width="6" style="297" customWidth="1"/>
    <col min="3886" max="3886" width="5.88671875" style="297" customWidth="1"/>
    <col min="3887" max="3903" width="6" style="297" customWidth="1"/>
    <col min="3904" max="3905" width="6.44140625" style="297" customWidth="1"/>
    <col min="3906" max="3906" width="21" style="297" customWidth="1"/>
    <col min="3907" max="3907" width="47.109375" style="297" customWidth="1"/>
    <col min="3908" max="3908" width="14.44140625" style="297" customWidth="1"/>
    <col min="3909" max="3914" width="0" style="297" hidden="1" customWidth="1"/>
    <col min="3915" max="4096" width="37.109375" style="297"/>
    <col min="4097" max="4097" width="6.44140625" style="297" customWidth="1"/>
    <col min="4098" max="4098" width="52" style="297" customWidth="1"/>
    <col min="4099" max="4099" width="10" style="297" customWidth="1"/>
    <col min="4100" max="4100" width="7.44140625" style="297" bestFit="1" customWidth="1"/>
    <col min="4101" max="4101" width="6.88671875" style="297" bestFit="1" customWidth="1"/>
    <col min="4102" max="4102" width="7.44140625" style="297" bestFit="1" customWidth="1"/>
    <col min="4103" max="4103" width="8.44140625" style="297" customWidth="1"/>
    <col min="4104" max="4104" width="36.109375" style="297" customWidth="1"/>
    <col min="4105" max="4105" width="6.5546875" style="297" customWidth="1"/>
    <col min="4106" max="4107" width="6" style="297" customWidth="1"/>
    <col min="4108" max="4108" width="10" style="297" customWidth="1"/>
    <col min="4109" max="4109" width="5.44140625" style="297" customWidth="1"/>
    <col min="4110" max="4116" width="6" style="297" customWidth="1"/>
    <col min="4117" max="4117" width="9.44140625" style="297" customWidth="1"/>
    <col min="4118" max="4141" width="6" style="297" customWidth="1"/>
    <col min="4142" max="4142" width="5.88671875" style="297" customWidth="1"/>
    <col min="4143" max="4159" width="6" style="297" customWidth="1"/>
    <col min="4160" max="4161" width="6.44140625" style="297" customWidth="1"/>
    <col min="4162" max="4162" width="21" style="297" customWidth="1"/>
    <col min="4163" max="4163" width="47.109375" style="297" customWidth="1"/>
    <col min="4164" max="4164" width="14.44140625" style="297" customWidth="1"/>
    <col min="4165" max="4170" width="0" style="297" hidden="1" customWidth="1"/>
    <col min="4171" max="4352" width="37.109375" style="297"/>
    <col min="4353" max="4353" width="6.44140625" style="297" customWidth="1"/>
    <col min="4354" max="4354" width="52" style="297" customWidth="1"/>
    <col min="4355" max="4355" width="10" style="297" customWidth="1"/>
    <col min="4356" max="4356" width="7.44140625" style="297" bestFit="1" customWidth="1"/>
    <col min="4357" max="4357" width="6.88671875" style="297" bestFit="1" customWidth="1"/>
    <col min="4358" max="4358" width="7.44140625" style="297" bestFit="1" customWidth="1"/>
    <col min="4359" max="4359" width="8.44140625" style="297" customWidth="1"/>
    <col min="4360" max="4360" width="36.109375" style="297" customWidth="1"/>
    <col min="4361" max="4361" width="6.5546875" style="297" customWidth="1"/>
    <col min="4362" max="4363" width="6" style="297" customWidth="1"/>
    <col min="4364" max="4364" width="10" style="297" customWidth="1"/>
    <col min="4365" max="4365" width="5.44140625" style="297" customWidth="1"/>
    <col min="4366" max="4372" width="6" style="297" customWidth="1"/>
    <col min="4373" max="4373" width="9.44140625" style="297" customWidth="1"/>
    <col min="4374" max="4397" width="6" style="297" customWidth="1"/>
    <col min="4398" max="4398" width="5.88671875" style="297" customWidth="1"/>
    <col min="4399" max="4415" width="6" style="297" customWidth="1"/>
    <col min="4416" max="4417" width="6.44140625" style="297" customWidth="1"/>
    <col min="4418" max="4418" width="21" style="297" customWidth="1"/>
    <col min="4419" max="4419" width="47.109375" style="297" customWidth="1"/>
    <col min="4420" max="4420" width="14.44140625" style="297" customWidth="1"/>
    <col min="4421" max="4426" width="0" style="297" hidden="1" customWidth="1"/>
    <col min="4427" max="4608" width="37.109375" style="297"/>
    <col min="4609" max="4609" width="6.44140625" style="297" customWidth="1"/>
    <col min="4610" max="4610" width="52" style="297" customWidth="1"/>
    <col min="4611" max="4611" width="10" style="297" customWidth="1"/>
    <col min="4612" max="4612" width="7.44140625" style="297" bestFit="1" customWidth="1"/>
    <col min="4613" max="4613" width="6.88671875" style="297" bestFit="1" customWidth="1"/>
    <col min="4614" max="4614" width="7.44140625" style="297" bestFit="1" customWidth="1"/>
    <col min="4615" max="4615" width="8.44140625" style="297" customWidth="1"/>
    <col min="4616" max="4616" width="36.109375" style="297" customWidth="1"/>
    <col min="4617" max="4617" width="6.5546875" style="297" customWidth="1"/>
    <col min="4618" max="4619" width="6" style="297" customWidth="1"/>
    <col min="4620" max="4620" width="10" style="297" customWidth="1"/>
    <col min="4621" max="4621" width="5.44140625" style="297" customWidth="1"/>
    <col min="4622" max="4628" width="6" style="297" customWidth="1"/>
    <col min="4629" max="4629" width="9.44140625" style="297" customWidth="1"/>
    <col min="4630" max="4653" width="6" style="297" customWidth="1"/>
    <col min="4654" max="4654" width="5.88671875" style="297" customWidth="1"/>
    <col min="4655" max="4671" width="6" style="297" customWidth="1"/>
    <col min="4672" max="4673" width="6.44140625" style="297" customWidth="1"/>
    <col min="4674" max="4674" width="21" style="297" customWidth="1"/>
    <col min="4675" max="4675" width="47.109375" style="297" customWidth="1"/>
    <col min="4676" max="4676" width="14.44140625" style="297" customWidth="1"/>
    <col min="4677" max="4682" width="0" style="297" hidden="1" customWidth="1"/>
    <col min="4683" max="4864" width="37.109375" style="297"/>
    <col min="4865" max="4865" width="6.44140625" style="297" customWidth="1"/>
    <col min="4866" max="4866" width="52" style="297" customWidth="1"/>
    <col min="4867" max="4867" width="10" style="297" customWidth="1"/>
    <col min="4868" max="4868" width="7.44140625" style="297" bestFit="1" customWidth="1"/>
    <col min="4869" max="4869" width="6.88671875" style="297" bestFit="1" customWidth="1"/>
    <col min="4870" max="4870" width="7.44140625" style="297" bestFit="1" customWidth="1"/>
    <col min="4871" max="4871" width="8.44140625" style="297" customWidth="1"/>
    <col min="4872" max="4872" width="36.109375" style="297" customWidth="1"/>
    <col min="4873" max="4873" width="6.5546875" style="297" customWidth="1"/>
    <col min="4874" max="4875" width="6" style="297" customWidth="1"/>
    <col min="4876" max="4876" width="10" style="297" customWidth="1"/>
    <col min="4877" max="4877" width="5.44140625" style="297" customWidth="1"/>
    <col min="4878" max="4884" width="6" style="297" customWidth="1"/>
    <col min="4885" max="4885" width="9.44140625" style="297" customWidth="1"/>
    <col min="4886" max="4909" width="6" style="297" customWidth="1"/>
    <col min="4910" max="4910" width="5.88671875" style="297" customWidth="1"/>
    <col min="4911" max="4927" width="6" style="297" customWidth="1"/>
    <col min="4928" max="4929" width="6.44140625" style="297" customWidth="1"/>
    <col min="4930" max="4930" width="21" style="297" customWidth="1"/>
    <col min="4931" max="4931" width="47.109375" style="297" customWidth="1"/>
    <col min="4932" max="4932" width="14.44140625" style="297" customWidth="1"/>
    <col min="4933" max="4938" width="0" style="297" hidden="1" customWidth="1"/>
    <col min="4939" max="5120" width="37.109375" style="297"/>
    <col min="5121" max="5121" width="6.44140625" style="297" customWidth="1"/>
    <col min="5122" max="5122" width="52" style="297" customWidth="1"/>
    <col min="5123" max="5123" width="10" style="297" customWidth="1"/>
    <col min="5124" max="5124" width="7.44140625" style="297" bestFit="1" customWidth="1"/>
    <col min="5125" max="5125" width="6.88671875" style="297" bestFit="1" customWidth="1"/>
    <col min="5126" max="5126" width="7.44140625" style="297" bestFit="1" customWidth="1"/>
    <col min="5127" max="5127" width="8.44140625" style="297" customWidth="1"/>
    <col min="5128" max="5128" width="36.109375" style="297" customWidth="1"/>
    <col min="5129" max="5129" width="6.5546875" style="297" customWidth="1"/>
    <col min="5130" max="5131" width="6" style="297" customWidth="1"/>
    <col min="5132" max="5132" width="10" style="297" customWidth="1"/>
    <col min="5133" max="5133" width="5.44140625" style="297" customWidth="1"/>
    <col min="5134" max="5140" width="6" style="297" customWidth="1"/>
    <col min="5141" max="5141" width="9.44140625" style="297" customWidth="1"/>
    <col min="5142" max="5165" width="6" style="297" customWidth="1"/>
    <col min="5166" max="5166" width="5.88671875" style="297" customWidth="1"/>
    <col min="5167" max="5183" width="6" style="297" customWidth="1"/>
    <col min="5184" max="5185" width="6.44140625" style="297" customWidth="1"/>
    <col min="5186" max="5186" width="21" style="297" customWidth="1"/>
    <col min="5187" max="5187" width="47.109375" style="297" customWidth="1"/>
    <col min="5188" max="5188" width="14.44140625" style="297" customWidth="1"/>
    <col min="5189" max="5194" width="0" style="297" hidden="1" customWidth="1"/>
    <col min="5195" max="5376" width="37.109375" style="297"/>
    <col min="5377" max="5377" width="6.44140625" style="297" customWidth="1"/>
    <col min="5378" max="5378" width="52" style="297" customWidth="1"/>
    <col min="5379" max="5379" width="10" style="297" customWidth="1"/>
    <col min="5380" max="5380" width="7.44140625" style="297" bestFit="1" customWidth="1"/>
    <col min="5381" max="5381" width="6.88671875" style="297" bestFit="1" customWidth="1"/>
    <col min="5382" max="5382" width="7.44140625" style="297" bestFit="1" customWidth="1"/>
    <col min="5383" max="5383" width="8.44140625" style="297" customWidth="1"/>
    <col min="5384" max="5384" width="36.109375" style="297" customWidth="1"/>
    <col min="5385" max="5385" width="6.5546875" style="297" customWidth="1"/>
    <col min="5386" max="5387" width="6" style="297" customWidth="1"/>
    <col min="5388" max="5388" width="10" style="297" customWidth="1"/>
    <col min="5389" max="5389" width="5.44140625" style="297" customWidth="1"/>
    <col min="5390" max="5396" width="6" style="297" customWidth="1"/>
    <col min="5397" max="5397" width="9.44140625" style="297" customWidth="1"/>
    <col min="5398" max="5421" width="6" style="297" customWidth="1"/>
    <col min="5422" max="5422" width="5.88671875" style="297" customWidth="1"/>
    <col min="5423" max="5439" width="6" style="297" customWidth="1"/>
    <col min="5440" max="5441" width="6.44140625" style="297" customWidth="1"/>
    <col min="5442" max="5442" width="21" style="297" customWidth="1"/>
    <col min="5443" max="5443" width="47.109375" style="297" customWidth="1"/>
    <col min="5444" max="5444" width="14.44140625" style="297" customWidth="1"/>
    <col min="5445" max="5450" width="0" style="297" hidden="1" customWidth="1"/>
    <col min="5451" max="5632" width="37.109375" style="297"/>
    <col min="5633" max="5633" width="6.44140625" style="297" customWidth="1"/>
    <col min="5634" max="5634" width="52" style="297" customWidth="1"/>
    <col min="5635" max="5635" width="10" style="297" customWidth="1"/>
    <col min="5636" max="5636" width="7.44140625" style="297" bestFit="1" customWidth="1"/>
    <col min="5637" max="5637" width="6.88671875" style="297" bestFit="1" customWidth="1"/>
    <col min="5638" max="5638" width="7.44140625" style="297" bestFit="1" customWidth="1"/>
    <col min="5639" max="5639" width="8.44140625" style="297" customWidth="1"/>
    <col min="5640" max="5640" width="36.109375" style="297" customWidth="1"/>
    <col min="5641" max="5641" width="6.5546875" style="297" customWidth="1"/>
    <col min="5642" max="5643" width="6" style="297" customWidth="1"/>
    <col min="5644" max="5644" width="10" style="297" customWidth="1"/>
    <col min="5645" max="5645" width="5.44140625" style="297" customWidth="1"/>
    <col min="5646" max="5652" width="6" style="297" customWidth="1"/>
    <col min="5653" max="5653" width="9.44140625" style="297" customWidth="1"/>
    <col min="5654" max="5677" width="6" style="297" customWidth="1"/>
    <col min="5678" max="5678" width="5.88671875" style="297" customWidth="1"/>
    <col min="5679" max="5695" width="6" style="297" customWidth="1"/>
    <col min="5696" max="5697" width="6.44140625" style="297" customWidth="1"/>
    <col min="5698" max="5698" width="21" style="297" customWidth="1"/>
    <col min="5699" max="5699" width="47.109375" style="297" customWidth="1"/>
    <col min="5700" max="5700" width="14.44140625" style="297" customWidth="1"/>
    <col min="5701" max="5706" width="0" style="297" hidden="1" customWidth="1"/>
    <col min="5707" max="5888" width="37.109375" style="297"/>
    <col min="5889" max="5889" width="6.44140625" style="297" customWidth="1"/>
    <col min="5890" max="5890" width="52" style="297" customWidth="1"/>
    <col min="5891" max="5891" width="10" style="297" customWidth="1"/>
    <col min="5892" max="5892" width="7.44140625" style="297" bestFit="1" customWidth="1"/>
    <col min="5893" max="5893" width="6.88671875" style="297" bestFit="1" customWidth="1"/>
    <col min="5894" max="5894" width="7.44140625" style="297" bestFit="1" customWidth="1"/>
    <col min="5895" max="5895" width="8.44140625" style="297" customWidth="1"/>
    <col min="5896" max="5896" width="36.109375" style="297" customWidth="1"/>
    <col min="5897" max="5897" width="6.5546875" style="297" customWidth="1"/>
    <col min="5898" max="5899" width="6" style="297" customWidth="1"/>
    <col min="5900" max="5900" width="10" style="297" customWidth="1"/>
    <col min="5901" max="5901" width="5.44140625" style="297" customWidth="1"/>
    <col min="5902" max="5908" width="6" style="297" customWidth="1"/>
    <col min="5909" max="5909" width="9.44140625" style="297" customWidth="1"/>
    <col min="5910" max="5933" width="6" style="297" customWidth="1"/>
    <col min="5934" max="5934" width="5.88671875" style="297" customWidth="1"/>
    <col min="5935" max="5951" width="6" style="297" customWidth="1"/>
    <col min="5952" max="5953" width="6.44140625" style="297" customWidth="1"/>
    <col min="5954" max="5954" width="21" style="297" customWidth="1"/>
    <col min="5955" max="5955" width="47.109375" style="297" customWidth="1"/>
    <col min="5956" max="5956" width="14.44140625" style="297" customWidth="1"/>
    <col min="5957" max="5962" width="0" style="297" hidden="1" customWidth="1"/>
    <col min="5963" max="6144" width="37.109375" style="297"/>
    <col min="6145" max="6145" width="6.44140625" style="297" customWidth="1"/>
    <col min="6146" max="6146" width="52" style="297" customWidth="1"/>
    <col min="6147" max="6147" width="10" style="297" customWidth="1"/>
    <col min="6148" max="6148" width="7.44140625" style="297" bestFit="1" customWidth="1"/>
    <col min="6149" max="6149" width="6.88671875" style="297" bestFit="1" customWidth="1"/>
    <col min="6150" max="6150" width="7.44140625" style="297" bestFit="1" customWidth="1"/>
    <col min="6151" max="6151" width="8.44140625" style="297" customWidth="1"/>
    <col min="6152" max="6152" width="36.109375" style="297" customWidth="1"/>
    <col min="6153" max="6153" width="6.5546875" style="297" customWidth="1"/>
    <col min="6154" max="6155" width="6" style="297" customWidth="1"/>
    <col min="6156" max="6156" width="10" style="297" customWidth="1"/>
    <col min="6157" max="6157" width="5.44140625" style="297" customWidth="1"/>
    <col min="6158" max="6164" width="6" style="297" customWidth="1"/>
    <col min="6165" max="6165" width="9.44140625" style="297" customWidth="1"/>
    <col min="6166" max="6189" width="6" style="297" customWidth="1"/>
    <col min="6190" max="6190" width="5.88671875" style="297" customWidth="1"/>
    <col min="6191" max="6207" width="6" style="297" customWidth="1"/>
    <col min="6208" max="6209" width="6.44140625" style="297" customWidth="1"/>
    <col min="6210" max="6210" width="21" style="297" customWidth="1"/>
    <col min="6211" max="6211" width="47.109375" style="297" customWidth="1"/>
    <col min="6212" max="6212" width="14.44140625" style="297" customWidth="1"/>
    <col min="6213" max="6218" width="0" style="297" hidden="1" customWidth="1"/>
    <col min="6219" max="6400" width="37.109375" style="297"/>
    <col min="6401" max="6401" width="6.44140625" style="297" customWidth="1"/>
    <col min="6402" max="6402" width="52" style="297" customWidth="1"/>
    <col min="6403" max="6403" width="10" style="297" customWidth="1"/>
    <col min="6404" max="6404" width="7.44140625" style="297" bestFit="1" customWidth="1"/>
    <col min="6405" max="6405" width="6.88671875" style="297" bestFit="1" customWidth="1"/>
    <col min="6406" max="6406" width="7.44140625" style="297" bestFit="1" customWidth="1"/>
    <col min="6407" max="6407" width="8.44140625" style="297" customWidth="1"/>
    <col min="6408" max="6408" width="36.109375" style="297" customWidth="1"/>
    <col min="6409" max="6409" width="6.5546875" style="297" customWidth="1"/>
    <col min="6410" max="6411" width="6" style="297" customWidth="1"/>
    <col min="6412" max="6412" width="10" style="297" customWidth="1"/>
    <col min="6413" max="6413" width="5.44140625" style="297" customWidth="1"/>
    <col min="6414" max="6420" width="6" style="297" customWidth="1"/>
    <col min="6421" max="6421" width="9.44140625" style="297" customWidth="1"/>
    <col min="6422" max="6445" width="6" style="297" customWidth="1"/>
    <col min="6446" max="6446" width="5.88671875" style="297" customWidth="1"/>
    <col min="6447" max="6463" width="6" style="297" customWidth="1"/>
    <col min="6464" max="6465" width="6.44140625" style="297" customWidth="1"/>
    <col min="6466" max="6466" width="21" style="297" customWidth="1"/>
    <col min="6467" max="6467" width="47.109375" style="297" customWidth="1"/>
    <col min="6468" max="6468" width="14.44140625" style="297" customWidth="1"/>
    <col min="6469" max="6474" width="0" style="297" hidden="1" customWidth="1"/>
    <col min="6475" max="6656" width="37.109375" style="297"/>
    <col min="6657" max="6657" width="6.44140625" style="297" customWidth="1"/>
    <col min="6658" max="6658" width="52" style="297" customWidth="1"/>
    <col min="6659" max="6659" width="10" style="297" customWidth="1"/>
    <col min="6660" max="6660" width="7.44140625" style="297" bestFit="1" customWidth="1"/>
    <col min="6661" max="6661" width="6.88671875" style="297" bestFit="1" customWidth="1"/>
    <col min="6662" max="6662" width="7.44140625" style="297" bestFit="1" customWidth="1"/>
    <col min="6663" max="6663" width="8.44140625" style="297" customWidth="1"/>
    <col min="6664" max="6664" width="36.109375" style="297" customWidth="1"/>
    <col min="6665" max="6665" width="6.5546875" style="297" customWidth="1"/>
    <col min="6666" max="6667" width="6" style="297" customWidth="1"/>
    <col min="6668" max="6668" width="10" style="297" customWidth="1"/>
    <col min="6669" max="6669" width="5.44140625" style="297" customWidth="1"/>
    <col min="6670" max="6676" width="6" style="297" customWidth="1"/>
    <col min="6677" max="6677" width="9.44140625" style="297" customWidth="1"/>
    <col min="6678" max="6701" width="6" style="297" customWidth="1"/>
    <col min="6702" max="6702" width="5.88671875" style="297" customWidth="1"/>
    <col min="6703" max="6719" width="6" style="297" customWidth="1"/>
    <col min="6720" max="6721" width="6.44140625" style="297" customWidth="1"/>
    <col min="6722" max="6722" width="21" style="297" customWidth="1"/>
    <col min="6723" max="6723" width="47.109375" style="297" customWidth="1"/>
    <col min="6724" max="6724" width="14.44140625" style="297" customWidth="1"/>
    <col min="6725" max="6730" width="0" style="297" hidden="1" customWidth="1"/>
    <col min="6731" max="6912" width="37.109375" style="297"/>
    <col min="6913" max="6913" width="6.44140625" style="297" customWidth="1"/>
    <col min="6914" max="6914" width="52" style="297" customWidth="1"/>
    <col min="6915" max="6915" width="10" style="297" customWidth="1"/>
    <col min="6916" max="6916" width="7.44140625" style="297" bestFit="1" customWidth="1"/>
    <col min="6917" max="6917" width="6.88671875" style="297" bestFit="1" customWidth="1"/>
    <col min="6918" max="6918" width="7.44140625" style="297" bestFit="1" customWidth="1"/>
    <col min="6919" max="6919" width="8.44140625" style="297" customWidth="1"/>
    <col min="6920" max="6920" width="36.109375" style="297" customWidth="1"/>
    <col min="6921" max="6921" width="6.5546875" style="297" customWidth="1"/>
    <col min="6922" max="6923" width="6" style="297" customWidth="1"/>
    <col min="6924" max="6924" width="10" style="297" customWidth="1"/>
    <col min="6925" max="6925" width="5.44140625" style="297" customWidth="1"/>
    <col min="6926" max="6932" width="6" style="297" customWidth="1"/>
    <col min="6933" max="6933" width="9.44140625" style="297" customWidth="1"/>
    <col min="6934" max="6957" width="6" style="297" customWidth="1"/>
    <col min="6958" max="6958" width="5.88671875" style="297" customWidth="1"/>
    <col min="6959" max="6975" width="6" style="297" customWidth="1"/>
    <col min="6976" max="6977" width="6.44140625" style="297" customWidth="1"/>
    <col min="6978" max="6978" width="21" style="297" customWidth="1"/>
    <col min="6979" max="6979" width="47.109375" style="297" customWidth="1"/>
    <col min="6980" max="6980" width="14.44140625" style="297" customWidth="1"/>
    <col min="6981" max="6986" width="0" style="297" hidden="1" customWidth="1"/>
    <col min="6987" max="7168" width="37.109375" style="297"/>
    <col min="7169" max="7169" width="6.44140625" style="297" customWidth="1"/>
    <col min="7170" max="7170" width="52" style="297" customWidth="1"/>
    <col min="7171" max="7171" width="10" style="297" customWidth="1"/>
    <col min="7172" max="7172" width="7.44140625" style="297" bestFit="1" customWidth="1"/>
    <col min="7173" max="7173" width="6.88671875" style="297" bestFit="1" customWidth="1"/>
    <col min="7174" max="7174" width="7.44140625" style="297" bestFit="1" customWidth="1"/>
    <col min="7175" max="7175" width="8.44140625" style="297" customWidth="1"/>
    <col min="7176" max="7176" width="36.109375" style="297" customWidth="1"/>
    <col min="7177" max="7177" width="6.5546875" style="297" customWidth="1"/>
    <col min="7178" max="7179" width="6" style="297" customWidth="1"/>
    <col min="7180" max="7180" width="10" style="297" customWidth="1"/>
    <col min="7181" max="7181" width="5.44140625" style="297" customWidth="1"/>
    <col min="7182" max="7188" width="6" style="297" customWidth="1"/>
    <col min="7189" max="7189" width="9.44140625" style="297" customWidth="1"/>
    <col min="7190" max="7213" width="6" style="297" customWidth="1"/>
    <col min="7214" max="7214" width="5.88671875" style="297" customWidth="1"/>
    <col min="7215" max="7231" width="6" style="297" customWidth="1"/>
    <col min="7232" max="7233" width="6.44140625" style="297" customWidth="1"/>
    <col min="7234" max="7234" width="21" style="297" customWidth="1"/>
    <col min="7235" max="7235" width="47.109375" style="297" customWidth="1"/>
    <col min="7236" max="7236" width="14.44140625" style="297" customWidth="1"/>
    <col min="7237" max="7242" width="0" style="297" hidden="1" customWidth="1"/>
    <col min="7243" max="7424" width="37.109375" style="297"/>
    <col min="7425" max="7425" width="6.44140625" style="297" customWidth="1"/>
    <col min="7426" max="7426" width="52" style="297" customWidth="1"/>
    <col min="7427" max="7427" width="10" style="297" customWidth="1"/>
    <col min="7428" max="7428" width="7.44140625" style="297" bestFit="1" customWidth="1"/>
    <col min="7429" max="7429" width="6.88671875" style="297" bestFit="1" customWidth="1"/>
    <col min="7430" max="7430" width="7.44140625" style="297" bestFit="1" customWidth="1"/>
    <col min="7431" max="7431" width="8.44140625" style="297" customWidth="1"/>
    <col min="7432" max="7432" width="36.109375" style="297" customWidth="1"/>
    <col min="7433" max="7433" width="6.5546875" style="297" customWidth="1"/>
    <col min="7434" max="7435" width="6" style="297" customWidth="1"/>
    <col min="7436" max="7436" width="10" style="297" customWidth="1"/>
    <col min="7437" max="7437" width="5.44140625" style="297" customWidth="1"/>
    <col min="7438" max="7444" width="6" style="297" customWidth="1"/>
    <col min="7445" max="7445" width="9.44140625" style="297" customWidth="1"/>
    <col min="7446" max="7469" width="6" style="297" customWidth="1"/>
    <col min="7470" max="7470" width="5.88671875" style="297" customWidth="1"/>
    <col min="7471" max="7487" width="6" style="297" customWidth="1"/>
    <col min="7488" max="7489" width="6.44140625" style="297" customWidth="1"/>
    <col min="7490" max="7490" width="21" style="297" customWidth="1"/>
    <col min="7491" max="7491" width="47.109375" style="297" customWidth="1"/>
    <col min="7492" max="7492" width="14.44140625" style="297" customWidth="1"/>
    <col min="7493" max="7498" width="0" style="297" hidden="1" customWidth="1"/>
    <col min="7499" max="7680" width="37.109375" style="297"/>
    <col min="7681" max="7681" width="6.44140625" style="297" customWidth="1"/>
    <col min="7682" max="7682" width="52" style="297" customWidth="1"/>
    <col min="7683" max="7683" width="10" style="297" customWidth="1"/>
    <col min="7684" max="7684" width="7.44140625" style="297" bestFit="1" customWidth="1"/>
    <col min="7685" max="7685" width="6.88671875" style="297" bestFit="1" customWidth="1"/>
    <col min="7686" max="7686" width="7.44140625" style="297" bestFit="1" customWidth="1"/>
    <col min="7687" max="7687" width="8.44140625" style="297" customWidth="1"/>
    <col min="7688" max="7688" width="36.109375" style="297" customWidth="1"/>
    <col min="7689" max="7689" width="6.5546875" style="297" customWidth="1"/>
    <col min="7690" max="7691" width="6" style="297" customWidth="1"/>
    <col min="7692" max="7692" width="10" style="297" customWidth="1"/>
    <col min="7693" max="7693" width="5.44140625" style="297" customWidth="1"/>
    <col min="7694" max="7700" width="6" style="297" customWidth="1"/>
    <col min="7701" max="7701" width="9.44140625" style="297" customWidth="1"/>
    <col min="7702" max="7725" width="6" style="297" customWidth="1"/>
    <col min="7726" max="7726" width="5.88671875" style="297" customWidth="1"/>
    <col min="7727" max="7743" width="6" style="297" customWidth="1"/>
    <col min="7744" max="7745" width="6.44140625" style="297" customWidth="1"/>
    <col min="7746" max="7746" width="21" style="297" customWidth="1"/>
    <col min="7747" max="7747" width="47.109375" style="297" customWidth="1"/>
    <col min="7748" max="7748" width="14.44140625" style="297" customWidth="1"/>
    <col min="7749" max="7754" width="0" style="297" hidden="1" customWidth="1"/>
    <col min="7755" max="7936" width="37.109375" style="297"/>
    <col min="7937" max="7937" width="6.44140625" style="297" customWidth="1"/>
    <col min="7938" max="7938" width="52" style="297" customWidth="1"/>
    <col min="7939" max="7939" width="10" style="297" customWidth="1"/>
    <col min="7940" max="7940" width="7.44140625" style="297" bestFit="1" customWidth="1"/>
    <col min="7941" max="7941" width="6.88671875" style="297" bestFit="1" customWidth="1"/>
    <col min="7942" max="7942" width="7.44140625" style="297" bestFit="1" customWidth="1"/>
    <col min="7943" max="7943" width="8.44140625" style="297" customWidth="1"/>
    <col min="7944" max="7944" width="36.109375" style="297" customWidth="1"/>
    <col min="7945" max="7945" width="6.5546875" style="297" customWidth="1"/>
    <col min="7946" max="7947" width="6" style="297" customWidth="1"/>
    <col min="7948" max="7948" width="10" style="297" customWidth="1"/>
    <col min="7949" max="7949" width="5.44140625" style="297" customWidth="1"/>
    <col min="7950" max="7956" width="6" style="297" customWidth="1"/>
    <col min="7957" max="7957" width="9.44140625" style="297" customWidth="1"/>
    <col min="7958" max="7981" width="6" style="297" customWidth="1"/>
    <col min="7982" max="7982" width="5.88671875" style="297" customWidth="1"/>
    <col min="7983" max="7999" width="6" style="297" customWidth="1"/>
    <col min="8000" max="8001" width="6.44140625" style="297" customWidth="1"/>
    <col min="8002" max="8002" width="21" style="297" customWidth="1"/>
    <col min="8003" max="8003" width="47.109375" style="297" customWidth="1"/>
    <col min="8004" max="8004" width="14.44140625" style="297" customWidth="1"/>
    <col min="8005" max="8010" width="0" style="297" hidden="1" customWidth="1"/>
    <col min="8011" max="8192" width="37.109375" style="297"/>
    <col min="8193" max="8193" width="6.44140625" style="297" customWidth="1"/>
    <col min="8194" max="8194" width="52" style="297" customWidth="1"/>
    <col min="8195" max="8195" width="10" style="297" customWidth="1"/>
    <col min="8196" max="8196" width="7.44140625" style="297" bestFit="1" customWidth="1"/>
    <col min="8197" max="8197" width="6.88671875" style="297" bestFit="1" customWidth="1"/>
    <col min="8198" max="8198" width="7.44140625" style="297" bestFit="1" customWidth="1"/>
    <col min="8199" max="8199" width="8.44140625" style="297" customWidth="1"/>
    <col min="8200" max="8200" width="36.109375" style="297" customWidth="1"/>
    <col min="8201" max="8201" width="6.5546875" style="297" customWidth="1"/>
    <col min="8202" max="8203" width="6" style="297" customWidth="1"/>
    <col min="8204" max="8204" width="10" style="297" customWidth="1"/>
    <col min="8205" max="8205" width="5.44140625" style="297" customWidth="1"/>
    <col min="8206" max="8212" width="6" style="297" customWidth="1"/>
    <col min="8213" max="8213" width="9.44140625" style="297" customWidth="1"/>
    <col min="8214" max="8237" width="6" style="297" customWidth="1"/>
    <col min="8238" max="8238" width="5.88671875" style="297" customWidth="1"/>
    <col min="8239" max="8255" width="6" style="297" customWidth="1"/>
    <col min="8256" max="8257" width="6.44140625" style="297" customWidth="1"/>
    <col min="8258" max="8258" width="21" style="297" customWidth="1"/>
    <col min="8259" max="8259" width="47.109375" style="297" customWidth="1"/>
    <col min="8260" max="8260" width="14.44140625" style="297" customWidth="1"/>
    <col min="8261" max="8266" width="0" style="297" hidden="1" customWidth="1"/>
    <col min="8267" max="8448" width="37.109375" style="297"/>
    <col min="8449" max="8449" width="6.44140625" style="297" customWidth="1"/>
    <col min="8450" max="8450" width="52" style="297" customWidth="1"/>
    <col min="8451" max="8451" width="10" style="297" customWidth="1"/>
    <col min="8452" max="8452" width="7.44140625" style="297" bestFit="1" customWidth="1"/>
    <col min="8453" max="8453" width="6.88671875" style="297" bestFit="1" customWidth="1"/>
    <col min="8454" max="8454" width="7.44140625" style="297" bestFit="1" customWidth="1"/>
    <col min="8455" max="8455" width="8.44140625" style="297" customWidth="1"/>
    <col min="8456" max="8456" width="36.109375" style="297" customWidth="1"/>
    <col min="8457" max="8457" width="6.5546875" style="297" customWidth="1"/>
    <col min="8458" max="8459" width="6" style="297" customWidth="1"/>
    <col min="8460" max="8460" width="10" style="297" customWidth="1"/>
    <col min="8461" max="8461" width="5.44140625" style="297" customWidth="1"/>
    <col min="8462" max="8468" width="6" style="297" customWidth="1"/>
    <col min="8469" max="8469" width="9.44140625" style="297" customWidth="1"/>
    <col min="8470" max="8493" width="6" style="297" customWidth="1"/>
    <col min="8494" max="8494" width="5.88671875" style="297" customWidth="1"/>
    <col min="8495" max="8511" width="6" style="297" customWidth="1"/>
    <col min="8512" max="8513" width="6.44140625" style="297" customWidth="1"/>
    <col min="8514" max="8514" width="21" style="297" customWidth="1"/>
    <col min="8515" max="8515" width="47.109375" style="297" customWidth="1"/>
    <col min="8516" max="8516" width="14.44140625" style="297" customWidth="1"/>
    <col min="8517" max="8522" width="0" style="297" hidden="1" customWidth="1"/>
    <col min="8523" max="8704" width="37.109375" style="297"/>
    <col min="8705" max="8705" width="6.44140625" style="297" customWidth="1"/>
    <col min="8706" max="8706" width="52" style="297" customWidth="1"/>
    <col min="8707" max="8707" width="10" style="297" customWidth="1"/>
    <col min="8708" max="8708" width="7.44140625" style="297" bestFit="1" customWidth="1"/>
    <col min="8709" max="8709" width="6.88671875" style="297" bestFit="1" customWidth="1"/>
    <col min="8710" max="8710" width="7.44140625" style="297" bestFit="1" customWidth="1"/>
    <col min="8711" max="8711" width="8.44140625" style="297" customWidth="1"/>
    <col min="8712" max="8712" width="36.109375" style="297" customWidth="1"/>
    <col min="8713" max="8713" width="6.5546875" style="297" customWidth="1"/>
    <col min="8714" max="8715" width="6" style="297" customWidth="1"/>
    <col min="8716" max="8716" width="10" style="297" customWidth="1"/>
    <col min="8717" max="8717" width="5.44140625" style="297" customWidth="1"/>
    <col min="8718" max="8724" width="6" style="297" customWidth="1"/>
    <col min="8725" max="8725" width="9.44140625" style="297" customWidth="1"/>
    <col min="8726" max="8749" width="6" style="297" customWidth="1"/>
    <col min="8750" max="8750" width="5.88671875" style="297" customWidth="1"/>
    <col min="8751" max="8767" width="6" style="297" customWidth="1"/>
    <col min="8768" max="8769" width="6.44140625" style="297" customWidth="1"/>
    <col min="8770" max="8770" width="21" style="297" customWidth="1"/>
    <col min="8771" max="8771" width="47.109375" style="297" customWidth="1"/>
    <col min="8772" max="8772" width="14.44140625" style="297" customWidth="1"/>
    <col min="8773" max="8778" width="0" style="297" hidden="1" customWidth="1"/>
    <col min="8779" max="8960" width="37.109375" style="297"/>
    <col min="8961" max="8961" width="6.44140625" style="297" customWidth="1"/>
    <col min="8962" max="8962" width="52" style="297" customWidth="1"/>
    <col min="8963" max="8963" width="10" style="297" customWidth="1"/>
    <col min="8964" max="8964" width="7.44140625" style="297" bestFit="1" customWidth="1"/>
    <col min="8965" max="8965" width="6.88671875" style="297" bestFit="1" customWidth="1"/>
    <col min="8966" max="8966" width="7.44140625" style="297" bestFit="1" customWidth="1"/>
    <col min="8967" max="8967" width="8.44140625" style="297" customWidth="1"/>
    <col min="8968" max="8968" width="36.109375" style="297" customWidth="1"/>
    <col min="8969" max="8969" width="6.5546875" style="297" customWidth="1"/>
    <col min="8970" max="8971" width="6" style="297" customWidth="1"/>
    <col min="8972" max="8972" width="10" style="297" customWidth="1"/>
    <col min="8973" max="8973" width="5.44140625" style="297" customWidth="1"/>
    <col min="8974" max="8980" width="6" style="297" customWidth="1"/>
    <col min="8981" max="8981" width="9.44140625" style="297" customWidth="1"/>
    <col min="8982" max="9005" width="6" style="297" customWidth="1"/>
    <col min="9006" max="9006" width="5.88671875" style="297" customWidth="1"/>
    <col min="9007" max="9023" width="6" style="297" customWidth="1"/>
    <col min="9024" max="9025" width="6.44140625" style="297" customWidth="1"/>
    <col min="9026" max="9026" width="21" style="297" customWidth="1"/>
    <col min="9027" max="9027" width="47.109375" style="297" customWidth="1"/>
    <col min="9028" max="9028" width="14.44140625" style="297" customWidth="1"/>
    <col min="9029" max="9034" width="0" style="297" hidden="1" customWidth="1"/>
    <col min="9035" max="9216" width="37.109375" style="297"/>
    <col min="9217" max="9217" width="6.44140625" style="297" customWidth="1"/>
    <col min="9218" max="9218" width="52" style="297" customWidth="1"/>
    <col min="9219" max="9219" width="10" style="297" customWidth="1"/>
    <col min="9220" max="9220" width="7.44140625" style="297" bestFit="1" customWidth="1"/>
    <col min="9221" max="9221" width="6.88671875" style="297" bestFit="1" customWidth="1"/>
    <col min="9222" max="9222" width="7.44140625" style="297" bestFit="1" customWidth="1"/>
    <col min="9223" max="9223" width="8.44140625" style="297" customWidth="1"/>
    <col min="9224" max="9224" width="36.109375" style="297" customWidth="1"/>
    <col min="9225" max="9225" width="6.5546875" style="297" customWidth="1"/>
    <col min="9226" max="9227" width="6" style="297" customWidth="1"/>
    <col min="9228" max="9228" width="10" style="297" customWidth="1"/>
    <col min="9229" max="9229" width="5.44140625" style="297" customWidth="1"/>
    <col min="9230" max="9236" width="6" style="297" customWidth="1"/>
    <col min="9237" max="9237" width="9.44140625" style="297" customWidth="1"/>
    <col min="9238" max="9261" width="6" style="297" customWidth="1"/>
    <col min="9262" max="9262" width="5.88671875" style="297" customWidth="1"/>
    <col min="9263" max="9279" width="6" style="297" customWidth="1"/>
    <col min="9280" max="9281" width="6.44140625" style="297" customWidth="1"/>
    <col min="9282" max="9282" width="21" style="297" customWidth="1"/>
    <col min="9283" max="9283" width="47.109375" style="297" customWidth="1"/>
    <col min="9284" max="9284" width="14.44140625" style="297" customWidth="1"/>
    <col min="9285" max="9290" width="0" style="297" hidden="1" customWidth="1"/>
    <col min="9291" max="9472" width="37.109375" style="297"/>
    <col min="9473" max="9473" width="6.44140625" style="297" customWidth="1"/>
    <col min="9474" max="9474" width="52" style="297" customWidth="1"/>
    <col min="9475" max="9475" width="10" style="297" customWidth="1"/>
    <col min="9476" max="9476" width="7.44140625" style="297" bestFit="1" customWidth="1"/>
    <col min="9477" max="9477" width="6.88671875" style="297" bestFit="1" customWidth="1"/>
    <col min="9478" max="9478" width="7.44140625" style="297" bestFit="1" customWidth="1"/>
    <col min="9479" max="9479" width="8.44140625" style="297" customWidth="1"/>
    <col min="9480" max="9480" width="36.109375" style="297" customWidth="1"/>
    <col min="9481" max="9481" width="6.5546875" style="297" customWidth="1"/>
    <col min="9482" max="9483" width="6" style="297" customWidth="1"/>
    <col min="9484" max="9484" width="10" style="297" customWidth="1"/>
    <col min="9485" max="9485" width="5.44140625" style="297" customWidth="1"/>
    <col min="9486" max="9492" width="6" style="297" customWidth="1"/>
    <col min="9493" max="9493" width="9.44140625" style="297" customWidth="1"/>
    <col min="9494" max="9517" width="6" style="297" customWidth="1"/>
    <col min="9518" max="9518" width="5.88671875" style="297" customWidth="1"/>
    <col min="9519" max="9535" width="6" style="297" customWidth="1"/>
    <col min="9536" max="9537" width="6.44140625" style="297" customWidth="1"/>
    <col min="9538" max="9538" width="21" style="297" customWidth="1"/>
    <col min="9539" max="9539" width="47.109375" style="297" customWidth="1"/>
    <col min="9540" max="9540" width="14.44140625" style="297" customWidth="1"/>
    <col min="9541" max="9546" width="0" style="297" hidden="1" customWidth="1"/>
    <col min="9547" max="9728" width="37.109375" style="297"/>
    <col min="9729" max="9729" width="6.44140625" style="297" customWidth="1"/>
    <col min="9730" max="9730" width="52" style="297" customWidth="1"/>
    <col min="9731" max="9731" width="10" style="297" customWidth="1"/>
    <col min="9732" max="9732" width="7.44140625" style="297" bestFit="1" customWidth="1"/>
    <col min="9733" max="9733" width="6.88671875" style="297" bestFit="1" customWidth="1"/>
    <col min="9734" max="9734" width="7.44140625" style="297" bestFit="1" customWidth="1"/>
    <col min="9735" max="9735" width="8.44140625" style="297" customWidth="1"/>
    <col min="9736" max="9736" width="36.109375" style="297" customWidth="1"/>
    <col min="9737" max="9737" width="6.5546875" style="297" customWidth="1"/>
    <col min="9738" max="9739" width="6" style="297" customWidth="1"/>
    <col min="9740" max="9740" width="10" style="297" customWidth="1"/>
    <col min="9741" max="9741" width="5.44140625" style="297" customWidth="1"/>
    <col min="9742" max="9748" width="6" style="297" customWidth="1"/>
    <col min="9749" max="9749" width="9.44140625" style="297" customWidth="1"/>
    <col min="9750" max="9773" width="6" style="297" customWidth="1"/>
    <col min="9774" max="9774" width="5.88671875" style="297" customWidth="1"/>
    <col min="9775" max="9791" width="6" style="297" customWidth="1"/>
    <col min="9792" max="9793" width="6.44140625" style="297" customWidth="1"/>
    <col min="9794" max="9794" width="21" style="297" customWidth="1"/>
    <col min="9795" max="9795" width="47.109375" style="297" customWidth="1"/>
    <col min="9796" max="9796" width="14.44140625" style="297" customWidth="1"/>
    <col min="9797" max="9802" width="0" style="297" hidden="1" customWidth="1"/>
    <col min="9803" max="9984" width="37.109375" style="297"/>
    <col min="9985" max="9985" width="6.44140625" style="297" customWidth="1"/>
    <col min="9986" max="9986" width="52" style="297" customWidth="1"/>
    <col min="9987" max="9987" width="10" style="297" customWidth="1"/>
    <col min="9988" max="9988" width="7.44140625" style="297" bestFit="1" customWidth="1"/>
    <col min="9989" max="9989" width="6.88671875" style="297" bestFit="1" customWidth="1"/>
    <col min="9990" max="9990" width="7.44140625" style="297" bestFit="1" customWidth="1"/>
    <col min="9991" max="9991" width="8.44140625" style="297" customWidth="1"/>
    <col min="9992" max="9992" width="36.109375" style="297" customWidth="1"/>
    <col min="9993" max="9993" width="6.5546875" style="297" customWidth="1"/>
    <col min="9994" max="9995" width="6" style="297" customWidth="1"/>
    <col min="9996" max="9996" width="10" style="297" customWidth="1"/>
    <col min="9997" max="9997" width="5.44140625" style="297" customWidth="1"/>
    <col min="9998" max="10004" width="6" style="297" customWidth="1"/>
    <col min="10005" max="10005" width="9.44140625" style="297" customWidth="1"/>
    <col min="10006" max="10029" width="6" style="297" customWidth="1"/>
    <col min="10030" max="10030" width="5.88671875" style="297" customWidth="1"/>
    <col min="10031" max="10047" width="6" style="297" customWidth="1"/>
    <col min="10048" max="10049" width="6.44140625" style="297" customWidth="1"/>
    <col min="10050" max="10050" width="21" style="297" customWidth="1"/>
    <col min="10051" max="10051" width="47.109375" style="297" customWidth="1"/>
    <col min="10052" max="10052" width="14.44140625" style="297" customWidth="1"/>
    <col min="10053" max="10058" width="0" style="297" hidden="1" customWidth="1"/>
    <col min="10059" max="10240" width="37.109375" style="297"/>
    <col min="10241" max="10241" width="6.44140625" style="297" customWidth="1"/>
    <col min="10242" max="10242" width="52" style="297" customWidth="1"/>
    <col min="10243" max="10243" width="10" style="297" customWidth="1"/>
    <col min="10244" max="10244" width="7.44140625" style="297" bestFit="1" customWidth="1"/>
    <col min="10245" max="10245" width="6.88671875" style="297" bestFit="1" customWidth="1"/>
    <col min="10246" max="10246" width="7.44140625" style="297" bestFit="1" customWidth="1"/>
    <col min="10247" max="10247" width="8.44140625" style="297" customWidth="1"/>
    <col min="10248" max="10248" width="36.109375" style="297" customWidth="1"/>
    <col min="10249" max="10249" width="6.5546875" style="297" customWidth="1"/>
    <col min="10250" max="10251" width="6" style="297" customWidth="1"/>
    <col min="10252" max="10252" width="10" style="297" customWidth="1"/>
    <col min="10253" max="10253" width="5.44140625" style="297" customWidth="1"/>
    <col min="10254" max="10260" width="6" style="297" customWidth="1"/>
    <col min="10261" max="10261" width="9.44140625" style="297" customWidth="1"/>
    <col min="10262" max="10285" width="6" style="297" customWidth="1"/>
    <col min="10286" max="10286" width="5.88671875" style="297" customWidth="1"/>
    <col min="10287" max="10303" width="6" style="297" customWidth="1"/>
    <col min="10304" max="10305" width="6.44140625" style="297" customWidth="1"/>
    <col min="10306" max="10306" width="21" style="297" customWidth="1"/>
    <col min="10307" max="10307" width="47.109375" style="297" customWidth="1"/>
    <col min="10308" max="10308" width="14.44140625" style="297" customWidth="1"/>
    <col min="10309" max="10314" width="0" style="297" hidden="1" customWidth="1"/>
    <col min="10315" max="10496" width="37.109375" style="297"/>
    <col min="10497" max="10497" width="6.44140625" style="297" customWidth="1"/>
    <col min="10498" max="10498" width="52" style="297" customWidth="1"/>
    <col min="10499" max="10499" width="10" style="297" customWidth="1"/>
    <col min="10500" max="10500" width="7.44140625" style="297" bestFit="1" customWidth="1"/>
    <col min="10501" max="10501" width="6.88671875" style="297" bestFit="1" customWidth="1"/>
    <col min="10502" max="10502" width="7.44140625" style="297" bestFit="1" customWidth="1"/>
    <col min="10503" max="10503" width="8.44140625" style="297" customWidth="1"/>
    <col min="10504" max="10504" width="36.109375" style="297" customWidth="1"/>
    <col min="10505" max="10505" width="6.5546875" style="297" customWidth="1"/>
    <col min="10506" max="10507" width="6" style="297" customWidth="1"/>
    <col min="10508" max="10508" width="10" style="297" customWidth="1"/>
    <col min="10509" max="10509" width="5.44140625" style="297" customWidth="1"/>
    <col min="10510" max="10516" width="6" style="297" customWidth="1"/>
    <col min="10517" max="10517" width="9.44140625" style="297" customWidth="1"/>
    <col min="10518" max="10541" width="6" style="297" customWidth="1"/>
    <col min="10542" max="10542" width="5.88671875" style="297" customWidth="1"/>
    <col min="10543" max="10559" width="6" style="297" customWidth="1"/>
    <col min="10560" max="10561" width="6.44140625" style="297" customWidth="1"/>
    <col min="10562" max="10562" width="21" style="297" customWidth="1"/>
    <col min="10563" max="10563" width="47.109375" style="297" customWidth="1"/>
    <col min="10564" max="10564" width="14.44140625" style="297" customWidth="1"/>
    <col min="10565" max="10570" width="0" style="297" hidden="1" customWidth="1"/>
    <col min="10571" max="10752" width="37.109375" style="297"/>
    <col min="10753" max="10753" width="6.44140625" style="297" customWidth="1"/>
    <col min="10754" max="10754" width="52" style="297" customWidth="1"/>
    <col min="10755" max="10755" width="10" style="297" customWidth="1"/>
    <col min="10756" max="10756" width="7.44140625" style="297" bestFit="1" customWidth="1"/>
    <col min="10757" max="10757" width="6.88671875" style="297" bestFit="1" customWidth="1"/>
    <col min="10758" max="10758" width="7.44140625" style="297" bestFit="1" customWidth="1"/>
    <col min="10759" max="10759" width="8.44140625" style="297" customWidth="1"/>
    <col min="10760" max="10760" width="36.109375" style="297" customWidth="1"/>
    <col min="10761" max="10761" width="6.5546875" style="297" customWidth="1"/>
    <col min="10762" max="10763" width="6" style="297" customWidth="1"/>
    <col min="10764" max="10764" width="10" style="297" customWidth="1"/>
    <col min="10765" max="10765" width="5.44140625" style="297" customWidth="1"/>
    <col min="10766" max="10772" width="6" style="297" customWidth="1"/>
    <col min="10773" max="10773" width="9.44140625" style="297" customWidth="1"/>
    <col min="10774" max="10797" width="6" style="297" customWidth="1"/>
    <col min="10798" max="10798" width="5.88671875" style="297" customWidth="1"/>
    <col min="10799" max="10815" width="6" style="297" customWidth="1"/>
    <col min="10816" max="10817" width="6.44140625" style="297" customWidth="1"/>
    <col min="10818" max="10818" width="21" style="297" customWidth="1"/>
    <col min="10819" max="10819" width="47.109375" style="297" customWidth="1"/>
    <col min="10820" max="10820" width="14.44140625" style="297" customWidth="1"/>
    <col min="10821" max="10826" width="0" style="297" hidden="1" customWidth="1"/>
    <col min="10827" max="11008" width="37.109375" style="297"/>
    <col min="11009" max="11009" width="6.44140625" style="297" customWidth="1"/>
    <col min="11010" max="11010" width="52" style="297" customWidth="1"/>
    <col min="11011" max="11011" width="10" style="297" customWidth="1"/>
    <col min="11012" max="11012" width="7.44140625" style="297" bestFit="1" customWidth="1"/>
    <col min="11013" max="11013" width="6.88671875" style="297" bestFit="1" customWidth="1"/>
    <col min="11014" max="11014" width="7.44140625" style="297" bestFit="1" customWidth="1"/>
    <col min="11015" max="11015" width="8.44140625" style="297" customWidth="1"/>
    <col min="11016" max="11016" width="36.109375" style="297" customWidth="1"/>
    <col min="11017" max="11017" width="6.5546875" style="297" customWidth="1"/>
    <col min="11018" max="11019" width="6" style="297" customWidth="1"/>
    <col min="11020" max="11020" width="10" style="297" customWidth="1"/>
    <col min="11021" max="11021" width="5.44140625" style="297" customWidth="1"/>
    <col min="11022" max="11028" width="6" style="297" customWidth="1"/>
    <col min="11029" max="11029" width="9.44140625" style="297" customWidth="1"/>
    <col min="11030" max="11053" width="6" style="297" customWidth="1"/>
    <col min="11054" max="11054" width="5.88671875" style="297" customWidth="1"/>
    <col min="11055" max="11071" width="6" style="297" customWidth="1"/>
    <col min="11072" max="11073" width="6.44140625" style="297" customWidth="1"/>
    <col min="11074" max="11074" width="21" style="297" customWidth="1"/>
    <col min="11075" max="11075" width="47.109375" style="297" customWidth="1"/>
    <col min="11076" max="11076" width="14.44140625" style="297" customWidth="1"/>
    <col min="11077" max="11082" width="0" style="297" hidden="1" customWidth="1"/>
    <col min="11083" max="11264" width="37.109375" style="297"/>
    <col min="11265" max="11265" width="6.44140625" style="297" customWidth="1"/>
    <col min="11266" max="11266" width="52" style="297" customWidth="1"/>
    <col min="11267" max="11267" width="10" style="297" customWidth="1"/>
    <col min="11268" max="11268" width="7.44140625" style="297" bestFit="1" customWidth="1"/>
    <col min="11269" max="11269" width="6.88671875" style="297" bestFit="1" customWidth="1"/>
    <col min="11270" max="11270" width="7.44140625" style="297" bestFit="1" customWidth="1"/>
    <col min="11271" max="11271" width="8.44140625" style="297" customWidth="1"/>
    <col min="11272" max="11272" width="36.109375" style="297" customWidth="1"/>
    <col min="11273" max="11273" width="6.5546875" style="297" customWidth="1"/>
    <col min="11274" max="11275" width="6" style="297" customWidth="1"/>
    <col min="11276" max="11276" width="10" style="297" customWidth="1"/>
    <col min="11277" max="11277" width="5.44140625" style="297" customWidth="1"/>
    <col min="11278" max="11284" width="6" style="297" customWidth="1"/>
    <col min="11285" max="11285" width="9.44140625" style="297" customWidth="1"/>
    <col min="11286" max="11309" width="6" style="297" customWidth="1"/>
    <col min="11310" max="11310" width="5.88671875" style="297" customWidth="1"/>
    <col min="11311" max="11327" width="6" style="297" customWidth="1"/>
    <col min="11328" max="11329" width="6.44140625" style="297" customWidth="1"/>
    <col min="11330" max="11330" width="21" style="297" customWidth="1"/>
    <col min="11331" max="11331" width="47.109375" style="297" customWidth="1"/>
    <col min="11332" max="11332" width="14.44140625" style="297" customWidth="1"/>
    <col min="11333" max="11338" width="0" style="297" hidden="1" customWidth="1"/>
    <col min="11339" max="11520" width="37.109375" style="297"/>
    <col min="11521" max="11521" width="6.44140625" style="297" customWidth="1"/>
    <col min="11522" max="11522" width="52" style="297" customWidth="1"/>
    <col min="11523" max="11523" width="10" style="297" customWidth="1"/>
    <col min="11524" max="11524" width="7.44140625" style="297" bestFit="1" customWidth="1"/>
    <col min="11525" max="11525" width="6.88671875" style="297" bestFit="1" customWidth="1"/>
    <col min="11526" max="11526" width="7.44140625" style="297" bestFit="1" customWidth="1"/>
    <col min="11527" max="11527" width="8.44140625" style="297" customWidth="1"/>
    <col min="11528" max="11528" width="36.109375" style="297" customWidth="1"/>
    <col min="11529" max="11529" width="6.5546875" style="297" customWidth="1"/>
    <col min="11530" max="11531" width="6" style="297" customWidth="1"/>
    <col min="11532" max="11532" width="10" style="297" customWidth="1"/>
    <col min="11533" max="11533" width="5.44140625" style="297" customWidth="1"/>
    <col min="11534" max="11540" width="6" style="297" customWidth="1"/>
    <col min="11541" max="11541" width="9.44140625" style="297" customWidth="1"/>
    <col min="11542" max="11565" width="6" style="297" customWidth="1"/>
    <col min="11566" max="11566" width="5.88671875" style="297" customWidth="1"/>
    <col min="11567" max="11583" width="6" style="297" customWidth="1"/>
    <col min="11584" max="11585" width="6.44140625" style="297" customWidth="1"/>
    <col min="11586" max="11586" width="21" style="297" customWidth="1"/>
    <col min="11587" max="11587" width="47.109375" style="297" customWidth="1"/>
    <col min="11588" max="11588" width="14.44140625" style="297" customWidth="1"/>
    <col min="11589" max="11594" width="0" style="297" hidden="1" customWidth="1"/>
    <col min="11595" max="11776" width="37.109375" style="297"/>
    <col min="11777" max="11777" width="6.44140625" style="297" customWidth="1"/>
    <col min="11778" max="11778" width="52" style="297" customWidth="1"/>
    <col min="11779" max="11779" width="10" style="297" customWidth="1"/>
    <col min="11780" max="11780" width="7.44140625" style="297" bestFit="1" customWidth="1"/>
    <col min="11781" max="11781" width="6.88671875" style="297" bestFit="1" customWidth="1"/>
    <col min="11782" max="11782" width="7.44140625" style="297" bestFit="1" customWidth="1"/>
    <col min="11783" max="11783" width="8.44140625" style="297" customWidth="1"/>
    <col min="11784" max="11784" width="36.109375" style="297" customWidth="1"/>
    <col min="11785" max="11785" width="6.5546875" style="297" customWidth="1"/>
    <col min="11786" max="11787" width="6" style="297" customWidth="1"/>
    <col min="11788" max="11788" width="10" style="297" customWidth="1"/>
    <col min="11789" max="11789" width="5.44140625" style="297" customWidth="1"/>
    <col min="11790" max="11796" width="6" style="297" customWidth="1"/>
    <col min="11797" max="11797" width="9.44140625" style="297" customWidth="1"/>
    <col min="11798" max="11821" width="6" style="297" customWidth="1"/>
    <col min="11822" max="11822" width="5.88671875" style="297" customWidth="1"/>
    <col min="11823" max="11839" width="6" style="297" customWidth="1"/>
    <col min="11840" max="11841" width="6.44140625" style="297" customWidth="1"/>
    <col min="11842" max="11842" width="21" style="297" customWidth="1"/>
    <col min="11843" max="11843" width="47.109375" style="297" customWidth="1"/>
    <col min="11844" max="11844" width="14.44140625" style="297" customWidth="1"/>
    <col min="11845" max="11850" width="0" style="297" hidden="1" customWidth="1"/>
    <col min="11851" max="12032" width="37.109375" style="297"/>
    <col min="12033" max="12033" width="6.44140625" style="297" customWidth="1"/>
    <col min="12034" max="12034" width="52" style="297" customWidth="1"/>
    <col min="12035" max="12035" width="10" style="297" customWidth="1"/>
    <col min="12036" max="12036" width="7.44140625" style="297" bestFit="1" customWidth="1"/>
    <col min="12037" max="12037" width="6.88671875" style="297" bestFit="1" customWidth="1"/>
    <col min="12038" max="12038" width="7.44140625" style="297" bestFit="1" customWidth="1"/>
    <col min="12039" max="12039" width="8.44140625" style="297" customWidth="1"/>
    <col min="12040" max="12040" width="36.109375" style="297" customWidth="1"/>
    <col min="12041" max="12041" width="6.5546875" style="297" customWidth="1"/>
    <col min="12042" max="12043" width="6" style="297" customWidth="1"/>
    <col min="12044" max="12044" width="10" style="297" customWidth="1"/>
    <col min="12045" max="12045" width="5.44140625" style="297" customWidth="1"/>
    <col min="12046" max="12052" width="6" style="297" customWidth="1"/>
    <col min="12053" max="12053" width="9.44140625" style="297" customWidth="1"/>
    <col min="12054" max="12077" width="6" style="297" customWidth="1"/>
    <col min="12078" max="12078" width="5.88671875" style="297" customWidth="1"/>
    <col min="12079" max="12095" width="6" style="297" customWidth="1"/>
    <col min="12096" max="12097" width="6.44140625" style="297" customWidth="1"/>
    <col min="12098" max="12098" width="21" style="297" customWidth="1"/>
    <col min="12099" max="12099" width="47.109375" style="297" customWidth="1"/>
    <col min="12100" max="12100" width="14.44140625" style="297" customWidth="1"/>
    <col min="12101" max="12106" width="0" style="297" hidden="1" customWidth="1"/>
    <col min="12107" max="12288" width="37.109375" style="297"/>
    <col min="12289" max="12289" width="6.44140625" style="297" customWidth="1"/>
    <col min="12290" max="12290" width="52" style="297" customWidth="1"/>
    <col min="12291" max="12291" width="10" style="297" customWidth="1"/>
    <col min="12292" max="12292" width="7.44140625" style="297" bestFit="1" customWidth="1"/>
    <col min="12293" max="12293" width="6.88671875" style="297" bestFit="1" customWidth="1"/>
    <col min="12294" max="12294" width="7.44140625" style="297" bestFit="1" customWidth="1"/>
    <col min="12295" max="12295" width="8.44140625" style="297" customWidth="1"/>
    <col min="12296" max="12296" width="36.109375" style="297" customWidth="1"/>
    <col min="12297" max="12297" width="6.5546875" style="297" customWidth="1"/>
    <col min="12298" max="12299" width="6" style="297" customWidth="1"/>
    <col min="12300" max="12300" width="10" style="297" customWidth="1"/>
    <col min="12301" max="12301" width="5.44140625" style="297" customWidth="1"/>
    <col min="12302" max="12308" width="6" style="297" customWidth="1"/>
    <col min="12309" max="12309" width="9.44140625" style="297" customWidth="1"/>
    <col min="12310" max="12333" width="6" style="297" customWidth="1"/>
    <col min="12334" max="12334" width="5.88671875" style="297" customWidth="1"/>
    <col min="12335" max="12351" width="6" style="297" customWidth="1"/>
    <col min="12352" max="12353" width="6.44140625" style="297" customWidth="1"/>
    <col min="12354" max="12354" width="21" style="297" customWidth="1"/>
    <col min="12355" max="12355" width="47.109375" style="297" customWidth="1"/>
    <col min="12356" max="12356" width="14.44140625" style="297" customWidth="1"/>
    <col min="12357" max="12362" width="0" style="297" hidden="1" customWidth="1"/>
    <col min="12363" max="12544" width="37.109375" style="297"/>
    <col min="12545" max="12545" width="6.44140625" style="297" customWidth="1"/>
    <col min="12546" max="12546" width="52" style="297" customWidth="1"/>
    <col min="12547" max="12547" width="10" style="297" customWidth="1"/>
    <col min="12548" max="12548" width="7.44140625" style="297" bestFit="1" customWidth="1"/>
    <col min="12549" max="12549" width="6.88671875" style="297" bestFit="1" customWidth="1"/>
    <col min="12550" max="12550" width="7.44140625" style="297" bestFit="1" customWidth="1"/>
    <col min="12551" max="12551" width="8.44140625" style="297" customWidth="1"/>
    <col min="12552" max="12552" width="36.109375" style="297" customWidth="1"/>
    <col min="12553" max="12553" width="6.5546875" style="297" customWidth="1"/>
    <col min="12554" max="12555" width="6" style="297" customWidth="1"/>
    <col min="12556" max="12556" width="10" style="297" customWidth="1"/>
    <col min="12557" max="12557" width="5.44140625" style="297" customWidth="1"/>
    <col min="12558" max="12564" width="6" style="297" customWidth="1"/>
    <col min="12565" max="12565" width="9.44140625" style="297" customWidth="1"/>
    <col min="12566" max="12589" width="6" style="297" customWidth="1"/>
    <col min="12590" max="12590" width="5.88671875" style="297" customWidth="1"/>
    <col min="12591" max="12607" width="6" style="297" customWidth="1"/>
    <col min="12608" max="12609" width="6.44140625" style="297" customWidth="1"/>
    <col min="12610" max="12610" width="21" style="297" customWidth="1"/>
    <col min="12611" max="12611" width="47.109375" style="297" customWidth="1"/>
    <col min="12612" max="12612" width="14.44140625" style="297" customWidth="1"/>
    <col min="12613" max="12618" width="0" style="297" hidden="1" customWidth="1"/>
    <col min="12619" max="12800" width="37.109375" style="297"/>
    <col min="12801" max="12801" width="6.44140625" style="297" customWidth="1"/>
    <col min="12802" max="12802" width="52" style="297" customWidth="1"/>
    <col min="12803" max="12803" width="10" style="297" customWidth="1"/>
    <col min="12804" max="12804" width="7.44140625" style="297" bestFit="1" customWidth="1"/>
    <col min="12805" max="12805" width="6.88671875" style="297" bestFit="1" customWidth="1"/>
    <col min="12806" max="12806" width="7.44140625" style="297" bestFit="1" customWidth="1"/>
    <col min="12807" max="12807" width="8.44140625" style="297" customWidth="1"/>
    <col min="12808" max="12808" width="36.109375" style="297" customWidth="1"/>
    <col min="12809" max="12809" width="6.5546875" style="297" customWidth="1"/>
    <col min="12810" max="12811" width="6" style="297" customWidth="1"/>
    <col min="12812" max="12812" width="10" style="297" customWidth="1"/>
    <col min="12813" max="12813" width="5.44140625" style="297" customWidth="1"/>
    <col min="12814" max="12820" width="6" style="297" customWidth="1"/>
    <col min="12821" max="12821" width="9.44140625" style="297" customWidth="1"/>
    <col min="12822" max="12845" width="6" style="297" customWidth="1"/>
    <col min="12846" max="12846" width="5.88671875" style="297" customWidth="1"/>
    <col min="12847" max="12863" width="6" style="297" customWidth="1"/>
    <col min="12864" max="12865" width="6.44140625" style="297" customWidth="1"/>
    <col min="12866" max="12866" width="21" style="297" customWidth="1"/>
    <col min="12867" max="12867" width="47.109375" style="297" customWidth="1"/>
    <col min="12868" max="12868" width="14.44140625" style="297" customWidth="1"/>
    <col min="12869" max="12874" width="0" style="297" hidden="1" customWidth="1"/>
    <col min="12875" max="13056" width="37.109375" style="297"/>
    <col min="13057" max="13057" width="6.44140625" style="297" customWidth="1"/>
    <col min="13058" max="13058" width="52" style="297" customWidth="1"/>
    <col min="13059" max="13059" width="10" style="297" customWidth="1"/>
    <col min="13060" max="13060" width="7.44140625" style="297" bestFit="1" customWidth="1"/>
    <col min="13061" max="13061" width="6.88671875" style="297" bestFit="1" customWidth="1"/>
    <col min="13062" max="13062" width="7.44140625" style="297" bestFit="1" customWidth="1"/>
    <col min="13063" max="13063" width="8.44140625" style="297" customWidth="1"/>
    <col min="13064" max="13064" width="36.109375" style="297" customWidth="1"/>
    <col min="13065" max="13065" width="6.5546875" style="297" customWidth="1"/>
    <col min="13066" max="13067" width="6" style="297" customWidth="1"/>
    <col min="13068" max="13068" width="10" style="297" customWidth="1"/>
    <col min="13069" max="13069" width="5.44140625" style="297" customWidth="1"/>
    <col min="13070" max="13076" width="6" style="297" customWidth="1"/>
    <col min="13077" max="13077" width="9.44140625" style="297" customWidth="1"/>
    <col min="13078" max="13101" width="6" style="297" customWidth="1"/>
    <col min="13102" max="13102" width="5.88671875" style="297" customWidth="1"/>
    <col min="13103" max="13119" width="6" style="297" customWidth="1"/>
    <col min="13120" max="13121" width="6.44140625" style="297" customWidth="1"/>
    <col min="13122" max="13122" width="21" style="297" customWidth="1"/>
    <col min="13123" max="13123" width="47.109375" style="297" customWidth="1"/>
    <col min="13124" max="13124" width="14.44140625" style="297" customWidth="1"/>
    <col min="13125" max="13130" width="0" style="297" hidden="1" customWidth="1"/>
    <col min="13131" max="13312" width="37.109375" style="297"/>
    <col min="13313" max="13313" width="6.44140625" style="297" customWidth="1"/>
    <col min="13314" max="13314" width="52" style="297" customWidth="1"/>
    <col min="13315" max="13315" width="10" style="297" customWidth="1"/>
    <col min="13316" max="13316" width="7.44140625" style="297" bestFit="1" customWidth="1"/>
    <col min="13317" max="13317" width="6.88671875" style="297" bestFit="1" customWidth="1"/>
    <col min="13318" max="13318" width="7.44140625" style="297" bestFit="1" customWidth="1"/>
    <col min="13319" max="13319" width="8.44140625" style="297" customWidth="1"/>
    <col min="13320" max="13320" width="36.109375" style="297" customWidth="1"/>
    <col min="13321" max="13321" width="6.5546875" style="297" customWidth="1"/>
    <col min="13322" max="13323" width="6" style="297" customWidth="1"/>
    <col min="13324" max="13324" width="10" style="297" customWidth="1"/>
    <col min="13325" max="13325" width="5.44140625" style="297" customWidth="1"/>
    <col min="13326" max="13332" width="6" style="297" customWidth="1"/>
    <col min="13333" max="13333" width="9.44140625" style="297" customWidth="1"/>
    <col min="13334" max="13357" width="6" style="297" customWidth="1"/>
    <col min="13358" max="13358" width="5.88671875" style="297" customWidth="1"/>
    <col min="13359" max="13375" width="6" style="297" customWidth="1"/>
    <col min="13376" max="13377" width="6.44140625" style="297" customWidth="1"/>
    <col min="13378" max="13378" width="21" style="297" customWidth="1"/>
    <col min="13379" max="13379" width="47.109375" style="297" customWidth="1"/>
    <col min="13380" max="13380" width="14.44140625" style="297" customWidth="1"/>
    <col min="13381" max="13386" width="0" style="297" hidden="1" customWidth="1"/>
    <col min="13387" max="13568" width="37.109375" style="297"/>
    <col min="13569" max="13569" width="6.44140625" style="297" customWidth="1"/>
    <col min="13570" max="13570" width="52" style="297" customWidth="1"/>
    <col min="13571" max="13571" width="10" style="297" customWidth="1"/>
    <col min="13572" max="13572" width="7.44140625" style="297" bestFit="1" customWidth="1"/>
    <col min="13573" max="13573" width="6.88671875" style="297" bestFit="1" customWidth="1"/>
    <col min="13574" max="13574" width="7.44140625" style="297" bestFit="1" customWidth="1"/>
    <col min="13575" max="13575" width="8.44140625" style="297" customWidth="1"/>
    <col min="13576" max="13576" width="36.109375" style="297" customWidth="1"/>
    <col min="13577" max="13577" width="6.5546875" style="297" customWidth="1"/>
    <col min="13578" max="13579" width="6" style="297" customWidth="1"/>
    <col min="13580" max="13580" width="10" style="297" customWidth="1"/>
    <col min="13581" max="13581" width="5.44140625" style="297" customWidth="1"/>
    <col min="13582" max="13588" width="6" style="297" customWidth="1"/>
    <col min="13589" max="13589" width="9.44140625" style="297" customWidth="1"/>
    <col min="13590" max="13613" width="6" style="297" customWidth="1"/>
    <col min="13614" max="13614" width="5.88671875" style="297" customWidth="1"/>
    <col min="13615" max="13631" width="6" style="297" customWidth="1"/>
    <col min="13632" max="13633" width="6.44140625" style="297" customWidth="1"/>
    <col min="13634" max="13634" width="21" style="297" customWidth="1"/>
    <col min="13635" max="13635" width="47.109375" style="297" customWidth="1"/>
    <col min="13636" max="13636" width="14.44140625" style="297" customWidth="1"/>
    <col min="13637" max="13642" width="0" style="297" hidden="1" customWidth="1"/>
    <col min="13643" max="13824" width="37.109375" style="297"/>
    <col min="13825" max="13825" width="6.44140625" style="297" customWidth="1"/>
    <col min="13826" max="13826" width="52" style="297" customWidth="1"/>
    <col min="13827" max="13827" width="10" style="297" customWidth="1"/>
    <col min="13828" max="13828" width="7.44140625" style="297" bestFit="1" customWidth="1"/>
    <col min="13829" max="13829" width="6.88671875" style="297" bestFit="1" customWidth="1"/>
    <col min="13830" max="13830" width="7.44140625" style="297" bestFit="1" customWidth="1"/>
    <col min="13831" max="13831" width="8.44140625" style="297" customWidth="1"/>
    <col min="13832" max="13832" width="36.109375" style="297" customWidth="1"/>
    <col min="13833" max="13833" width="6.5546875" style="297" customWidth="1"/>
    <col min="13834" max="13835" width="6" style="297" customWidth="1"/>
    <col min="13836" max="13836" width="10" style="297" customWidth="1"/>
    <col min="13837" max="13837" width="5.44140625" style="297" customWidth="1"/>
    <col min="13838" max="13844" width="6" style="297" customWidth="1"/>
    <col min="13845" max="13845" width="9.44140625" style="297" customWidth="1"/>
    <col min="13846" max="13869" width="6" style="297" customWidth="1"/>
    <col min="13870" max="13870" width="5.88671875" style="297" customWidth="1"/>
    <col min="13871" max="13887" width="6" style="297" customWidth="1"/>
    <col min="13888" max="13889" width="6.44140625" style="297" customWidth="1"/>
    <col min="13890" max="13890" width="21" style="297" customWidth="1"/>
    <col min="13891" max="13891" width="47.109375" style="297" customWidth="1"/>
    <col min="13892" max="13892" width="14.44140625" style="297" customWidth="1"/>
    <col min="13893" max="13898" width="0" style="297" hidden="1" customWidth="1"/>
    <col min="13899" max="14080" width="37.109375" style="297"/>
    <col min="14081" max="14081" width="6.44140625" style="297" customWidth="1"/>
    <col min="14082" max="14082" width="52" style="297" customWidth="1"/>
    <col min="14083" max="14083" width="10" style="297" customWidth="1"/>
    <col min="14084" max="14084" width="7.44140625" style="297" bestFit="1" customWidth="1"/>
    <col min="14085" max="14085" width="6.88671875" style="297" bestFit="1" customWidth="1"/>
    <col min="14086" max="14086" width="7.44140625" style="297" bestFit="1" customWidth="1"/>
    <col min="14087" max="14087" width="8.44140625" style="297" customWidth="1"/>
    <col min="14088" max="14088" width="36.109375" style="297" customWidth="1"/>
    <col min="14089" max="14089" width="6.5546875" style="297" customWidth="1"/>
    <col min="14090" max="14091" width="6" style="297" customWidth="1"/>
    <col min="14092" max="14092" width="10" style="297" customWidth="1"/>
    <col min="14093" max="14093" width="5.44140625" style="297" customWidth="1"/>
    <col min="14094" max="14100" width="6" style="297" customWidth="1"/>
    <col min="14101" max="14101" width="9.44140625" style="297" customWidth="1"/>
    <col min="14102" max="14125" width="6" style="297" customWidth="1"/>
    <col min="14126" max="14126" width="5.88671875" style="297" customWidth="1"/>
    <col min="14127" max="14143" width="6" style="297" customWidth="1"/>
    <col min="14144" max="14145" width="6.44140625" style="297" customWidth="1"/>
    <col min="14146" max="14146" width="21" style="297" customWidth="1"/>
    <col min="14147" max="14147" width="47.109375" style="297" customWidth="1"/>
    <col min="14148" max="14148" width="14.44140625" style="297" customWidth="1"/>
    <col min="14149" max="14154" width="0" style="297" hidden="1" customWidth="1"/>
    <col min="14155" max="14336" width="37.109375" style="297"/>
    <col min="14337" max="14337" width="6.44140625" style="297" customWidth="1"/>
    <col min="14338" max="14338" width="52" style="297" customWidth="1"/>
    <col min="14339" max="14339" width="10" style="297" customWidth="1"/>
    <col min="14340" max="14340" width="7.44140625" style="297" bestFit="1" customWidth="1"/>
    <col min="14341" max="14341" width="6.88671875" style="297" bestFit="1" customWidth="1"/>
    <col min="14342" max="14342" width="7.44140625" style="297" bestFit="1" customWidth="1"/>
    <col min="14343" max="14343" width="8.44140625" style="297" customWidth="1"/>
    <col min="14344" max="14344" width="36.109375" style="297" customWidth="1"/>
    <col min="14345" max="14345" width="6.5546875" style="297" customWidth="1"/>
    <col min="14346" max="14347" width="6" style="297" customWidth="1"/>
    <col min="14348" max="14348" width="10" style="297" customWidth="1"/>
    <col min="14349" max="14349" width="5.44140625" style="297" customWidth="1"/>
    <col min="14350" max="14356" width="6" style="297" customWidth="1"/>
    <col min="14357" max="14357" width="9.44140625" style="297" customWidth="1"/>
    <col min="14358" max="14381" width="6" style="297" customWidth="1"/>
    <col min="14382" max="14382" width="5.88671875" style="297" customWidth="1"/>
    <col min="14383" max="14399" width="6" style="297" customWidth="1"/>
    <col min="14400" max="14401" width="6.44140625" style="297" customWidth="1"/>
    <col min="14402" max="14402" width="21" style="297" customWidth="1"/>
    <col min="14403" max="14403" width="47.109375" style="297" customWidth="1"/>
    <col min="14404" max="14404" width="14.44140625" style="297" customWidth="1"/>
    <col min="14405" max="14410" width="0" style="297" hidden="1" customWidth="1"/>
    <col min="14411" max="14592" width="37.109375" style="297"/>
    <col min="14593" max="14593" width="6.44140625" style="297" customWidth="1"/>
    <col min="14594" max="14594" width="52" style="297" customWidth="1"/>
    <col min="14595" max="14595" width="10" style="297" customWidth="1"/>
    <col min="14596" max="14596" width="7.44140625" style="297" bestFit="1" customWidth="1"/>
    <col min="14597" max="14597" width="6.88671875" style="297" bestFit="1" customWidth="1"/>
    <col min="14598" max="14598" width="7.44140625" style="297" bestFit="1" customWidth="1"/>
    <col min="14599" max="14599" width="8.44140625" style="297" customWidth="1"/>
    <col min="14600" max="14600" width="36.109375" style="297" customWidth="1"/>
    <col min="14601" max="14601" width="6.5546875" style="297" customWidth="1"/>
    <col min="14602" max="14603" width="6" style="297" customWidth="1"/>
    <col min="14604" max="14604" width="10" style="297" customWidth="1"/>
    <col min="14605" max="14605" width="5.44140625" style="297" customWidth="1"/>
    <col min="14606" max="14612" width="6" style="297" customWidth="1"/>
    <col min="14613" max="14613" width="9.44140625" style="297" customWidth="1"/>
    <col min="14614" max="14637" width="6" style="297" customWidth="1"/>
    <col min="14638" max="14638" width="5.88671875" style="297" customWidth="1"/>
    <col min="14639" max="14655" width="6" style="297" customWidth="1"/>
    <col min="14656" max="14657" width="6.44140625" style="297" customWidth="1"/>
    <col min="14658" max="14658" width="21" style="297" customWidth="1"/>
    <col min="14659" max="14659" width="47.109375" style="297" customWidth="1"/>
    <col min="14660" max="14660" width="14.44140625" style="297" customWidth="1"/>
    <col min="14661" max="14666" width="0" style="297" hidden="1" customWidth="1"/>
    <col min="14667" max="14848" width="37.109375" style="297"/>
    <col min="14849" max="14849" width="6.44140625" style="297" customWidth="1"/>
    <col min="14850" max="14850" width="52" style="297" customWidth="1"/>
    <col min="14851" max="14851" width="10" style="297" customWidth="1"/>
    <col min="14852" max="14852" width="7.44140625" style="297" bestFit="1" customWidth="1"/>
    <col min="14853" max="14853" width="6.88671875" style="297" bestFit="1" customWidth="1"/>
    <col min="14854" max="14854" width="7.44140625" style="297" bestFit="1" customWidth="1"/>
    <col min="14855" max="14855" width="8.44140625" style="297" customWidth="1"/>
    <col min="14856" max="14856" width="36.109375" style="297" customWidth="1"/>
    <col min="14857" max="14857" width="6.5546875" style="297" customWidth="1"/>
    <col min="14858" max="14859" width="6" style="297" customWidth="1"/>
    <col min="14860" max="14860" width="10" style="297" customWidth="1"/>
    <col min="14861" max="14861" width="5.44140625" style="297" customWidth="1"/>
    <col min="14862" max="14868" width="6" style="297" customWidth="1"/>
    <col min="14869" max="14869" width="9.44140625" style="297" customWidth="1"/>
    <col min="14870" max="14893" width="6" style="297" customWidth="1"/>
    <col min="14894" max="14894" width="5.88671875" style="297" customWidth="1"/>
    <col min="14895" max="14911" width="6" style="297" customWidth="1"/>
    <col min="14912" max="14913" width="6.44140625" style="297" customWidth="1"/>
    <col min="14914" max="14914" width="21" style="297" customWidth="1"/>
    <col min="14915" max="14915" width="47.109375" style="297" customWidth="1"/>
    <col min="14916" max="14916" width="14.44140625" style="297" customWidth="1"/>
    <col min="14917" max="14922" width="0" style="297" hidden="1" customWidth="1"/>
    <col min="14923" max="15104" width="37.109375" style="297"/>
    <col min="15105" max="15105" width="6.44140625" style="297" customWidth="1"/>
    <col min="15106" max="15106" width="52" style="297" customWidth="1"/>
    <col min="15107" max="15107" width="10" style="297" customWidth="1"/>
    <col min="15108" max="15108" width="7.44140625" style="297" bestFit="1" customWidth="1"/>
    <col min="15109" max="15109" width="6.88671875" style="297" bestFit="1" customWidth="1"/>
    <col min="15110" max="15110" width="7.44140625" style="297" bestFit="1" customWidth="1"/>
    <col min="15111" max="15111" width="8.44140625" style="297" customWidth="1"/>
    <col min="15112" max="15112" width="36.109375" style="297" customWidth="1"/>
    <col min="15113" max="15113" width="6.5546875" style="297" customWidth="1"/>
    <col min="15114" max="15115" width="6" style="297" customWidth="1"/>
    <col min="15116" max="15116" width="10" style="297" customWidth="1"/>
    <col min="15117" max="15117" width="5.44140625" style="297" customWidth="1"/>
    <col min="15118" max="15124" width="6" style="297" customWidth="1"/>
    <col min="15125" max="15125" width="9.44140625" style="297" customWidth="1"/>
    <col min="15126" max="15149" width="6" style="297" customWidth="1"/>
    <col min="15150" max="15150" width="5.88671875" style="297" customWidth="1"/>
    <col min="15151" max="15167" width="6" style="297" customWidth="1"/>
    <col min="15168" max="15169" width="6.44140625" style="297" customWidth="1"/>
    <col min="15170" max="15170" width="21" style="297" customWidth="1"/>
    <col min="15171" max="15171" width="47.109375" style="297" customWidth="1"/>
    <col min="15172" max="15172" width="14.44140625" style="297" customWidth="1"/>
    <col min="15173" max="15178" width="0" style="297" hidden="1" customWidth="1"/>
    <col min="15179" max="15360" width="37.109375" style="297"/>
    <col min="15361" max="15361" width="6.44140625" style="297" customWidth="1"/>
    <col min="15362" max="15362" width="52" style="297" customWidth="1"/>
    <col min="15363" max="15363" width="10" style="297" customWidth="1"/>
    <col min="15364" max="15364" width="7.44140625" style="297" bestFit="1" customWidth="1"/>
    <col min="15365" max="15365" width="6.88671875" style="297" bestFit="1" customWidth="1"/>
    <col min="15366" max="15366" width="7.44140625" style="297" bestFit="1" customWidth="1"/>
    <col min="15367" max="15367" width="8.44140625" style="297" customWidth="1"/>
    <col min="15368" max="15368" width="36.109375" style="297" customWidth="1"/>
    <col min="15369" max="15369" width="6.5546875" style="297" customWidth="1"/>
    <col min="15370" max="15371" width="6" style="297" customWidth="1"/>
    <col min="15372" max="15372" width="10" style="297" customWidth="1"/>
    <col min="15373" max="15373" width="5.44140625" style="297" customWidth="1"/>
    <col min="15374" max="15380" width="6" style="297" customWidth="1"/>
    <col min="15381" max="15381" width="9.44140625" style="297" customWidth="1"/>
    <col min="15382" max="15405" width="6" style="297" customWidth="1"/>
    <col min="15406" max="15406" width="5.88671875" style="297" customWidth="1"/>
    <col min="15407" max="15423" width="6" style="297" customWidth="1"/>
    <col min="15424" max="15425" width="6.44140625" style="297" customWidth="1"/>
    <col min="15426" max="15426" width="21" style="297" customWidth="1"/>
    <col min="15427" max="15427" width="47.109375" style="297" customWidth="1"/>
    <col min="15428" max="15428" width="14.44140625" style="297" customWidth="1"/>
    <col min="15429" max="15434" width="0" style="297" hidden="1" customWidth="1"/>
    <col min="15435" max="15616" width="37.109375" style="297"/>
    <col min="15617" max="15617" width="6.44140625" style="297" customWidth="1"/>
    <col min="15618" max="15618" width="52" style="297" customWidth="1"/>
    <col min="15619" max="15619" width="10" style="297" customWidth="1"/>
    <col min="15620" max="15620" width="7.44140625" style="297" bestFit="1" customWidth="1"/>
    <col min="15621" max="15621" width="6.88671875" style="297" bestFit="1" customWidth="1"/>
    <col min="15622" max="15622" width="7.44140625" style="297" bestFit="1" customWidth="1"/>
    <col min="15623" max="15623" width="8.44140625" style="297" customWidth="1"/>
    <col min="15624" max="15624" width="36.109375" style="297" customWidth="1"/>
    <col min="15625" max="15625" width="6.5546875" style="297" customWidth="1"/>
    <col min="15626" max="15627" width="6" style="297" customWidth="1"/>
    <col min="15628" max="15628" width="10" style="297" customWidth="1"/>
    <col min="15629" max="15629" width="5.44140625" style="297" customWidth="1"/>
    <col min="15630" max="15636" width="6" style="297" customWidth="1"/>
    <col min="15637" max="15637" width="9.44140625" style="297" customWidth="1"/>
    <col min="15638" max="15661" width="6" style="297" customWidth="1"/>
    <col min="15662" max="15662" width="5.88671875" style="297" customWidth="1"/>
    <col min="15663" max="15679" width="6" style="297" customWidth="1"/>
    <col min="15680" max="15681" width="6.44140625" style="297" customWidth="1"/>
    <col min="15682" max="15682" width="21" style="297" customWidth="1"/>
    <col min="15683" max="15683" width="47.109375" style="297" customWidth="1"/>
    <col min="15684" max="15684" width="14.44140625" style="297" customWidth="1"/>
    <col min="15685" max="15690" width="0" style="297" hidden="1" customWidth="1"/>
    <col min="15691" max="15872" width="37.109375" style="297"/>
    <col min="15873" max="15873" width="6.44140625" style="297" customWidth="1"/>
    <col min="15874" max="15874" width="52" style="297" customWidth="1"/>
    <col min="15875" max="15875" width="10" style="297" customWidth="1"/>
    <col min="15876" max="15876" width="7.44140625" style="297" bestFit="1" customWidth="1"/>
    <col min="15877" max="15877" width="6.88671875" style="297" bestFit="1" customWidth="1"/>
    <col min="15878" max="15878" width="7.44140625" style="297" bestFit="1" customWidth="1"/>
    <col min="15879" max="15879" width="8.44140625" style="297" customWidth="1"/>
    <col min="15880" max="15880" width="36.109375" style="297" customWidth="1"/>
    <col min="15881" max="15881" width="6.5546875" style="297" customWidth="1"/>
    <col min="15882" max="15883" width="6" style="297" customWidth="1"/>
    <col min="15884" max="15884" width="10" style="297" customWidth="1"/>
    <col min="15885" max="15885" width="5.44140625" style="297" customWidth="1"/>
    <col min="15886" max="15892" width="6" style="297" customWidth="1"/>
    <col min="15893" max="15893" width="9.44140625" style="297" customWidth="1"/>
    <col min="15894" max="15917" width="6" style="297" customWidth="1"/>
    <col min="15918" max="15918" width="5.88671875" style="297" customWidth="1"/>
    <col min="15919" max="15935" width="6" style="297" customWidth="1"/>
    <col min="15936" max="15937" width="6.44140625" style="297" customWidth="1"/>
    <col min="15938" max="15938" width="21" style="297" customWidth="1"/>
    <col min="15939" max="15939" width="47.109375" style="297" customWidth="1"/>
    <col min="15940" max="15940" width="14.44140625" style="297" customWidth="1"/>
    <col min="15941" max="15946" width="0" style="297" hidden="1" customWidth="1"/>
    <col min="15947" max="16128" width="37.109375" style="297"/>
    <col min="16129" max="16129" width="6.44140625" style="297" customWidth="1"/>
    <col min="16130" max="16130" width="52" style="297" customWidth="1"/>
    <col min="16131" max="16131" width="10" style="297" customWidth="1"/>
    <col min="16132" max="16132" width="7.44140625" style="297" bestFit="1" customWidth="1"/>
    <col min="16133" max="16133" width="6.88671875" style="297" bestFit="1" customWidth="1"/>
    <col min="16134" max="16134" width="7.44140625" style="297" bestFit="1" customWidth="1"/>
    <col min="16135" max="16135" width="8.44140625" style="297" customWidth="1"/>
    <col min="16136" max="16136" width="36.109375" style="297" customWidth="1"/>
    <col min="16137" max="16137" width="6.5546875" style="297" customWidth="1"/>
    <col min="16138" max="16139" width="6" style="297" customWidth="1"/>
    <col min="16140" max="16140" width="10" style="297" customWidth="1"/>
    <col min="16141" max="16141" width="5.44140625" style="297" customWidth="1"/>
    <col min="16142" max="16148" width="6" style="297" customWidth="1"/>
    <col min="16149" max="16149" width="9.44140625" style="297" customWidth="1"/>
    <col min="16150" max="16173" width="6" style="297" customWidth="1"/>
    <col min="16174" max="16174" width="5.88671875" style="297" customWidth="1"/>
    <col min="16175" max="16191" width="6" style="297" customWidth="1"/>
    <col min="16192" max="16193" width="6.44140625" style="297" customWidth="1"/>
    <col min="16194" max="16194" width="21" style="297" customWidth="1"/>
    <col min="16195" max="16195" width="47.109375" style="297" customWidth="1"/>
    <col min="16196" max="16196" width="14.44140625" style="297" customWidth="1"/>
    <col min="16197" max="16202" width="0" style="297" hidden="1" customWidth="1"/>
    <col min="16203" max="16384" width="37.109375" style="297"/>
  </cols>
  <sheetData>
    <row r="1" spans="1:74" ht="24" customHeight="1">
      <c r="A1" s="285" t="s">
        <v>494</v>
      </c>
      <c r="B1" s="286"/>
      <c r="C1" s="287"/>
      <c r="D1" s="287"/>
      <c r="E1" s="288"/>
      <c r="F1" s="289"/>
      <c r="G1" s="290"/>
      <c r="H1" s="291"/>
      <c r="I1" s="292"/>
      <c r="J1" s="293"/>
      <c r="K1" s="293"/>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2"/>
      <c r="BA1" s="292"/>
      <c r="BB1" s="292"/>
      <c r="BC1" s="292"/>
      <c r="BD1" s="292"/>
      <c r="BE1" s="292"/>
      <c r="BF1" s="292"/>
      <c r="BG1" s="292"/>
      <c r="BH1" s="292"/>
      <c r="BI1" s="292"/>
      <c r="BJ1" s="292"/>
      <c r="BK1" s="292"/>
      <c r="BL1" s="292"/>
      <c r="BM1" s="292"/>
      <c r="BN1" s="294"/>
      <c r="BP1" s="295"/>
      <c r="BQ1" s="295"/>
      <c r="BR1" s="295"/>
      <c r="BS1" s="296"/>
    </row>
    <row r="2" spans="1:74" ht="20.25" customHeight="1">
      <c r="A2" s="1045" t="s">
        <v>431</v>
      </c>
      <c r="B2" s="1045"/>
      <c r="C2" s="1045"/>
      <c r="D2" s="1045"/>
      <c r="E2" s="1045"/>
      <c r="F2" s="1045"/>
      <c r="G2" s="1045"/>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298"/>
      <c r="BR2" s="298"/>
      <c r="BS2" s="299"/>
      <c r="BT2" s="36"/>
      <c r="BV2" s="297">
        <f>SUM(BV3:BV4)</f>
        <v>11</v>
      </c>
    </row>
    <row r="3" spans="1:74" ht="14.4">
      <c r="A3" s="298"/>
      <c r="B3" s="298"/>
      <c r="C3" s="298"/>
      <c r="D3" s="298"/>
      <c r="E3" s="298"/>
      <c r="F3" s="298"/>
      <c r="G3" s="300"/>
      <c r="H3" s="298"/>
      <c r="I3" s="301"/>
      <c r="J3" s="302"/>
      <c r="K3" s="302"/>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298"/>
      <c r="BO3" s="1046" t="s">
        <v>432</v>
      </c>
      <c r="BP3" s="1046"/>
      <c r="BQ3" s="303"/>
      <c r="BR3" s="303"/>
      <c r="BS3" s="304"/>
      <c r="BV3" s="297">
        <f>COUNTIF(BT:BT,1)</f>
        <v>11</v>
      </c>
    </row>
    <row r="4" spans="1:74" ht="19.5" customHeight="1">
      <c r="A4" s="1047" t="s">
        <v>2</v>
      </c>
      <c r="B4" s="1049" t="s">
        <v>433</v>
      </c>
      <c r="C4" s="1049" t="s">
        <v>434</v>
      </c>
      <c r="D4" s="1051" t="s">
        <v>326</v>
      </c>
      <c r="E4" s="1052"/>
      <c r="F4" s="1053"/>
      <c r="G4" s="305"/>
      <c r="H4" s="306"/>
      <c r="I4" s="307" t="s">
        <v>435</v>
      </c>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1054" t="s">
        <v>436</v>
      </c>
      <c r="BO4" s="1056" t="s">
        <v>437</v>
      </c>
      <c r="BP4" s="1056" t="s">
        <v>340</v>
      </c>
      <c r="BQ4" s="275"/>
      <c r="BR4" s="308"/>
      <c r="BS4" s="309"/>
      <c r="BV4" s="297">
        <f>COUNTIF(BT:BT,2)</f>
        <v>0</v>
      </c>
    </row>
    <row r="5" spans="1:74" ht="33" customHeight="1">
      <c r="A5" s="1048"/>
      <c r="B5" s="1050"/>
      <c r="C5" s="1050"/>
      <c r="D5" s="310" t="s">
        <v>438</v>
      </c>
      <c r="E5" s="310" t="s">
        <v>348</v>
      </c>
      <c r="F5" s="306" t="s">
        <v>349</v>
      </c>
      <c r="G5" s="305"/>
      <c r="H5" s="306" t="s">
        <v>435</v>
      </c>
      <c r="I5" s="311" t="s">
        <v>25</v>
      </c>
      <c r="J5" s="312" t="s">
        <v>27</v>
      </c>
      <c r="K5" s="312" t="s">
        <v>29</v>
      </c>
      <c r="L5" s="311" t="s">
        <v>32</v>
      </c>
      <c r="M5" s="311" t="s">
        <v>35</v>
      </c>
      <c r="N5" s="311" t="s">
        <v>40</v>
      </c>
      <c r="O5" s="311" t="s">
        <v>42</v>
      </c>
      <c r="P5" s="311" t="s">
        <v>44</v>
      </c>
      <c r="Q5" s="311" t="s">
        <v>49</v>
      </c>
      <c r="R5" s="311" t="s">
        <v>51</v>
      </c>
      <c r="S5" s="311" t="s">
        <v>53</v>
      </c>
      <c r="T5" s="311" t="s">
        <v>58</v>
      </c>
      <c r="U5" s="311" t="s">
        <v>60</v>
      </c>
      <c r="V5" s="311" t="s">
        <v>62</v>
      </c>
      <c r="W5" s="311" t="s">
        <v>65</v>
      </c>
      <c r="X5" s="311" t="s">
        <v>68</v>
      </c>
      <c r="Y5" s="311" t="s">
        <v>71</v>
      </c>
      <c r="Z5" s="311" t="s">
        <v>78</v>
      </c>
      <c r="AA5" s="311" t="s">
        <v>81</v>
      </c>
      <c r="AB5" s="311" t="s">
        <v>84</v>
      </c>
      <c r="AC5" s="311" t="s">
        <v>87</v>
      </c>
      <c r="AD5" s="311" t="s">
        <v>89</v>
      </c>
      <c r="AE5" s="311" t="s">
        <v>92</v>
      </c>
      <c r="AF5" s="311" t="s">
        <v>95</v>
      </c>
      <c r="AG5" s="311" t="s">
        <v>98</v>
      </c>
      <c r="AH5" s="311" t="s">
        <v>101</v>
      </c>
      <c r="AI5" s="311" t="s">
        <v>107</v>
      </c>
      <c r="AJ5" s="311" t="s">
        <v>109</v>
      </c>
      <c r="AK5" s="311" t="s">
        <v>111</v>
      </c>
      <c r="AL5" s="311" t="s">
        <v>113</v>
      </c>
      <c r="AM5" s="311" t="s">
        <v>115</v>
      </c>
      <c r="AN5" s="311" t="s">
        <v>117</v>
      </c>
      <c r="AO5" s="311" t="s">
        <v>119</v>
      </c>
      <c r="AP5" s="311" t="s">
        <v>121</v>
      </c>
      <c r="AQ5" s="311" t="s">
        <v>123</v>
      </c>
      <c r="AR5" s="311" t="s">
        <v>125</v>
      </c>
      <c r="AS5" s="311" t="s">
        <v>127</v>
      </c>
      <c r="AT5" s="311" t="s">
        <v>129</v>
      </c>
      <c r="AU5" s="311" t="s">
        <v>131</v>
      </c>
      <c r="AV5" s="311" t="s">
        <v>133</v>
      </c>
      <c r="AW5" s="311" t="s">
        <v>135</v>
      </c>
      <c r="AX5" s="311" t="s">
        <v>137</v>
      </c>
      <c r="AY5" s="311" t="s">
        <v>140</v>
      </c>
      <c r="AZ5" s="311" t="s">
        <v>143</v>
      </c>
      <c r="BA5" s="311" t="s">
        <v>146</v>
      </c>
      <c r="BB5" s="311" t="s">
        <v>149</v>
      </c>
      <c r="BC5" s="311" t="s">
        <v>152</v>
      </c>
      <c r="BD5" s="311" t="s">
        <v>155</v>
      </c>
      <c r="BE5" s="311" t="s">
        <v>158</v>
      </c>
      <c r="BF5" s="313" t="s">
        <v>181</v>
      </c>
      <c r="BG5" s="311" t="s">
        <v>163</v>
      </c>
      <c r="BH5" s="311" t="s">
        <v>166</v>
      </c>
      <c r="BI5" s="311" t="s">
        <v>169</v>
      </c>
      <c r="BJ5" s="311" t="s">
        <v>172</v>
      </c>
      <c r="BK5" s="311" t="s">
        <v>175</v>
      </c>
      <c r="BL5" s="311" t="s">
        <v>178</v>
      </c>
      <c r="BM5" s="311" t="s">
        <v>180</v>
      </c>
      <c r="BN5" s="1055"/>
      <c r="BO5" s="1057"/>
      <c r="BP5" s="1057"/>
      <c r="BQ5" s="275" t="s">
        <v>439</v>
      </c>
      <c r="BR5" s="308" t="s">
        <v>440</v>
      </c>
      <c r="BS5" s="309" t="s">
        <v>441</v>
      </c>
    </row>
    <row r="6" spans="1:74" ht="33" customHeight="1">
      <c r="A6" s="355"/>
      <c r="B6" s="356"/>
      <c r="C6" s="356"/>
      <c r="D6" s="310"/>
      <c r="E6" s="310"/>
      <c r="F6" s="306"/>
      <c r="G6" s="305"/>
      <c r="H6" s="306"/>
      <c r="I6" s="311">
        <f>SUBTOTAL(9,I7:I17)</f>
        <v>4.11395</v>
      </c>
      <c r="J6" s="311">
        <f t="shared" ref="J6:BM6" si="0">SUBTOTAL(9,J7:J17)</f>
        <v>0</v>
      </c>
      <c r="K6" s="311">
        <f t="shared" si="0"/>
        <v>0</v>
      </c>
      <c r="L6" s="311">
        <f t="shared" si="0"/>
        <v>28.415559999999999</v>
      </c>
      <c r="M6" s="311">
        <f t="shared" si="0"/>
        <v>1.4356</v>
      </c>
      <c r="N6" s="311">
        <f t="shared" si="0"/>
        <v>0</v>
      </c>
      <c r="O6" s="311">
        <f t="shared" si="0"/>
        <v>0</v>
      </c>
      <c r="P6" s="311">
        <f t="shared" si="0"/>
        <v>0</v>
      </c>
      <c r="Q6" s="311">
        <f t="shared" si="0"/>
        <v>0</v>
      </c>
      <c r="R6" s="311">
        <f t="shared" si="0"/>
        <v>0</v>
      </c>
      <c r="S6" s="311">
        <f t="shared" si="0"/>
        <v>0</v>
      </c>
      <c r="T6" s="311">
        <f t="shared" si="0"/>
        <v>0</v>
      </c>
      <c r="U6" s="311">
        <f t="shared" si="0"/>
        <v>2.5300699999999998</v>
      </c>
      <c r="V6" s="311">
        <f t="shared" si="0"/>
        <v>0</v>
      </c>
      <c r="W6" s="311">
        <f t="shared" si="0"/>
        <v>0.44330000000000003</v>
      </c>
      <c r="X6" s="311">
        <f t="shared" si="0"/>
        <v>0</v>
      </c>
      <c r="Y6" s="311">
        <f t="shared" si="0"/>
        <v>0</v>
      </c>
      <c r="Z6" s="311">
        <f t="shared" si="0"/>
        <v>2.79</v>
      </c>
      <c r="AA6" s="311">
        <f t="shared" si="0"/>
        <v>0</v>
      </c>
      <c r="AB6" s="311">
        <f t="shared" si="0"/>
        <v>0</v>
      </c>
      <c r="AC6" s="311">
        <f t="shared" si="0"/>
        <v>0</v>
      </c>
      <c r="AD6" s="311">
        <f t="shared" si="0"/>
        <v>0</v>
      </c>
      <c r="AE6" s="311">
        <f t="shared" si="0"/>
        <v>0</v>
      </c>
      <c r="AF6" s="311">
        <f t="shared" si="0"/>
        <v>1.1486000000000001</v>
      </c>
      <c r="AG6" s="311">
        <f t="shared" si="0"/>
        <v>0</v>
      </c>
      <c r="AH6" s="311">
        <f t="shared" si="0"/>
        <v>0</v>
      </c>
      <c r="AI6" s="311">
        <f t="shared" si="0"/>
        <v>1.4848299999999999</v>
      </c>
      <c r="AJ6" s="311">
        <f t="shared" si="0"/>
        <v>0</v>
      </c>
      <c r="AK6" s="311">
        <f t="shared" si="0"/>
        <v>0</v>
      </c>
      <c r="AL6" s="311">
        <f t="shared" si="0"/>
        <v>0</v>
      </c>
      <c r="AM6" s="311">
        <f t="shared" si="0"/>
        <v>0</v>
      </c>
      <c r="AN6" s="311">
        <f t="shared" si="0"/>
        <v>0</v>
      </c>
      <c r="AO6" s="311">
        <f t="shared" si="0"/>
        <v>0</v>
      </c>
      <c r="AP6" s="311">
        <f t="shared" si="0"/>
        <v>0</v>
      </c>
      <c r="AQ6" s="311">
        <f t="shared" si="0"/>
        <v>0</v>
      </c>
      <c r="AR6" s="311">
        <f t="shared" si="0"/>
        <v>0</v>
      </c>
      <c r="AS6" s="311">
        <f t="shared" si="0"/>
        <v>0</v>
      </c>
      <c r="AT6" s="311">
        <f t="shared" si="0"/>
        <v>0</v>
      </c>
      <c r="AU6" s="311">
        <f t="shared" si="0"/>
        <v>0.33767000000000003</v>
      </c>
      <c r="AV6" s="311">
        <f t="shared" si="0"/>
        <v>0</v>
      </c>
      <c r="AW6" s="311">
        <f t="shared" si="0"/>
        <v>0</v>
      </c>
      <c r="AX6" s="311">
        <f t="shared" si="0"/>
        <v>0</v>
      </c>
      <c r="AY6" s="311">
        <f t="shared" si="0"/>
        <v>0</v>
      </c>
      <c r="AZ6" s="311">
        <f t="shared" si="0"/>
        <v>0</v>
      </c>
      <c r="BA6" s="311">
        <f t="shared" si="0"/>
        <v>0</v>
      </c>
      <c r="BB6" s="311">
        <f t="shared" si="0"/>
        <v>0.92910000000000004</v>
      </c>
      <c r="BC6" s="311">
        <f t="shared" si="0"/>
        <v>0.753</v>
      </c>
      <c r="BD6" s="311">
        <f t="shared" si="0"/>
        <v>0</v>
      </c>
      <c r="BE6" s="311">
        <f t="shared" si="0"/>
        <v>1.8200000000000001E-2</v>
      </c>
      <c r="BF6" s="311">
        <f t="shared" si="0"/>
        <v>0</v>
      </c>
      <c r="BG6" s="311">
        <f t="shared" si="0"/>
        <v>0</v>
      </c>
      <c r="BH6" s="311">
        <f t="shared" si="0"/>
        <v>0</v>
      </c>
      <c r="BI6" s="311">
        <f t="shared" si="0"/>
        <v>0</v>
      </c>
      <c r="BJ6" s="311">
        <f t="shared" si="0"/>
        <v>0</v>
      </c>
      <c r="BK6" s="311">
        <f t="shared" si="0"/>
        <v>0</v>
      </c>
      <c r="BL6" s="311">
        <f t="shared" si="0"/>
        <v>0</v>
      </c>
      <c r="BM6" s="311">
        <f t="shared" si="0"/>
        <v>2.0124200000000001</v>
      </c>
      <c r="BN6" s="357"/>
      <c r="BO6" s="358"/>
      <c r="BP6" s="358"/>
      <c r="BQ6" s="275"/>
      <c r="BR6" s="308"/>
      <c r="BS6" s="309"/>
    </row>
    <row r="7" spans="1:74" s="339" customFormat="1" ht="32.1" customHeight="1">
      <c r="A7" s="327">
        <v>1</v>
      </c>
      <c r="B7" s="328" t="s">
        <v>444</v>
      </c>
      <c r="C7" s="329" t="s">
        <v>78</v>
      </c>
      <c r="D7" s="330">
        <f>2.31+0.48</f>
        <v>2.79</v>
      </c>
      <c r="E7" s="331"/>
      <c r="F7" s="330">
        <f>2.31+0.48</f>
        <v>2.79</v>
      </c>
      <c r="G7" s="332"/>
      <c r="H7" s="333" t="s">
        <v>445</v>
      </c>
      <c r="I7" s="334"/>
      <c r="J7" s="335"/>
      <c r="K7" s="335"/>
      <c r="L7" s="334"/>
      <c r="M7" s="334"/>
      <c r="N7" s="334"/>
      <c r="O7" s="334"/>
      <c r="P7" s="334"/>
      <c r="Q7" s="334"/>
      <c r="R7" s="334"/>
      <c r="S7" s="334"/>
      <c r="T7" s="334"/>
      <c r="U7" s="334"/>
      <c r="V7" s="334"/>
      <c r="W7" s="334"/>
      <c r="X7" s="334"/>
      <c r="Y7" s="334"/>
      <c r="Z7" s="334">
        <v>2.79</v>
      </c>
      <c r="AA7" s="334"/>
      <c r="AB7" s="334"/>
      <c r="AC7" s="334"/>
      <c r="AD7" s="334"/>
      <c r="AE7" s="334"/>
      <c r="AF7" s="334"/>
      <c r="AG7" s="334"/>
      <c r="AH7" s="334"/>
      <c r="AI7" s="334"/>
      <c r="AJ7" s="336"/>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7" t="s">
        <v>446</v>
      </c>
      <c r="BO7" s="329" t="s">
        <v>447</v>
      </c>
      <c r="BP7" s="124" t="s">
        <v>363</v>
      </c>
      <c r="BQ7" s="329" t="s">
        <v>447</v>
      </c>
      <c r="BR7" s="338" t="s">
        <v>442</v>
      </c>
      <c r="BS7" s="326" t="s">
        <v>443</v>
      </c>
      <c r="BT7" s="339">
        <v>1</v>
      </c>
    </row>
    <row r="8" spans="1:74" ht="33.75" customHeight="1">
      <c r="A8" s="314">
        <f>A7+1</f>
        <v>2</v>
      </c>
      <c r="B8" s="341" t="s">
        <v>450</v>
      </c>
      <c r="C8" s="340" t="s">
        <v>81</v>
      </c>
      <c r="D8" s="316">
        <v>11.72</v>
      </c>
      <c r="E8" s="317"/>
      <c r="F8" s="316">
        <v>11.72</v>
      </c>
      <c r="G8" s="318">
        <f t="shared" ref="G8:G12" si="1">SUM(I8:BM8)</f>
        <v>11.72</v>
      </c>
      <c r="H8" s="320" t="s">
        <v>451</v>
      </c>
      <c r="I8" s="320">
        <v>4.11395</v>
      </c>
      <c r="J8" s="321"/>
      <c r="K8" s="321"/>
      <c r="L8" s="320">
        <v>3.2201499999999998</v>
      </c>
      <c r="M8" s="320"/>
      <c r="N8" s="320"/>
      <c r="O8" s="320"/>
      <c r="P8" s="320"/>
      <c r="Q8" s="320"/>
      <c r="R8" s="320"/>
      <c r="S8" s="320"/>
      <c r="T8" s="320"/>
      <c r="U8" s="320">
        <v>2.5300699999999998</v>
      </c>
      <c r="V8" s="320"/>
      <c r="W8" s="320"/>
      <c r="X8" s="320"/>
      <c r="Y8" s="320"/>
      <c r="Z8" s="320"/>
      <c r="AA8" s="320"/>
      <c r="AB8" s="320"/>
      <c r="AC8" s="320"/>
      <c r="AD8" s="320"/>
      <c r="AE8" s="320"/>
      <c r="AF8" s="320"/>
      <c r="AG8" s="320"/>
      <c r="AH8" s="320"/>
      <c r="AI8" s="320">
        <v>0.92673000000000005</v>
      </c>
      <c r="AJ8" s="320"/>
      <c r="AK8" s="320"/>
      <c r="AL8" s="320"/>
      <c r="AM8" s="320"/>
      <c r="AN8" s="320"/>
      <c r="AO8" s="320"/>
      <c r="AP8" s="320"/>
      <c r="AQ8" s="320"/>
      <c r="AR8" s="320"/>
      <c r="AS8" s="320"/>
      <c r="AT8" s="320"/>
      <c r="AU8" s="320"/>
      <c r="AV8" s="320"/>
      <c r="AW8" s="320"/>
      <c r="AX8" s="320"/>
      <c r="AY8" s="320"/>
      <c r="AZ8" s="320"/>
      <c r="BA8" s="320"/>
      <c r="BB8" s="320">
        <v>0.92910000000000004</v>
      </c>
      <c r="BC8" s="320"/>
      <c r="BD8" s="320"/>
      <c r="BE8" s="320"/>
      <c r="BF8" s="320"/>
      <c r="BG8" s="320"/>
      <c r="BH8" s="320"/>
      <c r="BI8" s="320"/>
      <c r="BJ8" s="320"/>
      <c r="BK8" s="320"/>
      <c r="BL8" s="320"/>
      <c r="BM8" s="320"/>
      <c r="BN8" s="322" t="s">
        <v>15</v>
      </c>
      <c r="BO8" s="322" t="s">
        <v>452</v>
      </c>
      <c r="BP8" s="124" t="s">
        <v>363</v>
      </c>
      <c r="BQ8" s="124"/>
      <c r="BR8" s="323" t="s">
        <v>448</v>
      </c>
      <c r="BS8" s="324" t="s">
        <v>453</v>
      </c>
      <c r="BT8" s="297">
        <v>1</v>
      </c>
    </row>
    <row r="9" spans="1:74" ht="33.75" customHeight="1">
      <c r="A9" s="314">
        <f t="shared" ref="A9:A17" si="2">A8+1</f>
        <v>3</v>
      </c>
      <c r="B9" s="342" t="s">
        <v>454</v>
      </c>
      <c r="C9" s="340" t="s">
        <v>81</v>
      </c>
      <c r="D9" s="316">
        <v>0.15</v>
      </c>
      <c r="E9" s="343"/>
      <c r="F9" s="316">
        <f>SUM(I9:BM9)</f>
        <v>0.15</v>
      </c>
      <c r="G9" s="318">
        <f t="shared" si="1"/>
        <v>0.15</v>
      </c>
      <c r="H9" s="316" t="s">
        <v>455</v>
      </c>
      <c r="I9" s="320"/>
      <c r="J9" s="321"/>
      <c r="K9" s="321"/>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BG9" s="320"/>
      <c r="BH9" s="320"/>
      <c r="BI9" s="320"/>
      <c r="BJ9" s="320"/>
      <c r="BK9" s="320"/>
      <c r="BL9" s="320"/>
      <c r="BM9" s="320">
        <v>0.15</v>
      </c>
      <c r="BN9" s="322" t="s">
        <v>9</v>
      </c>
      <c r="BO9" s="322" t="s">
        <v>456</v>
      </c>
      <c r="BP9" s="124" t="s">
        <v>363</v>
      </c>
      <c r="BQ9" s="124"/>
      <c r="BR9" s="323" t="s">
        <v>448</v>
      </c>
      <c r="BS9" s="324" t="s">
        <v>457</v>
      </c>
      <c r="BT9" s="297">
        <v>1</v>
      </c>
    </row>
    <row r="10" spans="1:74" ht="22.5" customHeight="1">
      <c r="A10" s="314">
        <f t="shared" si="2"/>
        <v>4</v>
      </c>
      <c r="B10" s="341" t="s">
        <v>458</v>
      </c>
      <c r="C10" s="340" t="s">
        <v>81</v>
      </c>
      <c r="D10" s="316">
        <v>0.17499999999999999</v>
      </c>
      <c r="E10" s="317"/>
      <c r="F10" s="316">
        <f>SUM(I10:BM10)</f>
        <v>0.17499999999999999</v>
      </c>
      <c r="G10" s="318">
        <f t="shared" si="1"/>
        <v>0.17499999999999999</v>
      </c>
      <c r="H10" s="316" t="s">
        <v>459</v>
      </c>
      <c r="I10" s="320"/>
      <c r="J10" s="321"/>
      <c r="K10" s="321"/>
      <c r="L10" s="320"/>
      <c r="M10" s="320"/>
      <c r="N10" s="320"/>
      <c r="O10" s="320"/>
      <c r="P10" s="320"/>
      <c r="Q10" s="320"/>
      <c r="R10" s="320"/>
      <c r="S10" s="320"/>
      <c r="T10" s="320"/>
      <c r="U10" s="320"/>
      <c r="V10" s="320"/>
      <c r="W10" s="320"/>
      <c r="X10" s="320"/>
      <c r="Y10" s="320"/>
      <c r="Z10" s="320"/>
      <c r="AA10" s="320"/>
      <c r="AB10" s="320"/>
      <c r="AC10" s="320"/>
      <c r="AD10" s="320"/>
      <c r="AE10" s="320"/>
      <c r="AF10" s="320"/>
      <c r="AG10" s="320"/>
      <c r="AH10" s="320"/>
      <c r="AI10" s="320"/>
      <c r="AJ10" s="320"/>
      <c r="AK10" s="320"/>
      <c r="AL10" s="320"/>
      <c r="AM10" s="320"/>
      <c r="AN10" s="320"/>
      <c r="AO10" s="320"/>
      <c r="AP10" s="320"/>
      <c r="AQ10" s="320"/>
      <c r="AR10" s="320"/>
      <c r="AS10" s="320"/>
      <c r="AT10" s="320"/>
      <c r="AU10" s="320"/>
      <c r="AV10" s="320"/>
      <c r="AW10" s="320"/>
      <c r="AX10" s="320"/>
      <c r="AY10" s="320"/>
      <c r="AZ10" s="320"/>
      <c r="BA10" s="320"/>
      <c r="BB10" s="320"/>
      <c r="BC10" s="320"/>
      <c r="BD10" s="320"/>
      <c r="BE10" s="320"/>
      <c r="BF10" s="320"/>
      <c r="BG10" s="320"/>
      <c r="BH10" s="320"/>
      <c r="BI10" s="320"/>
      <c r="BJ10" s="320"/>
      <c r="BK10" s="320"/>
      <c r="BL10" s="320"/>
      <c r="BM10" s="320">
        <v>0.17499999999999999</v>
      </c>
      <c r="BN10" s="322" t="s">
        <v>15</v>
      </c>
      <c r="BO10" s="322"/>
      <c r="BP10" s="124" t="s">
        <v>363</v>
      </c>
      <c r="BQ10" s="124"/>
      <c r="BR10" s="323" t="s">
        <v>448</v>
      </c>
      <c r="BS10" s="324"/>
      <c r="BT10" s="297">
        <v>1</v>
      </c>
    </row>
    <row r="11" spans="1:74" ht="36" customHeight="1">
      <c r="A11" s="314">
        <f t="shared" si="2"/>
        <v>5</v>
      </c>
      <c r="B11" s="344" t="s">
        <v>460</v>
      </c>
      <c r="C11" s="340" t="s">
        <v>155</v>
      </c>
      <c r="D11" s="345">
        <v>0.2636</v>
      </c>
      <c r="E11" s="343"/>
      <c r="F11" s="345">
        <v>0.2636</v>
      </c>
      <c r="G11" s="318">
        <f t="shared" si="1"/>
        <v>0.26</v>
      </c>
      <c r="H11" s="316" t="s">
        <v>461</v>
      </c>
      <c r="I11" s="320"/>
      <c r="J11" s="321"/>
      <c r="K11" s="321"/>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v>0.26</v>
      </c>
      <c r="BN11" s="322" t="s">
        <v>15</v>
      </c>
      <c r="BO11" s="124" t="s">
        <v>462</v>
      </c>
      <c r="BP11" s="124" t="s">
        <v>363</v>
      </c>
      <c r="BQ11" s="124"/>
      <c r="BR11" s="323" t="s">
        <v>463</v>
      </c>
      <c r="BS11" s="324" t="s">
        <v>464</v>
      </c>
      <c r="BT11" s="297">
        <v>1</v>
      </c>
    </row>
    <row r="12" spans="1:74" ht="54" customHeight="1">
      <c r="A12" s="314">
        <f t="shared" si="2"/>
        <v>6</v>
      </c>
      <c r="B12" s="315" t="s">
        <v>466</v>
      </c>
      <c r="C12" s="124" t="s">
        <v>158</v>
      </c>
      <c r="D12" s="345">
        <v>0.25</v>
      </c>
      <c r="E12" s="317"/>
      <c r="F12" s="345">
        <v>0.25</v>
      </c>
      <c r="G12" s="318">
        <f t="shared" si="1"/>
        <v>0.25</v>
      </c>
      <c r="H12" s="316" t="s">
        <v>467</v>
      </c>
      <c r="I12" s="320"/>
      <c r="J12" s="321"/>
      <c r="K12" s="321"/>
      <c r="L12" s="320">
        <v>0.12</v>
      </c>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v>0.13</v>
      </c>
      <c r="BD12" s="320"/>
      <c r="BE12" s="320"/>
      <c r="BF12" s="320"/>
      <c r="BG12" s="320"/>
      <c r="BH12" s="320"/>
      <c r="BI12" s="320"/>
      <c r="BJ12" s="320"/>
      <c r="BK12" s="320"/>
      <c r="BL12" s="320"/>
      <c r="BM12" s="320"/>
      <c r="BN12" s="322" t="s">
        <v>9</v>
      </c>
      <c r="BO12" s="322" t="s">
        <v>468</v>
      </c>
      <c r="BP12" s="124" t="s">
        <v>363</v>
      </c>
      <c r="BQ12" s="124"/>
      <c r="BR12" s="323" t="s">
        <v>465</v>
      </c>
      <c r="BS12" s="269" t="s">
        <v>469</v>
      </c>
      <c r="BT12" s="297">
        <v>1</v>
      </c>
    </row>
    <row r="13" spans="1:74" ht="57" customHeight="1">
      <c r="A13" s="314">
        <f t="shared" si="2"/>
        <v>7</v>
      </c>
      <c r="B13" s="342" t="s">
        <v>475</v>
      </c>
      <c r="C13" s="124" t="s">
        <v>476</v>
      </c>
      <c r="D13" s="343">
        <v>16.63</v>
      </c>
      <c r="E13" s="343"/>
      <c r="F13" s="345">
        <v>16.63</v>
      </c>
      <c r="G13" s="318">
        <f t="shared" ref="G13:G15" si="3">SUM(I13:BM13)</f>
        <v>16.630000000000003</v>
      </c>
      <c r="H13" s="329" t="s">
        <v>477</v>
      </c>
      <c r="I13" s="320">
        <v>0</v>
      </c>
      <c r="J13" s="321">
        <v>0</v>
      </c>
      <c r="K13" s="321"/>
      <c r="L13" s="320">
        <v>14.905000000000001</v>
      </c>
      <c r="M13" s="320">
        <v>0</v>
      </c>
      <c r="N13" s="320">
        <v>0</v>
      </c>
      <c r="O13" s="320">
        <v>0</v>
      </c>
      <c r="P13" s="320">
        <v>0</v>
      </c>
      <c r="Q13" s="320">
        <v>0</v>
      </c>
      <c r="R13" s="320">
        <v>0</v>
      </c>
      <c r="S13" s="320">
        <v>0</v>
      </c>
      <c r="T13" s="320">
        <v>0</v>
      </c>
      <c r="U13" s="320">
        <v>0</v>
      </c>
      <c r="V13" s="320">
        <v>0</v>
      </c>
      <c r="W13" s="320">
        <v>0.37</v>
      </c>
      <c r="X13" s="320">
        <v>0</v>
      </c>
      <c r="Y13" s="320">
        <v>0</v>
      </c>
      <c r="Z13" s="320">
        <v>0</v>
      </c>
      <c r="AA13" s="320">
        <v>0</v>
      </c>
      <c r="AB13" s="320">
        <v>0</v>
      </c>
      <c r="AC13" s="320">
        <v>0</v>
      </c>
      <c r="AD13" s="320">
        <v>0</v>
      </c>
      <c r="AE13" s="320">
        <v>0</v>
      </c>
      <c r="AF13" s="320">
        <v>0</v>
      </c>
      <c r="AG13" s="320">
        <v>0</v>
      </c>
      <c r="AH13" s="320">
        <v>0</v>
      </c>
      <c r="AI13" s="320">
        <v>0.505</v>
      </c>
      <c r="AJ13" s="320">
        <v>0</v>
      </c>
      <c r="AK13" s="320">
        <v>0</v>
      </c>
      <c r="AL13" s="320">
        <v>0</v>
      </c>
      <c r="AM13" s="320">
        <v>0</v>
      </c>
      <c r="AN13" s="320">
        <v>0</v>
      </c>
      <c r="AO13" s="320">
        <v>0</v>
      </c>
      <c r="AP13" s="320">
        <v>0</v>
      </c>
      <c r="AQ13" s="320">
        <v>0</v>
      </c>
      <c r="AR13" s="320">
        <v>0</v>
      </c>
      <c r="AS13" s="320">
        <v>0</v>
      </c>
      <c r="AT13" s="320">
        <v>0</v>
      </c>
      <c r="AU13" s="320">
        <v>0.19386999999999999</v>
      </c>
      <c r="AV13" s="320">
        <v>0</v>
      </c>
      <c r="AW13" s="320">
        <v>0</v>
      </c>
      <c r="AX13" s="320">
        <v>0</v>
      </c>
      <c r="AY13" s="320">
        <v>0</v>
      </c>
      <c r="AZ13" s="320">
        <v>0</v>
      </c>
      <c r="BA13" s="320">
        <v>0</v>
      </c>
      <c r="BB13" s="320">
        <v>0</v>
      </c>
      <c r="BC13" s="320">
        <v>0.5</v>
      </c>
      <c r="BD13" s="320">
        <v>0</v>
      </c>
      <c r="BE13" s="320">
        <v>0</v>
      </c>
      <c r="BF13" s="320">
        <v>0</v>
      </c>
      <c r="BG13" s="320">
        <v>0</v>
      </c>
      <c r="BH13" s="320">
        <v>0</v>
      </c>
      <c r="BI13" s="320">
        <v>0</v>
      </c>
      <c r="BJ13" s="320">
        <v>0</v>
      </c>
      <c r="BK13" s="320">
        <v>0</v>
      </c>
      <c r="BL13" s="320">
        <v>0</v>
      </c>
      <c r="BM13" s="320">
        <v>0.15612999999999999</v>
      </c>
      <c r="BN13" s="322" t="s">
        <v>11</v>
      </c>
      <c r="BO13" s="124" t="s">
        <v>478</v>
      </c>
      <c r="BP13" s="124" t="s">
        <v>363</v>
      </c>
      <c r="BQ13" s="124"/>
      <c r="BR13" s="347" t="s">
        <v>474</v>
      </c>
      <c r="BS13" s="326" t="s">
        <v>449</v>
      </c>
      <c r="BT13" s="297">
        <v>1</v>
      </c>
      <c r="BU13" s="297">
        <f>43440+105610+3700+5000+5050+3500</f>
        <v>166300</v>
      </c>
    </row>
    <row r="14" spans="1:74" ht="82.8">
      <c r="A14" s="314">
        <f t="shared" si="2"/>
        <v>8</v>
      </c>
      <c r="B14" s="342" t="s">
        <v>479</v>
      </c>
      <c r="C14" s="124" t="s">
        <v>476</v>
      </c>
      <c r="D14" s="343">
        <v>7.8388999999999998</v>
      </c>
      <c r="E14" s="343">
        <v>7.6675420000000001</v>
      </c>
      <c r="F14" s="345">
        <v>0.17135800000000001</v>
      </c>
      <c r="G14" s="349">
        <f t="shared" si="3"/>
        <v>0</v>
      </c>
      <c r="H14" s="124" t="s">
        <v>480</v>
      </c>
      <c r="I14" s="320"/>
      <c r="J14" s="321"/>
      <c r="K14" s="321"/>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2" t="s">
        <v>15</v>
      </c>
      <c r="BO14" s="124" t="s">
        <v>481</v>
      </c>
      <c r="BP14" s="124" t="s">
        <v>363</v>
      </c>
      <c r="BQ14" s="124" t="s">
        <v>470</v>
      </c>
      <c r="BR14" s="323" t="s">
        <v>471</v>
      </c>
      <c r="BS14" s="324" t="s">
        <v>457</v>
      </c>
      <c r="BT14" s="297">
        <v>1</v>
      </c>
    </row>
    <row r="15" spans="1:74" ht="38.25" customHeight="1">
      <c r="A15" s="314">
        <f t="shared" si="2"/>
        <v>9</v>
      </c>
      <c r="B15" s="315" t="s">
        <v>482</v>
      </c>
      <c r="C15" s="124" t="s">
        <v>219</v>
      </c>
      <c r="D15" s="345">
        <v>9.94</v>
      </c>
      <c r="E15" s="317"/>
      <c r="F15" s="345">
        <v>9.94</v>
      </c>
      <c r="G15" s="318">
        <f t="shared" si="3"/>
        <v>9.94</v>
      </c>
      <c r="H15" s="319" t="s">
        <v>483</v>
      </c>
      <c r="I15" s="320"/>
      <c r="J15" s="321"/>
      <c r="K15" s="321"/>
      <c r="L15" s="320">
        <v>9.94</v>
      </c>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2" t="s">
        <v>9</v>
      </c>
      <c r="BO15" s="124" t="s">
        <v>484</v>
      </c>
      <c r="BP15" s="124" t="s">
        <v>363</v>
      </c>
      <c r="BQ15" s="124"/>
      <c r="BR15" s="323" t="s">
        <v>474</v>
      </c>
      <c r="BS15" s="326" t="s">
        <v>473</v>
      </c>
      <c r="BT15" s="297">
        <v>1</v>
      </c>
    </row>
    <row r="16" spans="1:74" ht="35.25" customHeight="1">
      <c r="A16" s="314">
        <f t="shared" si="2"/>
        <v>10</v>
      </c>
      <c r="B16" s="348" t="s">
        <v>485</v>
      </c>
      <c r="C16" s="124" t="s">
        <v>476</v>
      </c>
      <c r="D16" s="343">
        <v>2.6503000000000001</v>
      </c>
      <c r="E16" s="343"/>
      <c r="F16" s="343">
        <v>2.6503000000000001</v>
      </c>
      <c r="G16" s="318">
        <f t="shared" ref="G16:G17" si="4">SUM(I16:BM16)</f>
        <v>2.6503000000000001</v>
      </c>
      <c r="H16" s="316" t="s">
        <v>486</v>
      </c>
      <c r="I16" s="132"/>
      <c r="J16" s="136"/>
      <c r="K16" s="136"/>
      <c r="L16" s="132">
        <v>0.23041</v>
      </c>
      <c r="M16" s="132"/>
      <c r="N16" s="132"/>
      <c r="O16" s="132"/>
      <c r="P16" s="132"/>
      <c r="Q16" s="132"/>
      <c r="R16" s="132"/>
      <c r="S16" s="132"/>
      <c r="T16" s="132"/>
      <c r="U16" s="132"/>
      <c r="V16" s="132"/>
      <c r="W16" s="132"/>
      <c r="X16" s="132"/>
      <c r="Y16" s="132"/>
      <c r="Z16" s="132"/>
      <c r="AA16" s="132"/>
      <c r="AB16" s="132"/>
      <c r="AC16" s="132"/>
      <c r="AD16" s="132"/>
      <c r="AE16" s="132"/>
      <c r="AF16" s="132">
        <v>1.1486000000000001</v>
      </c>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v>1.27129</v>
      </c>
      <c r="BN16" s="343" t="s">
        <v>12</v>
      </c>
      <c r="BO16" s="124" t="s">
        <v>487</v>
      </c>
      <c r="BP16" s="124" t="s">
        <v>363</v>
      </c>
      <c r="BQ16" s="124"/>
      <c r="BR16" s="323" t="s">
        <v>472</v>
      </c>
      <c r="BS16" s="326" t="s">
        <v>488</v>
      </c>
      <c r="BT16" s="297">
        <v>1</v>
      </c>
    </row>
    <row r="17" spans="1:72" ht="33" customHeight="1">
      <c r="A17" s="314">
        <f t="shared" si="2"/>
        <v>11</v>
      </c>
      <c r="B17" s="268" t="s">
        <v>490</v>
      </c>
      <c r="C17" s="124" t="s">
        <v>476</v>
      </c>
      <c r="D17" s="317">
        <v>1.847</v>
      </c>
      <c r="E17" s="317"/>
      <c r="F17" s="345">
        <v>1.847</v>
      </c>
      <c r="G17" s="318">
        <f t="shared" si="4"/>
        <v>1.8469999999999998</v>
      </c>
      <c r="H17" s="124" t="s">
        <v>491</v>
      </c>
      <c r="I17" s="325"/>
      <c r="J17" s="346"/>
      <c r="K17" s="346"/>
      <c r="L17" s="325"/>
      <c r="M17" s="325">
        <v>1.4356</v>
      </c>
      <c r="N17" s="325"/>
      <c r="O17" s="325"/>
      <c r="P17" s="325"/>
      <c r="Q17" s="325"/>
      <c r="R17" s="325"/>
      <c r="S17" s="325"/>
      <c r="T17" s="325"/>
      <c r="U17" s="325"/>
      <c r="V17" s="325"/>
      <c r="W17" s="325">
        <v>7.3300000000000004E-2</v>
      </c>
      <c r="X17" s="325"/>
      <c r="Y17" s="325"/>
      <c r="Z17" s="325"/>
      <c r="AA17" s="325"/>
      <c r="AB17" s="325"/>
      <c r="AC17" s="325"/>
      <c r="AD17" s="325"/>
      <c r="AE17" s="325"/>
      <c r="AF17" s="325"/>
      <c r="AG17" s="325"/>
      <c r="AH17" s="325"/>
      <c r="AI17" s="325">
        <v>5.3100000000000001E-2</v>
      </c>
      <c r="AJ17" s="325"/>
      <c r="AK17" s="325"/>
      <c r="AL17" s="325"/>
      <c r="AM17" s="325"/>
      <c r="AN17" s="325"/>
      <c r="AO17" s="325"/>
      <c r="AP17" s="325"/>
      <c r="AQ17" s="325"/>
      <c r="AR17" s="325"/>
      <c r="AS17" s="325"/>
      <c r="AT17" s="325"/>
      <c r="AU17" s="325">
        <v>0.14380000000000001</v>
      </c>
      <c r="AV17" s="325"/>
      <c r="AW17" s="325"/>
      <c r="AX17" s="325"/>
      <c r="AY17" s="325"/>
      <c r="AZ17" s="325"/>
      <c r="BA17" s="325"/>
      <c r="BB17" s="325"/>
      <c r="BC17" s="325">
        <v>0.123</v>
      </c>
      <c r="BD17" s="325"/>
      <c r="BE17" s="325">
        <v>1.8200000000000001E-2</v>
      </c>
      <c r="BF17" s="325"/>
      <c r="BG17" s="325"/>
      <c r="BH17" s="325"/>
      <c r="BI17" s="325"/>
      <c r="BJ17" s="325"/>
      <c r="BK17" s="325"/>
      <c r="BL17" s="325"/>
      <c r="BM17" s="325"/>
      <c r="BN17" s="322" t="s">
        <v>11</v>
      </c>
      <c r="BO17" s="124" t="s">
        <v>492</v>
      </c>
      <c r="BP17" s="124" t="s">
        <v>363</v>
      </c>
      <c r="BQ17" s="124"/>
      <c r="BR17" s="323" t="s">
        <v>489</v>
      </c>
      <c r="BS17" s="326" t="s">
        <v>493</v>
      </c>
      <c r="BT17" s="297">
        <v>1</v>
      </c>
    </row>
  </sheetData>
  <mergeCells count="9">
    <mergeCell ref="A2:BP2"/>
    <mergeCell ref="BO3:BP3"/>
    <mergeCell ref="A4:A5"/>
    <mergeCell ref="B4:B5"/>
    <mergeCell ref="C4:C5"/>
    <mergeCell ref="D4:F4"/>
    <mergeCell ref="BN4:BN5"/>
    <mergeCell ref="BO4:BO5"/>
    <mergeCell ref="BP4:BP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H74"/>
  <sheetViews>
    <sheetView workbookViewId="0">
      <selection activeCell="BJ12" sqref="BJ12"/>
    </sheetView>
  </sheetViews>
  <sheetFormatPr defaultRowHeight="13.8"/>
  <cols>
    <col min="1" max="1" width="5.44140625" style="57" customWidth="1"/>
    <col min="2" max="2" width="41.44140625" style="58" customWidth="1"/>
    <col min="3" max="3" width="6.88671875" style="44" customWidth="1"/>
    <col min="4" max="4" width="10.109375" style="44" customWidth="1"/>
    <col min="5" max="5" width="9" style="44"/>
    <col min="6" max="6" width="10.109375" style="44" customWidth="1"/>
    <col min="7" max="7" width="8.5546875" style="44" customWidth="1"/>
    <col min="8" max="8" width="9" style="219"/>
    <col min="9" max="245" width="9" style="44"/>
    <col min="246" max="246" width="5.44140625" style="44" customWidth="1"/>
    <col min="247" max="247" width="37.44140625" style="44" bestFit="1" customWidth="1"/>
    <col min="248" max="248" width="6.44140625" style="44" customWidth="1"/>
    <col min="249" max="249" width="9.88671875" style="44" customWidth="1"/>
    <col min="250" max="250" width="8.88671875" style="44" customWidth="1"/>
    <col min="251" max="251" width="10.5546875" style="44" customWidth="1"/>
    <col min="252" max="252" width="11.44140625" style="44" customWidth="1"/>
    <col min="253" max="501" width="9" style="44"/>
    <col min="502" max="502" width="5.44140625" style="44" customWidth="1"/>
    <col min="503" max="503" width="37.44140625" style="44" bestFit="1" customWidth="1"/>
    <col min="504" max="504" width="6.44140625" style="44" customWidth="1"/>
    <col min="505" max="505" width="9.88671875" style="44" customWidth="1"/>
    <col min="506" max="506" width="8.88671875" style="44" customWidth="1"/>
    <col min="507" max="507" width="10.5546875" style="44" customWidth="1"/>
    <col min="508" max="508" width="11.44140625" style="44" customWidth="1"/>
    <col min="509" max="757" width="9" style="44"/>
    <col min="758" max="758" width="5.44140625" style="44" customWidth="1"/>
    <col min="759" max="759" width="37.44140625" style="44" bestFit="1" customWidth="1"/>
    <col min="760" max="760" width="6.44140625" style="44" customWidth="1"/>
    <col min="761" max="761" width="9.88671875" style="44" customWidth="1"/>
    <col min="762" max="762" width="8.88671875" style="44" customWidth="1"/>
    <col min="763" max="763" width="10.5546875" style="44" customWidth="1"/>
    <col min="764" max="764" width="11.44140625" style="44" customWidth="1"/>
    <col min="765" max="1013" width="9" style="44"/>
    <col min="1014" max="1014" width="5.44140625" style="44" customWidth="1"/>
    <col min="1015" max="1015" width="37.44140625" style="44" bestFit="1" customWidth="1"/>
    <col min="1016" max="1016" width="6.44140625" style="44" customWidth="1"/>
    <col min="1017" max="1017" width="9.88671875" style="44" customWidth="1"/>
    <col min="1018" max="1018" width="8.88671875" style="44" customWidth="1"/>
    <col min="1019" max="1019" width="10.5546875" style="44" customWidth="1"/>
    <col min="1020" max="1020" width="11.44140625" style="44" customWidth="1"/>
    <col min="1021" max="1269" width="9" style="44"/>
    <col min="1270" max="1270" width="5.44140625" style="44" customWidth="1"/>
    <col min="1271" max="1271" width="37.44140625" style="44" bestFit="1" customWidth="1"/>
    <col min="1272" max="1272" width="6.44140625" style="44" customWidth="1"/>
    <col min="1273" max="1273" width="9.88671875" style="44" customWidth="1"/>
    <col min="1274" max="1274" width="8.88671875" style="44" customWidth="1"/>
    <col min="1275" max="1275" width="10.5546875" style="44" customWidth="1"/>
    <col min="1276" max="1276" width="11.44140625" style="44" customWidth="1"/>
    <col min="1277" max="1525" width="9" style="44"/>
    <col min="1526" max="1526" width="5.44140625" style="44" customWidth="1"/>
    <col min="1527" max="1527" width="37.44140625" style="44" bestFit="1" customWidth="1"/>
    <col min="1528" max="1528" width="6.44140625" style="44" customWidth="1"/>
    <col min="1529" max="1529" width="9.88671875" style="44" customWidth="1"/>
    <col min="1530" max="1530" width="8.88671875" style="44" customWidth="1"/>
    <col min="1531" max="1531" width="10.5546875" style="44" customWidth="1"/>
    <col min="1532" max="1532" width="11.44140625" style="44" customWidth="1"/>
    <col min="1533" max="1781" width="9" style="44"/>
    <col min="1782" max="1782" width="5.44140625" style="44" customWidth="1"/>
    <col min="1783" max="1783" width="37.44140625" style="44" bestFit="1" customWidth="1"/>
    <col min="1784" max="1784" width="6.44140625" style="44" customWidth="1"/>
    <col min="1785" max="1785" width="9.88671875" style="44" customWidth="1"/>
    <col min="1786" max="1786" width="8.88671875" style="44" customWidth="1"/>
    <col min="1787" max="1787" width="10.5546875" style="44" customWidth="1"/>
    <col min="1788" max="1788" width="11.44140625" style="44" customWidth="1"/>
    <col min="1789" max="2037" width="9" style="44"/>
    <col min="2038" max="2038" width="5.44140625" style="44" customWidth="1"/>
    <col min="2039" max="2039" width="37.44140625" style="44" bestFit="1" customWidth="1"/>
    <col min="2040" max="2040" width="6.44140625" style="44" customWidth="1"/>
    <col min="2041" max="2041" width="9.88671875" style="44" customWidth="1"/>
    <col min="2042" max="2042" width="8.88671875" style="44" customWidth="1"/>
    <col min="2043" max="2043" width="10.5546875" style="44" customWidth="1"/>
    <col min="2044" max="2044" width="11.44140625" style="44" customWidth="1"/>
    <col min="2045" max="2293" width="9" style="44"/>
    <col min="2294" max="2294" width="5.44140625" style="44" customWidth="1"/>
    <col min="2295" max="2295" width="37.44140625" style="44" bestFit="1" customWidth="1"/>
    <col min="2296" max="2296" width="6.44140625" style="44" customWidth="1"/>
    <col min="2297" max="2297" width="9.88671875" style="44" customWidth="1"/>
    <col min="2298" max="2298" width="8.88671875" style="44" customWidth="1"/>
    <col min="2299" max="2299" width="10.5546875" style="44" customWidth="1"/>
    <col min="2300" max="2300" width="11.44140625" style="44" customWidth="1"/>
    <col min="2301" max="2549" width="9" style="44"/>
    <col min="2550" max="2550" width="5.44140625" style="44" customWidth="1"/>
    <col min="2551" max="2551" width="37.44140625" style="44" bestFit="1" customWidth="1"/>
    <col min="2552" max="2552" width="6.44140625" style="44" customWidth="1"/>
    <col min="2553" max="2553" width="9.88671875" style="44" customWidth="1"/>
    <col min="2554" max="2554" width="8.88671875" style="44" customWidth="1"/>
    <col min="2555" max="2555" width="10.5546875" style="44" customWidth="1"/>
    <col min="2556" max="2556" width="11.44140625" style="44" customWidth="1"/>
    <col min="2557" max="2805" width="9" style="44"/>
    <col min="2806" max="2806" width="5.44140625" style="44" customWidth="1"/>
    <col min="2807" max="2807" width="37.44140625" style="44" bestFit="1" customWidth="1"/>
    <col min="2808" max="2808" width="6.44140625" style="44" customWidth="1"/>
    <col min="2809" max="2809" width="9.88671875" style="44" customWidth="1"/>
    <col min="2810" max="2810" width="8.88671875" style="44" customWidth="1"/>
    <col min="2811" max="2811" width="10.5546875" style="44" customWidth="1"/>
    <col min="2812" max="2812" width="11.44140625" style="44" customWidth="1"/>
    <col min="2813" max="3061" width="9" style="44"/>
    <col min="3062" max="3062" width="5.44140625" style="44" customWidth="1"/>
    <col min="3063" max="3063" width="37.44140625" style="44" bestFit="1" customWidth="1"/>
    <col min="3064" max="3064" width="6.44140625" style="44" customWidth="1"/>
    <col min="3065" max="3065" width="9.88671875" style="44" customWidth="1"/>
    <col min="3066" max="3066" width="8.88671875" style="44" customWidth="1"/>
    <col min="3067" max="3067" width="10.5546875" style="44" customWidth="1"/>
    <col min="3068" max="3068" width="11.44140625" style="44" customWidth="1"/>
    <col min="3069" max="3317" width="9" style="44"/>
    <col min="3318" max="3318" width="5.44140625" style="44" customWidth="1"/>
    <col min="3319" max="3319" width="37.44140625" style="44" bestFit="1" customWidth="1"/>
    <col min="3320" max="3320" width="6.44140625" style="44" customWidth="1"/>
    <col min="3321" max="3321" width="9.88671875" style="44" customWidth="1"/>
    <col min="3322" max="3322" width="8.88671875" style="44" customWidth="1"/>
    <col min="3323" max="3323" width="10.5546875" style="44" customWidth="1"/>
    <col min="3324" max="3324" width="11.44140625" style="44" customWidth="1"/>
    <col min="3325" max="3573" width="9" style="44"/>
    <col min="3574" max="3574" width="5.44140625" style="44" customWidth="1"/>
    <col min="3575" max="3575" width="37.44140625" style="44" bestFit="1" customWidth="1"/>
    <col min="3576" max="3576" width="6.44140625" style="44" customWidth="1"/>
    <col min="3577" max="3577" width="9.88671875" style="44" customWidth="1"/>
    <col min="3578" max="3578" width="8.88671875" style="44" customWidth="1"/>
    <col min="3579" max="3579" width="10.5546875" style="44" customWidth="1"/>
    <col min="3580" max="3580" width="11.44140625" style="44" customWidth="1"/>
    <col min="3581" max="3829" width="9" style="44"/>
    <col min="3830" max="3830" width="5.44140625" style="44" customWidth="1"/>
    <col min="3831" max="3831" width="37.44140625" style="44" bestFit="1" customWidth="1"/>
    <col min="3832" max="3832" width="6.44140625" style="44" customWidth="1"/>
    <col min="3833" max="3833" width="9.88671875" style="44" customWidth="1"/>
    <col min="3834" max="3834" width="8.88671875" style="44" customWidth="1"/>
    <col min="3835" max="3835" width="10.5546875" style="44" customWidth="1"/>
    <col min="3836" max="3836" width="11.44140625" style="44" customWidth="1"/>
    <col min="3837" max="4085" width="9" style="44"/>
    <col min="4086" max="4086" width="5.44140625" style="44" customWidth="1"/>
    <col min="4087" max="4087" width="37.44140625" style="44" bestFit="1" customWidth="1"/>
    <col min="4088" max="4088" width="6.44140625" style="44" customWidth="1"/>
    <col min="4089" max="4089" width="9.88671875" style="44" customWidth="1"/>
    <col min="4090" max="4090" width="8.88671875" style="44" customWidth="1"/>
    <col min="4091" max="4091" width="10.5546875" style="44" customWidth="1"/>
    <col min="4092" max="4092" width="11.44140625" style="44" customWidth="1"/>
    <col min="4093" max="4341" width="9" style="44"/>
    <col min="4342" max="4342" width="5.44140625" style="44" customWidth="1"/>
    <col min="4343" max="4343" width="37.44140625" style="44" bestFit="1" customWidth="1"/>
    <col min="4344" max="4344" width="6.44140625" style="44" customWidth="1"/>
    <col min="4345" max="4345" width="9.88671875" style="44" customWidth="1"/>
    <col min="4346" max="4346" width="8.88671875" style="44" customWidth="1"/>
    <col min="4347" max="4347" width="10.5546875" style="44" customWidth="1"/>
    <col min="4348" max="4348" width="11.44140625" style="44" customWidth="1"/>
    <col min="4349" max="4597" width="9" style="44"/>
    <col min="4598" max="4598" width="5.44140625" style="44" customWidth="1"/>
    <col min="4599" max="4599" width="37.44140625" style="44" bestFit="1" customWidth="1"/>
    <col min="4600" max="4600" width="6.44140625" style="44" customWidth="1"/>
    <col min="4601" max="4601" width="9.88671875" style="44" customWidth="1"/>
    <col min="4602" max="4602" width="8.88671875" style="44" customWidth="1"/>
    <col min="4603" max="4603" width="10.5546875" style="44" customWidth="1"/>
    <col min="4604" max="4604" width="11.44140625" style="44" customWidth="1"/>
    <col min="4605" max="4853" width="9" style="44"/>
    <col min="4854" max="4854" width="5.44140625" style="44" customWidth="1"/>
    <col min="4855" max="4855" width="37.44140625" style="44" bestFit="1" customWidth="1"/>
    <col min="4856" max="4856" width="6.44140625" style="44" customWidth="1"/>
    <col min="4857" max="4857" width="9.88671875" style="44" customWidth="1"/>
    <col min="4858" max="4858" width="8.88671875" style="44" customWidth="1"/>
    <col min="4859" max="4859" width="10.5546875" style="44" customWidth="1"/>
    <col min="4860" max="4860" width="11.44140625" style="44" customWidth="1"/>
    <col min="4861" max="5109" width="9" style="44"/>
    <col min="5110" max="5110" width="5.44140625" style="44" customWidth="1"/>
    <col min="5111" max="5111" width="37.44140625" style="44" bestFit="1" customWidth="1"/>
    <col min="5112" max="5112" width="6.44140625" style="44" customWidth="1"/>
    <col min="5113" max="5113" width="9.88671875" style="44" customWidth="1"/>
    <col min="5114" max="5114" width="8.88671875" style="44" customWidth="1"/>
    <col min="5115" max="5115" width="10.5546875" style="44" customWidth="1"/>
    <col min="5116" max="5116" width="11.44140625" style="44" customWidth="1"/>
    <col min="5117" max="5365" width="9" style="44"/>
    <col min="5366" max="5366" width="5.44140625" style="44" customWidth="1"/>
    <col min="5367" max="5367" width="37.44140625" style="44" bestFit="1" customWidth="1"/>
    <col min="5368" max="5368" width="6.44140625" style="44" customWidth="1"/>
    <col min="5369" max="5369" width="9.88671875" style="44" customWidth="1"/>
    <col min="5370" max="5370" width="8.88671875" style="44" customWidth="1"/>
    <col min="5371" max="5371" width="10.5546875" style="44" customWidth="1"/>
    <col min="5372" max="5372" width="11.44140625" style="44" customWidth="1"/>
    <col min="5373" max="5621" width="9" style="44"/>
    <col min="5622" max="5622" width="5.44140625" style="44" customWidth="1"/>
    <col min="5623" max="5623" width="37.44140625" style="44" bestFit="1" customWidth="1"/>
    <col min="5624" max="5624" width="6.44140625" style="44" customWidth="1"/>
    <col min="5625" max="5625" width="9.88671875" style="44" customWidth="1"/>
    <col min="5626" max="5626" width="8.88671875" style="44" customWidth="1"/>
    <col min="5627" max="5627" width="10.5546875" style="44" customWidth="1"/>
    <col min="5628" max="5628" width="11.44140625" style="44" customWidth="1"/>
    <col min="5629" max="5877" width="9" style="44"/>
    <col min="5878" max="5878" width="5.44140625" style="44" customWidth="1"/>
    <col min="5879" max="5879" width="37.44140625" style="44" bestFit="1" customWidth="1"/>
    <col min="5880" max="5880" width="6.44140625" style="44" customWidth="1"/>
    <col min="5881" max="5881" width="9.88671875" style="44" customWidth="1"/>
    <col min="5882" max="5882" width="8.88671875" style="44" customWidth="1"/>
    <col min="5883" max="5883" width="10.5546875" style="44" customWidth="1"/>
    <col min="5884" max="5884" width="11.44140625" style="44" customWidth="1"/>
    <col min="5885" max="6133" width="9" style="44"/>
    <col min="6134" max="6134" width="5.44140625" style="44" customWidth="1"/>
    <col min="6135" max="6135" width="37.44140625" style="44" bestFit="1" customWidth="1"/>
    <col min="6136" max="6136" width="6.44140625" style="44" customWidth="1"/>
    <col min="6137" max="6137" width="9.88671875" style="44" customWidth="1"/>
    <col min="6138" max="6138" width="8.88671875" style="44" customWidth="1"/>
    <col min="6139" max="6139" width="10.5546875" style="44" customWidth="1"/>
    <col min="6140" max="6140" width="11.44140625" style="44" customWidth="1"/>
    <col min="6141" max="6389" width="9" style="44"/>
    <col min="6390" max="6390" width="5.44140625" style="44" customWidth="1"/>
    <col min="6391" max="6391" width="37.44140625" style="44" bestFit="1" customWidth="1"/>
    <col min="6392" max="6392" width="6.44140625" style="44" customWidth="1"/>
    <col min="6393" max="6393" width="9.88671875" style="44" customWidth="1"/>
    <col min="6394" max="6394" width="8.88671875" style="44" customWidth="1"/>
    <col min="6395" max="6395" width="10.5546875" style="44" customWidth="1"/>
    <col min="6396" max="6396" width="11.44140625" style="44" customWidth="1"/>
    <col min="6397" max="6645" width="9" style="44"/>
    <col min="6646" max="6646" width="5.44140625" style="44" customWidth="1"/>
    <col min="6647" max="6647" width="37.44140625" style="44" bestFit="1" customWidth="1"/>
    <col min="6648" max="6648" width="6.44140625" style="44" customWidth="1"/>
    <col min="6649" max="6649" width="9.88671875" style="44" customWidth="1"/>
    <col min="6650" max="6650" width="8.88671875" style="44" customWidth="1"/>
    <col min="6651" max="6651" width="10.5546875" style="44" customWidth="1"/>
    <col min="6652" max="6652" width="11.44140625" style="44" customWidth="1"/>
    <col min="6653" max="6901" width="9" style="44"/>
    <col min="6902" max="6902" width="5.44140625" style="44" customWidth="1"/>
    <col min="6903" max="6903" width="37.44140625" style="44" bestFit="1" customWidth="1"/>
    <col min="6904" max="6904" width="6.44140625" style="44" customWidth="1"/>
    <col min="6905" max="6905" width="9.88671875" style="44" customWidth="1"/>
    <col min="6906" max="6906" width="8.88671875" style="44" customWidth="1"/>
    <col min="6907" max="6907" width="10.5546875" style="44" customWidth="1"/>
    <col min="6908" max="6908" width="11.44140625" style="44" customWidth="1"/>
    <col min="6909" max="7157" width="9" style="44"/>
    <col min="7158" max="7158" width="5.44140625" style="44" customWidth="1"/>
    <col min="7159" max="7159" width="37.44140625" style="44" bestFit="1" customWidth="1"/>
    <col min="7160" max="7160" width="6.44140625" style="44" customWidth="1"/>
    <col min="7161" max="7161" width="9.88671875" style="44" customWidth="1"/>
    <col min="7162" max="7162" width="8.88671875" style="44" customWidth="1"/>
    <col min="7163" max="7163" width="10.5546875" style="44" customWidth="1"/>
    <col min="7164" max="7164" width="11.44140625" style="44" customWidth="1"/>
    <col min="7165" max="7413" width="9" style="44"/>
    <col min="7414" max="7414" width="5.44140625" style="44" customWidth="1"/>
    <col min="7415" max="7415" width="37.44140625" style="44" bestFit="1" customWidth="1"/>
    <col min="7416" max="7416" width="6.44140625" style="44" customWidth="1"/>
    <col min="7417" max="7417" width="9.88671875" style="44" customWidth="1"/>
    <col min="7418" max="7418" width="8.88671875" style="44" customWidth="1"/>
    <col min="7419" max="7419" width="10.5546875" style="44" customWidth="1"/>
    <col min="7420" max="7420" width="11.44140625" style="44" customWidth="1"/>
    <col min="7421" max="7669" width="9" style="44"/>
    <col min="7670" max="7670" width="5.44140625" style="44" customWidth="1"/>
    <col min="7671" max="7671" width="37.44140625" style="44" bestFit="1" customWidth="1"/>
    <col min="7672" max="7672" width="6.44140625" style="44" customWidth="1"/>
    <col min="7673" max="7673" width="9.88671875" style="44" customWidth="1"/>
    <col min="7674" max="7674" width="8.88671875" style="44" customWidth="1"/>
    <col min="7675" max="7675" width="10.5546875" style="44" customWidth="1"/>
    <col min="7676" max="7676" width="11.44140625" style="44" customWidth="1"/>
    <col min="7677" max="7925" width="9" style="44"/>
    <col min="7926" max="7926" width="5.44140625" style="44" customWidth="1"/>
    <col min="7927" max="7927" width="37.44140625" style="44" bestFit="1" customWidth="1"/>
    <col min="7928" max="7928" width="6.44140625" style="44" customWidth="1"/>
    <col min="7929" max="7929" width="9.88671875" style="44" customWidth="1"/>
    <col min="7930" max="7930" width="8.88671875" style="44" customWidth="1"/>
    <col min="7931" max="7931" width="10.5546875" style="44" customWidth="1"/>
    <col min="7932" max="7932" width="11.44140625" style="44" customWidth="1"/>
    <col min="7933" max="8181" width="9" style="44"/>
    <col min="8182" max="8182" width="5.44140625" style="44" customWidth="1"/>
    <col min="8183" max="8183" width="37.44140625" style="44" bestFit="1" customWidth="1"/>
    <col min="8184" max="8184" width="6.44140625" style="44" customWidth="1"/>
    <col min="8185" max="8185" width="9.88671875" style="44" customWidth="1"/>
    <col min="8186" max="8186" width="8.88671875" style="44" customWidth="1"/>
    <col min="8187" max="8187" width="10.5546875" style="44" customWidth="1"/>
    <col min="8188" max="8188" width="11.44140625" style="44" customWidth="1"/>
    <col min="8189" max="8437" width="9" style="44"/>
    <col min="8438" max="8438" width="5.44140625" style="44" customWidth="1"/>
    <col min="8439" max="8439" width="37.44140625" style="44" bestFit="1" customWidth="1"/>
    <col min="8440" max="8440" width="6.44140625" style="44" customWidth="1"/>
    <col min="8441" max="8441" width="9.88671875" style="44" customWidth="1"/>
    <col min="8442" max="8442" width="8.88671875" style="44" customWidth="1"/>
    <col min="8443" max="8443" width="10.5546875" style="44" customWidth="1"/>
    <col min="8444" max="8444" width="11.44140625" style="44" customWidth="1"/>
    <col min="8445" max="8693" width="9" style="44"/>
    <col min="8694" max="8694" width="5.44140625" style="44" customWidth="1"/>
    <col min="8695" max="8695" width="37.44140625" style="44" bestFit="1" customWidth="1"/>
    <col min="8696" max="8696" width="6.44140625" style="44" customWidth="1"/>
    <col min="8697" max="8697" width="9.88671875" style="44" customWidth="1"/>
    <col min="8698" max="8698" width="8.88671875" style="44" customWidth="1"/>
    <col min="8699" max="8699" width="10.5546875" style="44" customWidth="1"/>
    <col min="8700" max="8700" width="11.44140625" style="44" customWidth="1"/>
    <col min="8701" max="8949" width="9" style="44"/>
    <col min="8950" max="8950" width="5.44140625" style="44" customWidth="1"/>
    <col min="8951" max="8951" width="37.44140625" style="44" bestFit="1" customWidth="1"/>
    <col min="8952" max="8952" width="6.44140625" style="44" customWidth="1"/>
    <col min="8953" max="8953" width="9.88671875" style="44" customWidth="1"/>
    <col min="8954" max="8954" width="8.88671875" style="44" customWidth="1"/>
    <col min="8955" max="8955" width="10.5546875" style="44" customWidth="1"/>
    <col min="8956" max="8956" width="11.44140625" style="44" customWidth="1"/>
    <col min="8957" max="9205" width="9" style="44"/>
    <col min="9206" max="9206" width="5.44140625" style="44" customWidth="1"/>
    <col min="9207" max="9207" width="37.44140625" style="44" bestFit="1" customWidth="1"/>
    <col min="9208" max="9208" width="6.44140625" style="44" customWidth="1"/>
    <col min="9209" max="9209" width="9.88671875" style="44" customWidth="1"/>
    <col min="9210" max="9210" width="8.88671875" style="44" customWidth="1"/>
    <col min="9211" max="9211" width="10.5546875" style="44" customWidth="1"/>
    <col min="9212" max="9212" width="11.44140625" style="44" customWidth="1"/>
    <col min="9213" max="9461" width="9" style="44"/>
    <col min="9462" max="9462" width="5.44140625" style="44" customWidth="1"/>
    <col min="9463" max="9463" width="37.44140625" style="44" bestFit="1" customWidth="1"/>
    <col min="9464" max="9464" width="6.44140625" style="44" customWidth="1"/>
    <col min="9465" max="9465" width="9.88671875" style="44" customWidth="1"/>
    <col min="9466" max="9466" width="8.88671875" style="44" customWidth="1"/>
    <col min="9467" max="9467" width="10.5546875" style="44" customWidth="1"/>
    <col min="9468" max="9468" width="11.44140625" style="44" customWidth="1"/>
    <col min="9469" max="9717" width="9" style="44"/>
    <col min="9718" max="9718" width="5.44140625" style="44" customWidth="1"/>
    <col min="9719" max="9719" width="37.44140625" style="44" bestFit="1" customWidth="1"/>
    <col min="9720" max="9720" width="6.44140625" style="44" customWidth="1"/>
    <col min="9721" max="9721" width="9.88671875" style="44" customWidth="1"/>
    <col min="9722" max="9722" width="8.88671875" style="44" customWidth="1"/>
    <col min="9723" max="9723" width="10.5546875" style="44" customWidth="1"/>
    <col min="9724" max="9724" width="11.44140625" style="44" customWidth="1"/>
    <col min="9725" max="9973" width="9" style="44"/>
    <col min="9974" max="9974" width="5.44140625" style="44" customWidth="1"/>
    <col min="9975" max="9975" width="37.44140625" style="44" bestFit="1" customWidth="1"/>
    <col min="9976" max="9976" width="6.44140625" style="44" customWidth="1"/>
    <col min="9977" max="9977" width="9.88671875" style="44" customWidth="1"/>
    <col min="9978" max="9978" width="8.88671875" style="44" customWidth="1"/>
    <col min="9979" max="9979" width="10.5546875" style="44" customWidth="1"/>
    <col min="9980" max="9980" width="11.44140625" style="44" customWidth="1"/>
    <col min="9981" max="10229" width="9" style="44"/>
    <col min="10230" max="10230" width="5.44140625" style="44" customWidth="1"/>
    <col min="10231" max="10231" width="37.44140625" style="44" bestFit="1" customWidth="1"/>
    <col min="10232" max="10232" width="6.44140625" style="44" customWidth="1"/>
    <col min="10233" max="10233" width="9.88671875" style="44" customWidth="1"/>
    <col min="10234" max="10234" width="8.88671875" style="44" customWidth="1"/>
    <col min="10235" max="10235" width="10.5546875" style="44" customWidth="1"/>
    <col min="10236" max="10236" width="11.44140625" style="44" customWidth="1"/>
    <col min="10237" max="10485" width="9" style="44"/>
    <col min="10486" max="10486" width="5.44140625" style="44" customWidth="1"/>
    <col min="10487" max="10487" width="37.44140625" style="44" bestFit="1" customWidth="1"/>
    <col min="10488" max="10488" width="6.44140625" style="44" customWidth="1"/>
    <col min="10489" max="10489" width="9.88671875" style="44" customWidth="1"/>
    <col min="10490" max="10490" width="8.88671875" style="44" customWidth="1"/>
    <col min="10491" max="10491" width="10.5546875" style="44" customWidth="1"/>
    <col min="10492" max="10492" width="11.44140625" style="44" customWidth="1"/>
    <col min="10493" max="10741" width="9" style="44"/>
    <col min="10742" max="10742" width="5.44140625" style="44" customWidth="1"/>
    <col min="10743" max="10743" width="37.44140625" style="44" bestFit="1" customWidth="1"/>
    <col min="10744" max="10744" width="6.44140625" style="44" customWidth="1"/>
    <col min="10745" max="10745" width="9.88671875" style="44" customWidth="1"/>
    <col min="10746" max="10746" width="8.88671875" style="44" customWidth="1"/>
    <col min="10747" max="10747" width="10.5546875" style="44" customWidth="1"/>
    <col min="10748" max="10748" width="11.44140625" style="44" customWidth="1"/>
    <col min="10749" max="10997" width="9" style="44"/>
    <col min="10998" max="10998" width="5.44140625" style="44" customWidth="1"/>
    <col min="10999" max="10999" width="37.44140625" style="44" bestFit="1" customWidth="1"/>
    <col min="11000" max="11000" width="6.44140625" style="44" customWidth="1"/>
    <col min="11001" max="11001" width="9.88671875" style="44" customWidth="1"/>
    <col min="11002" max="11002" width="8.88671875" style="44" customWidth="1"/>
    <col min="11003" max="11003" width="10.5546875" style="44" customWidth="1"/>
    <col min="11004" max="11004" width="11.44140625" style="44" customWidth="1"/>
    <col min="11005" max="11253" width="9" style="44"/>
    <col min="11254" max="11254" width="5.44140625" style="44" customWidth="1"/>
    <col min="11255" max="11255" width="37.44140625" style="44" bestFit="1" customWidth="1"/>
    <col min="11256" max="11256" width="6.44140625" style="44" customWidth="1"/>
    <col min="11257" max="11257" width="9.88671875" style="44" customWidth="1"/>
    <col min="11258" max="11258" width="8.88671875" style="44" customWidth="1"/>
    <col min="11259" max="11259" width="10.5546875" style="44" customWidth="1"/>
    <col min="11260" max="11260" width="11.44140625" style="44" customWidth="1"/>
    <col min="11261" max="11509" width="9" style="44"/>
    <col min="11510" max="11510" width="5.44140625" style="44" customWidth="1"/>
    <col min="11511" max="11511" width="37.44140625" style="44" bestFit="1" customWidth="1"/>
    <col min="11512" max="11512" width="6.44140625" style="44" customWidth="1"/>
    <col min="11513" max="11513" width="9.88671875" style="44" customWidth="1"/>
    <col min="11514" max="11514" width="8.88671875" style="44" customWidth="1"/>
    <col min="11515" max="11515" width="10.5546875" style="44" customWidth="1"/>
    <col min="11516" max="11516" width="11.44140625" style="44" customWidth="1"/>
    <col min="11517" max="11765" width="9" style="44"/>
    <col min="11766" max="11766" width="5.44140625" style="44" customWidth="1"/>
    <col min="11767" max="11767" width="37.44140625" style="44" bestFit="1" customWidth="1"/>
    <col min="11768" max="11768" width="6.44140625" style="44" customWidth="1"/>
    <col min="11769" max="11769" width="9.88671875" style="44" customWidth="1"/>
    <col min="11770" max="11770" width="8.88671875" style="44" customWidth="1"/>
    <col min="11771" max="11771" width="10.5546875" style="44" customWidth="1"/>
    <col min="11772" max="11772" width="11.44140625" style="44" customWidth="1"/>
    <col min="11773" max="12021" width="9" style="44"/>
    <col min="12022" max="12022" width="5.44140625" style="44" customWidth="1"/>
    <col min="12023" max="12023" width="37.44140625" style="44" bestFit="1" customWidth="1"/>
    <col min="12024" max="12024" width="6.44140625" style="44" customWidth="1"/>
    <col min="12025" max="12025" width="9.88671875" style="44" customWidth="1"/>
    <col min="12026" max="12026" width="8.88671875" style="44" customWidth="1"/>
    <col min="12027" max="12027" width="10.5546875" style="44" customWidth="1"/>
    <col min="12028" max="12028" width="11.44140625" style="44" customWidth="1"/>
    <col min="12029" max="12277" width="9" style="44"/>
    <col min="12278" max="12278" width="5.44140625" style="44" customWidth="1"/>
    <col min="12279" max="12279" width="37.44140625" style="44" bestFit="1" customWidth="1"/>
    <col min="12280" max="12280" width="6.44140625" style="44" customWidth="1"/>
    <col min="12281" max="12281" width="9.88671875" style="44" customWidth="1"/>
    <col min="12282" max="12282" width="8.88671875" style="44" customWidth="1"/>
    <col min="12283" max="12283" width="10.5546875" style="44" customWidth="1"/>
    <col min="12284" max="12284" width="11.44140625" style="44" customWidth="1"/>
    <col min="12285" max="12533" width="9" style="44"/>
    <col min="12534" max="12534" width="5.44140625" style="44" customWidth="1"/>
    <col min="12535" max="12535" width="37.44140625" style="44" bestFit="1" customWidth="1"/>
    <col min="12536" max="12536" width="6.44140625" style="44" customWidth="1"/>
    <col min="12537" max="12537" width="9.88671875" style="44" customWidth="1"/>
    <col min="12538" max="12538" width="8.88671875" style="44" customWidth="1"/>
    <col min="12539" max="12539" width="10.5546875" style="44" customWidth="1"/>
    <col min="12540" max="12540" width="11.44140625" style="44" customWidth="1"/>
    <col min="12541" max="12789" width="9" style="44"/>
    <col min="12790" max="12790" width="5.44140625" style="44" customWidth="1"/>
    <col min="12791" max="12791" width="37.44140625" style="44" bestFit="1" customWidth="1"/>
    <col min="12792" max="12792" width="6.44140625" style="44" customWidth="1"/>
    <col min="12793" max="12793" width="9.88671875" style="44" customWidth="1"/>
    <col min="12794" max="12794" width="8.88671875" style="44" customWidth="1"/>
    <col min="12795" max="12795" width="10.5546875" style="44" customWidth="1"/>
    <col min="12796" max="12796" width="11.44140625" style="44" customWidth="1"/>
    <col min="12797" max="13045" width="9" style="44"/>
    <col min="13046" max="13046" width="5.44140625" style="44" customWidth="1"/>
    <col min="13047" max="13047" width="37.44140625" style="44" bestFit="1" customWidth="1"/>
    <col min="13048" max="13048" width="6.44140625" style="44" customWidth="1"/>
    <col min="13049" max="13049" width="9.88671875" style="44" customWidth="1"/>
    <col min="13050" max="13050" width="8.88671875" style="44" customWidth="1"/>
    <col min="13051" max="13051" width="10.5546875" style="44" customWidth="1"/>
    <col min="13052" max="13052" width="11.44140625" style="44" customWidth="1"/>
    <col min="13053" max="13301" width="9" style="44"/>
    <col min="13302" max="13302" width="5.44140625" style="44" customWidth="1"/>
    <col min="13303" max="13303" width="37.44140625" style="44" bestFit="1" customWidth="1"/>
    <col min="13304" max="13304" width="6.44140625" style="44" customWidth="1"/>
    <col min="13305" max="13305" width="9.88671875" style="44" customWidth="1"/>
    <col min="13306" max="13306" width="8.88671875" style="44" customWidth="1"/>
    <col min="13307" max="13307" width="10.5546875" style="44" customWidth="1"/>
    <col min="13308" max="13308" width="11.44140625" style="44" customWidth="1"/>
    <col min="13309" max="13557" width="9" style="44"/>
    <col min="13558" max="13558" width="5.44140625" style="44" customWidth="1"/>
    <col min="13559" max="13559" width="37.44140625" style="44" bestFit="1" customWidth="1"/>
    <col min="13560" max="13560" width="6.44140625" style="44" customWidth="1"/>
    <col min="13561" max="13561" width="9.88671875" style="44" customWidth="1"/>
    <col min="13562" max="13562" width="8.88671875" style="44" customWidth="1"/>
    <col min="13563" max="13563" width="10.5546875" style="44" customWidth="1"/>
    <col min="13564" max="13564" width="11.44140625" style="44" customWidth="1"/>
    <col min="13565" max="13813" width="9" style="44"/>
    <col min="13814" max="13814" width="5.44140625" style="44" customWidth="1"/>
    <col min="13815" max="13815" width="37.44140625" style="44" bestFit="1" customWidth="1"/>
    <col min="13816" max="13816" width="6.44140625" style="44" customWidth="1"/>
    <col min="13817" max="13817" width="9.88671875" style="44" customWidth="1"/>
    <col min="13818" max="13818" width="8.88671875" style="44" customWidth="1"/>
    <col min="13819" max="13819" width="10.5546875" style="44" customWidth="1"/>
    <col min="13820" max="13820" width="11.44140625" style="44" customWidth="1"/>
    <col min="13821" max="14069" width="9" style="44"/>
    <col min="14070" max="14070" width="5.44140625" style="44" customWidth="1"/>
    <col min="14071" max="14071" width="37.44140625" style="44" bestFit="1" customWidth="1"/>
    <col min="14072" max="14072" width="6.44140625" style="44" customWidth="1"/>
    <col min="14073" max="14073" width="9.88671875" style="44" customWidth="1"/>
    <col min="14074" max="14074" width="8.88671875" style="44" customWidth="1"/>
    <col min="14075" max="14075" width="10.5546875" style="44" customWidth="1"/>
    <col min="14076" max="14076" width="11.44140625" style="44" customWidth="1"/>
    <col min="14077" max="14325" width="9" style="44"/>
    <col min="14326" max="14326" width="5.44140625" style="44" customWidth="1"/>
    <col min="14327" max="14327" width="37.44140625" style="44" bestFit="1" customWidth="1"/>
    <col min="14328" max="14328" width="6.44140625" style="44" customWidth="1"/>
    <col min="14329" max="14329" width="9.88671875" style="44" customWidth="1"/>
    <col min="14330" max="14330" width="8.88671875" style="44" customWidth="1"/>
    <col min="14331" max="14331" width="10.5546875" style="44" customWidth="1"/>
    <col min="14332" max="14332" width="11.44140625" style="44" customWidth="1"/>
    <col min="14333" max="14581" width="9" style="44"/>
    <col min="14582" max="14582" width="5.44140625" style="44" customWidth="1"/>
    <col min="14583" max="14583" width="37.44140625" style="44" bestFit="1" customWidth="1"/>
    <col min="14584" max="14584" width="6.44140625" style="44" customWidth="1"/>
    <col min="14585" max="14585" width="9.88671875" style="44" customWidth="1"/>
    <col min="14586" max="14586" width="8.88671875" style="44" customWidth="1"/>
    <col min="14587" max="14587" width="10.5546875" style="44" customWidth="1"/>
    <col min="14588" max="14588" width="11.44140625" style="44" customWidth="1"/>
    <col min="14589" max="14837" width="9" style="44"/>
    <col min="14838" max="14838" width="5.44140625" style="44" customWidth="1"/>
    <col min="14839" max="14839" width="37.44140625" style="44" bestFit="1" customWidth="1"/>
    <col min="14840" max="14840" width="6.44140625" style="44" customWidth="1"/>
    <col min="14841" max="14841" width="9.88671875" style="44" customWidth="1"/>
    <col min="14842" max="14842" width="8.88671875" style="44" customWidth="1"/>
    <col min="14843" max="14843" width="10.5546875" style="44" customWidth="1"/>
    <col min="14844" max="14844" width="11.44140625" style="44" customWidth="1"/>
    <col min="14845" max="15093" width="9" style="44"/>
    <col min="15094" max="15094" width="5.44140625" style="44" customWidth="1"/>
    <col min="15095" max="15095" width="37.44140625" style="44" bestFit="1" customWidth="1"/>
    <col min="15096" max="15096" width="6.44140625" style="44" customWidth="1"/>
    <col min="15097" max="15097" width="9.88671875" style="44" customWidth="1"/>
    <col min="15098" max="15098" width="8.88671875" style="44" customWidth="1"/>
    <col min="15099" max="15099" width="10.5546875" style="44" customWidth="1"/>
    <col min="15100" max="15100" width="11.44140625" style="44" customWidth="1"/>
    <col min="15101" max="15349" width="9" style="44"/>
    <col min="15350" max="15350" width="5.44140625" style="44" customWidth="1"/>
    <col min="15351" max="15351" width="37.44140625" style="44" bestFit="1" customWidth="1"/>
    <col min="15352" max="15352" width="6.44140625" style="44" customWidth="1"/>
    <col min="15353" max="15353" width="9.88671875" style="44" customWidth="1"/>
    <col min="15354" max="15354" width="8.88671875" style="44" customWidth="1"/>
    <col min="15355" max="15355" width="10.5546875" style="44" customWidth="1"/>
    <col min="15356" max="15356" width="11.44140625" style="44" customWidth="1"/>
    <col min="15357" max="15605" width="9" style="44"/>
    <col min="15606" max="15606" width="5.44140625" style="44" customWidth="1"/>
    <col min="15607" max="15607" width="37.44140625" style="44" bestFit="1" customWidth="1"/>
    <col min="15608" max="15608" width="6.44140625" style="44" customWidth="1"/>
    <col min="15609" max="15609" width="9.88671875" style="44" customWidth="1"/>
    <col min="15610" max="15610" width="8.88671875" style="44" customWidth="1"/>
    <col min="15611" max="15611" width="10.5546875" style="44" customWidth="1"/>
    <col min="15612" max="15612" width="11.44140625" style="44" customWidth="1"/>
    <col min="15613" max="15861" width="9" style="44"/>
    <col min="15862" max="15862" width="5.44140625" style="44" customWidth="1"/>
    <col min="15863" max="15863" width="37.44140625" style="44" bestFit="1" customWidth="1"/>
    <col min="15864" max="15864" width="6.44140625" style="44" customWidth="1"/>
    <col min="15865" max="15865" width="9.88671875" style="44" customWidth="1"/>
    <col min="15866" max="15866" width="8.88671875" style="44" customWidth="1"/>
    <col min="15867" max="15867" width="10.5546875" style="44" customWidth="1"/>
    <col min="15868" max="15868" width="11.44140625" style="44" customWidth="1"/>
    <col min="15869" max="16117" width="9" style="44"/>
    <col min="16118" max="16118" width="5.44140625" style="44" customWidth="1"/>
    <col min="16119" max="16119" width="37.44140625" style="44" bestFit="1" customWidth="1"/>
    <col min="16120" max="16120" width="6.44140625" style="44" customWidth="1"/>
    <col min="16121" max="16121" width="9.88671875" style="44" customWidth="1"/>
    <col min="16122" max="16122" width="8.88671875" style="44" customWidth="1"/>
    <col min="16123" max="16123" width="10.5546875" style="44" customWidth="1"/>
    <col min="16124" max="16124" width="11.44140625" style="44" customWidth="1"/>
    <col min="16125" max="16384" width="9" style="44"/>
  </cols>
  <sheetData>
    <row r="1" spans="1:8" ht="22.5" customHeight="1">
      <c r="A1" s="1019" t="s">
        <v>185</v>
      </c>
      <c r="B1" s="1019"/>
      <c r="C1" s="40"/>
    </row>
    <row r="2" spans="1:8" ht="22.5" customHeight="1">
      <c r="A2" s="1031" t="s">
        <v>204</v>
      </c>
      <c r="B2" s="1031"/>
      <c r="C2" s="1031"/>
      <c r="D2" s="1031"/>
      <c r="E2" s="1031"/>
      <c r="F2" s="1031"/>
      <c r="G2" s="1031"/>
      <c r="H2" s="1031"/>
    </row>
    <row r="3" spans="1:8" ht="31.5" customHeight="1">
      <c r="A3" s="1034" t="s">
        <v>2</v>
      </c>
      <c r="B3" s="1032" t="s">
        <v>194</v>
      </c>
      <c r="C3" s="1032" t="s">
        <v>4</v>
      </c>
      <c r="D3" s="1058" t="s">
        <v>321</v>
      </c>
      <c r="E3" s="1059"/>
      <c r="F3" s="929" t="s">
        <v>320</v>
      </c>
      <c r="G3" s="931"/>
      <c r="H3" s="1036" t="s">
        <v>323</v>
      </c>
    </row>
    <row r="4" spans="1:8" ht="18" customHeight="1">
      <c r="A4" s="1035"/>
      <c r="B4" s="1033"/>
      <c r="C4" s="1033"/>
      <c r="D4" s="145" t="s">
        <v>311</v>
      </c>
      <c r="E4" s="145" t="s">
        <v>322</v>
      </c>
      <c r="F4" s="145" t="s">
        <v>311</v>
      </c>
      <c r="G4" s="145" t="s">
        <v>322</v>
      </c>
      <c r="H4" s="1037"/>
    </row>
    <row r="5" spans="1:8" s="47" customFormat="1" ht="18" customHeight="1">
      <c r="A5" s="9" t="s">
        <v>197</v>
      </c>
      <c r="B5" s="9">
        <v>-2</v>
      </c>
      <c r="C5" s="9">
        <v>-3</v>
      </c>
      <c r="D5" s="9">
        <v>-4</v>
      </c>
      <c r="E5" s="9">
        <v>-5</v>
      </c>
      <c r="F5" s="9">
        <v>-6</v>
      </c>
      <c r="G5" s="9">
        <v>-7</v>
      </c>
      <c r="H5" s="9">
        <v>-8</v>
      </c>
    </row>
    <row r="6" spans="1:8" ht="18" customHeight="1">
      <c r="A6" s="11"/>
      <c r="B6" s="12" t="s">
        <v>17</v>
      </c>
      <c r="C6" s="11"/>
      <c r="D6" s="68">
        <f>'01CH'!D7</f>
        <v>101671.34610000002</v>
      </c>
      <c r="E6" s="68">
        <f>'01CH'!E7</f>
        <v>100</v>
      </c>
      <c r="F6" s="68">
        <f>'03CH'!F7</f>
        <v>101671.3461</v>
      </c>
      <c r="G6" s="68">
        <f>'03CH'!G7</f>
        <v>100</v>
      </c>
      <c r="H6" s="200"/>
    </row>
    <row r="7" spans="1:8" ht="18" customHeight="1">
      <c r="A7" s="11" t="s">
        <v>210</v>
      </c>
      <c r="B7" s="15" t="s">
        <v>211</v>
      </c>
      <c r="C7" s="11"/>
      <c r="D7" s="200">
        <f>'01CH'!D8</f>
        <v>0</v>
      </c>
      <c r="E7" s="200">
        <f>'01CH'!E8</f>
        <v>0</v>
      </c>
      <c r="F7" s="200">
        <f>'03CH'!F8</f>
        <v>0</v>
      </c>
      <c r="G7" s="200">
        <f>'03CH'!G8</f>
        <v>0</v>
      </c>
      <c r="H7" s="200"/>
    </row>
    <row r="8" spans="1:8" s="55" customFormat="1" ht="18" customHeight="1">
      <c r="A8" s="116" t="s">
        <v>18</v>
      </c>
      <c r="B8" s="61" t="s">
        <v>19</v>
      </c>
      <c r="C8" s="63" t="s">
        <v>20</v>
      </c>
      <c r="D8" s="204">
        <f>'01CH'!D9</f>
        <v>96785.686800000025</v>
      </c>
      <c r="E8" s="204">
        <f>'01CH'!E9</f>
        <v>95.194654652064258</v>
      </c>
      <c r="F8" s="204">
        <f>'03CH'!F9</f>
        <v>95835.666099999988</v>
      </c>
      <c r="G8" s="204">
        <f>'03CH'!G9</f>
        <v>94.26025106989313</v>
      </c>
      <c r="H8" s="70">
        <f>F8-D8</f>
        <v>-950.02070000003732</v>
      </c>
    </row>
    <row r="9" spans="1:8" ht="18" customHeight="1">
      <c r="A9" s="20"/>
      <c r="B9" s="29" t="s">
        <v>75</v>
      </c>
      <c r="C9" s="22"/>
      <c r="D9" s="200">
        <f>'01CH'!D10</f>
        <v>0</v>
      </c>
      <c r="E9" s="200">
        <f>'01CH'!E10</f>
        <v>0</v>
      </c>
      <c r="F9" s="200">
        <f>'03CH'!F10</f>
        <v>0</v>
      </c>
      <c r="G9" s="200">
        <f>'03CH'!G10</f>
        <v>0</v>
      </c>
      <c r="H9" s="68">
        <f t="shared" ref="H9:H72" si="0">F9-D9</f>
        <v>0</v>
      </c>
    </row>
    <row r="10" spans="1:8" ht="18" customHeight="1">
      <c r="A10" s="16" t="s">
        <v>21</v>
      </c>
      <c r="B10" s="17" t="s">
        <v>22</v>
      </c>
      <c r="C10" s="7" t="s">
        <v>23</v>
      </c>
      <c r="D10" s="200">
        <f>'01CH'!D11</f>
        <v>4175.200249999999</v>
      </c>
      <c r="E10" s="200">
        <f>'01CH'!E11</f>
        <v>4.3138612619732921</v>
      </c>
      <c r="F10" s="200">
        <f>'03CH'!F11</f>
        <v>4142.1799999999994</v>
      </c>
      <c r="G10" s="200">
        <f>'03CH'!G11</f>
        <v>4.3221695727327969</v>
      </c>
      <c r="H10" s="68">
        <f t="shared" si="0"/>
        <v>-33.020249999999578</v>
      </c>
    </row>
    <row r="11" spans="1:8" ht="18" customHeight="1">
      <c r="A11" s="20"/>
      <c r="B11" s="21" t="s">
        <v>24</v>
      </c>
      <c r="C11" s="22" t="s">
        <v>25</v>
      </c>
      <c r="D11" s="200">
        <f>'01CH'!D12</f>
        <v>2643.9357499999996</v>
      </c>
      <c r="E11" s="200">
        <f>'01CH'!E12</f>
        <v>63.324765081626936</v>
      </c>
      <c r="F11" s="200">
        <f>'03CH'!F12</f>
        <v>2563.3200000000006</v>
      </c>
      <c r="G11" s="200">
        <f>'03CH'!G12</f>
        <v>2.6747035882500128</v>
      </c>
      <c r="H11" s="68">
        <f t="shared" si="0"/>
        <v>-80.615749999999025</v>
      </c>
    </row>
    <row r="12" spans="1:8" ht="18" customHeight="1">
      <c r="A12" s="20"/>
      <c r="B12" s="26" t="s">
        <v>26</v>
      </c>
      <c r="C12" s="22" t="s">
        <v>27</v>
      </c>
      <c r="D12" s="200">
        <f>'01CH'!D13</f>
        <v>1530.0744999999999</v>
      </c>
      <c r="E12" s="200">
        <f>'01CH'!E13</f>
        <v>36.646733291415188</v>
      </c>
      <c r="F12" s="200">
        <f>'03CH'!F13</f>
        <v>1577.6699999999987</v>
      </c>
      <c r="G12" s="200">
        <f>'03CH'!G13</f>
        <v>1.5517351353332762</v>
      </c>
      <c r="H12" s="68">
        <f t="shared" si="0"/>
        <v>47.595499999998765</v>
      </c>
    </row>
    <row r="13" spans="1:8" ht="18" customHeight="1">
      <c r="A13" s="20"/>
      <c r="B13" s="27" t="s">
        <v>28</v>
      </c>
      <c r="C13" s="22" t="s">
        <v>29</v>
      </c>
      <c r="D13" s="200">
        <f>'01CH'!D14</f>
        <v>1.19</v>
      </c>
      <c r="E13" s="200">
        <f>'01CH'!E14</f>
        <v>2.8501626957892625E-2</v>
      </c>
      <c r="F13" s="200">
        <f>'03CH'!F14</f>
        <v>1.19</v>
      </c>
      <c r="G13" s="200">
        <f>'03CH'!G14</f>
        <v>1.1704379312825878E-3</v>
      </c>
      <c r="H13" s="68">
        <f t="shared" si="0"/>
        <v>0</v>
      </c>
    </row>
    <row r="14" spans="1:8" ht="18" customHeight="1">
      <c r="A14" s="16" t="s">
        <v>30</v>
      </c>
      <c r="B14" s="28" t="s">
        <v>31</v>
      </c>
      <c r="C14" s="7" t="s">
        <v>32</v>
      </c>
      <c r="D14" s="200">
        <f>'01CH'!D15</f>
        <v>4918.6290099999997</v>
      </c>
      <c r="E14" s="200">
        <f>'01CH'!E15</f>
        <v>5.081979756122367</v>
      </c>
      <c r="F14" s="200">
        <f>'03CH'!F15</f>
        <v>4640.7523370000054</v>
      </c>
      <c r="G14" s="200">
        <f>'03CH'!G15</f>
        <v>4.842406304305956</v>
      </c>
      <c r="H14" s="68">
        <f t="shared" si="0"/>
        <v>-277.8766729999943</v>
      </c>
    </row>
    <row r="15" spans="1:8" ht="18" customHeight="1">
      <c r="A15" s="16" t="s">
        <v>33</v>
      </c>
      <c r="B15" s="28" t="s">
        <v>34</v>
      </c>
      <c r="C15" s="7" t="s">
        <v>35</v>
      </c>
      <c r="D15" s="200">
        <f>'01CH'!D16</f>
        <v>1424.7775599999998</v>
      </c>
      <c r="E15" s="200">
        <f>'01CH'!E16</f>
        <v>1.4720953139942996</v>
      </c>
      <c r="F15" s="200">
        <f>'03CH'!F16</f>
        <v>1934.9299999999998</v>
      </c>
      <c r="G15" s="200">
        <f>'03CH'!G16</f>
        <v>2.0190082447812197</v>
      </c>
      <c r="H15" s="68">
        <f t="shared" si="0"/>
        <v>510.15244000000007</v>
      </c>
    </row>
    <row r="16" spans="1:8" ht="18" customHeight="1">
      <c r="A16" s="16" t="s">
        <v>36</v>
      </c>
      <c r="B16" s="17" t="s">
        <v>37</v>
      </c>
      <c r="C16" s="7" t="s">
        <v>38</v>
      </c>
      <c r="D16" s="200">
        <f>'01CH'!D17</f>
        <v>16169.074800000002</v>
      </c>
      <c r="E16" s="200">
        <f>'01CH'!E17</f>
        <v>16.706059888185862</v>
      </c>
      <c r="F16" s="200">
        <f>'03CH'!F17</f>
        <v>15158.330000000004</v>
      </c>
      <c r="G16" s="200">
        <f>'03CH'!G17</f>
        <v>15.817002809979952</v>
      </c>
      <c r="H16" s="68">
        <f t="shared" si="0"/>
        <v>-1010.7447999999986</v>
      </c>
    </row>
    <row r="17" spans="1:8" ht="18" customHeight="1">
      <c r="A17" s="20"/>
      <c r="B17" s="27" t="s">
        <v>39</v>
      </c>
      <c r="C17" s="22" t="s">
        <v>40</v>
      </c>
      <c r="D17" s="200">
        <f>'01CH'!D18</f>
        <v>12378.1574</v>
      </c>
      <c r="E17" s="200">
        <f>'01CH'!E18</f>
        <v>76.554518753293152</v>
      </c>
      <c r="F17" s="200">
        <f>'03CH'!F18</f>
        <v>12204.010439999987</v>
      </c>
      <c r="G17" s="200">
        <f>'03CH'!G18</f>
        <v>0</v>
      </c>
      <c r="H17" s="68">
        <f t="shared" si="0"/>
        <v>-174.14696000001277</v>
      </c>
    </row>
    <row r="18" spans="1:8" ht="18" customHeight="1">
      <c r="A18" s="20"/>
      <c r="B18" s="27" t="s">
        <v>41</v>
      </c>
      <c r="C18" s="22" t="s">
        <v>42</v>
      </c>
      <c r="D18" s="200">
        <f>'01CH'!D19</f>
        <v>789.75500000000011</v>
      </c>
      <c r="E18" s="200">
        <f>'01CH'!E19</f>
        <v>4.884354916831728</v>
      </c>
      <c r="F18" s="200">
        <f>'03CH'!F19</f>
        <v>553.89506999999787</v>
      </c>
      <c r="G18" s="200">
        <f>'03CH'!G19</f>
        <v>0</v>
      </c>
      <c r="H18" s="68">
        <f t="shared" si="0"/>
        <v>-235.85993000000224</v>
      </c>
    </row>
    <row r="19" spans="1:8" ht="18" customHeight="1">
      <c r="A19" s="20"/>
      <c r="B19" s="27" t="s">
        <v>43</v>
      </c>
      <c r="C19" s="22" t="s">
        <v>44</v>
      </c>
      <c r="D19" s="200">
        <f>'01CH'!D20</f>
        <v>3001.1623999999993</v>
      </c>
      <c r="E19" s="200">
        <f>'01CH'!E20</f>
        <v>18.561126329875094</v>
      </c>
      <c r="F19" s="200">
        <f>'03CH'!F20</f>
        <v>2400.4244900000158</v>
      </c>
      <c r="G19" s="200">
        <f>'03CH'!G20</f>
        <v>0</v>
      </c>
      <c r="H19" s="68">
        <f t="shared" si="0"/>
        <v>-600.73790999998346</v>
      </c>
    </row>
    <row r="20" spans="1:8" ht="18" customHeight="1">
      <c r="A20" s="16" t="s">
        <v>45</v>
      </c>
      <c r="B20" s="17" t="s">
        <v>46</v>
      </c>
      <c r="C20" s="7" t="s">
        <v>47</v>
      </c>
      <c r="D20" s="200">
        <f>'01CH'!D21</f>
        <v>0</v>
      </c>
      <c r="E20" s="200">
        <f>'01CH'!E21</f>
        <v>0</v>
      </c>
      <c r="F20" s="200">
        <f>'03CH'!F21</f>
        <v>0</v>
      </c>
      <c r="G20" s="200">
        <f>'03CH'!G21</f>
        <v>0</v>
      </c>
      <c r="H20" s="68">
        <f t="shared" si="0"/>
        <v>0</v>
      </c>
    </row>
    <row r="21" spans="1:8" ht="18" customHeight="1">
      <c r="A21" s="20"/>
      <c r="B21" s="27" t="s">
        <v>48</v>
      </c>
      <c r="C21" s="22" t="s">
        <v>49</v>
      </c>
      <c r="D21" s="200">
        <f>'01CH'!D22</f>
        <v>0</v>
      </c>
      <c r="E21" s="200">
        <f>'01CH'!E22</f>
        <v>0</v>
      </c>
      <c r="F21" s="200">
        <f>'03CH'!F22</f>
        <v>0</v>
      </c>
      <c r="G21" s="200">
        <f>'03CH'!G22</f>
        <v>0</v>
      </c>
      <c r="H21" s="68">
        <f t="shared" si="0"/>
        <v>0</v>
      </c>
    </row>
    <row r="22" spans="1:8" ht="18" customHeight="1">
      <c r="A22" s="20"/>
      <c r="B22" s="27" t="s">
        <v>50</v>
      </c>
      <c r="C22" s="22" t="s">
        <v>51</v>
      </c>
      <c r="D22" s="200">
        <f>'01CH'!D23</f>
        <v>0</v>
      </c>
      <c r="E22" s="200">
        <f>'01CH'!E23</f>
        <v>0</v>
      </c>
      <c r="F22" s="200">
        <f>'03CH'!F23</f>
        <v>0</v>
      </c>
      <c r="G22" s="200">
        <f>'03CH'!G23</f>
        <v>0</v>
      </c>
      <c r="H22" s="68">
        <f t="shared" si="0"/>
        <v>0</v>
      </c>
    </row>
    <row r="23" spans="1:8" ht="18" customHeight="1">
      <c r="A23" s="20"/>
      <c r="B23" s="27" t="s">
        <v>52</v>
      </c>
      <c r="C23" s="22" t="s">
        <v>53</v>
      </c>
      <c r="D23" s="200">
        <f>'01CH'!D24</f>
        <v>0</v>
      </c>
      <c r="E23" s="200">
        <f>'01CH'!E24</f>
        <v>0</v>
      </c>
      <c r="F23" s="200">
        <f>'03CH'!F24</f>
        <v>0</v>
      </c>
      <c r="G23" s="200">
        <f>'03CH'!G24</f>
        <v>0</v>
      </c>
      <c r="H23" s="68">
        <f t="shared" si="0"/>
        <v>0</v>
      </c>
    </row>
    <row r="24" spans="1:8" ht="18" customHeight="1">
      <c r="A24" s="16" t="s">
        <v>54</v>
      </c>
      <c r="B24" s="17" t="s">
        <v>55</v>
      </c>
      <c r="C24" s="7" t="s">
        <v>56</v>
      </c>
      <c r="D24" s="200">
        <f>'01CH'!D25</f>
        <v>69867.284180000017</v>
      </c>
      <c r="E24" s="200">
        <f>'01CH'!E25</f>
        <v>72.187620390993601</v>
      </c>
      <c r="F24" s="200">
        <f>'03CH'!F25</f>
        <v>69200.77</v>
      </c>
      <c r="G24" s="200">
        <f>'03CH'!G25</f>
        <v>72.207741455871215</v>
      </c>
      <c r="H24" s="68">
        <f t="shared" si="0"/>
        <v>-666.51418000001286</v>
      </c>
    </row>
    <row r="25" spans="1:8" ht="18" customHeight="1">
      <c r="A25" s="20"/>
      <c r="B25" s="29" t="s">
        <v>57</v>
      </c>
      <c r="C25" s="22" t="s">
        <v>58</v>
      </c>
      <c r="D25" s="200">
        <f>'01CH'!D26</f>
        <v>42409.922000000006</v>
      </c>
      <c r="E25" s="200">
        <f>'01CH'!E26</f>
        <v>60.700687736392844</v>
      </c>
      <c r="F25" s="200">
        <f>'03CH'!F26</f>
        <v>42248.200000000004</v>
      </c>
      <c r="G25" s="200">
        <f>'03CH'!G26</f>
        <v>0</v>
      </c>
      <c r="H25" s="68">
        <f t="shared" si="0"/>
        <v>-161.72200000000157</v>
      </c>
    </row>
    <row r="26" spans="1:8" ht="18" customHeight="1">
      <c r="A26" s="20"/>
      <c r="B26" s="27" t="s">
        <v>59</v>
      </c>
      <c r="C26" s="22" t="s">
        <v>60</v>
      </c>
      <c r="D26" s="200">
        <f>'01CH'!D27</f>
        <v>3553.8195799999994</v>
      </c>
      <c r="E26" s="200">
        <f>'01CH'!E27</f>
        <v>5.0865288692834358</v>
      </c>
      <c r="F26" s="200">
        <f>'03CH'!F27</f>
        <v>3116.9878090000061</v>
      </c>
      <c r="G26" s="200">
        <f>'03CH'!G27</f>
        <v>0</v>
      </c>
      <c r="H26" s="68">
        <f t="shared" si="0"/>
        <v>-436.8317709999933</v>
      </c>
    </row>
    <row r="27" spans="1:8" ht="18" customHeight="1">
      <c r="A27" s="20"/>
      <c r="B27" s="27" t="s">
        <v>61</v>
      </c>
      <c r="C27" s="22" t="s">
        <v>62</v>
      </c>
      <c r="D27" s="200">
        <f>'01CH'!D28</f>
        <v>23903.542600000001</v>
      </c>
      <c r="E27" s="200">
        <f>'01CH'!E28</f>
        <v>34.212783394323708</v>
      </c>
      <c r="F27" s="200">
        <f>'03CH'!F28</f>
        <v>23835.582191000001</v>
      </c>
      <c r="G27" s="200">
        <f>'03CH'!G28</f>
        <v>0</v>
      </c>
      <c r="H27" s="68">
        <f t="shared" si="0"/>
        <v>-67.960408999999345</v>
      </c>
    </row>
    <row r="28" spans="1:8" ht="18" customHeight="1">
      <c r="A28" s="16" t="s">
        <v>63</v>
      </c>
      <c r="B28" s="28" t="s">
        <v>64</v>
      </c>
      <c r="C28" s="7" t="s">
        <v>65</v>
      </c>
      <c r="D28" s="200">
        <f>'01CH'!D29</f>
        <v>219.26299999999995</v>
      </c>
      <c r="E28" s="200">
        <f>'01CH'!E29</f>
        <v>0.22654486138336716</v>
      </c>
      <c r="F28" s="200">
        <f>'03CH'!F29</f>
        <v>213.81626199999999</v>
      </c>
      <c r="G28" s="200">
        <f>'03CH'!G29</f>
        <v>0.22310719036156418</v>
      </c>
      <c r="H28" s="68">
        <f t="shared" si="0"/>
        <v>-5.4467379999999537</v>
      </c>
    </row>
    <row r="29" spans="1:8" ht="18" customHeight="1">
      <c r="A29" s="16" t="s">
        <v>66</v>
      </c>
      <c r="B29" s="28" t="s">
        <v>67</v>
      </c>
      <c r="C29" s="7" t="s">
        <v>68</v>
      </c>
      <c r="D29" s="200">
        <f>'01CH'!D30</f>
        <v>0</v>
      </c>
      <c r="E29" s="200">
        <f>'01CH'!E30</f>
        <v>0</v>
      </c>
      <c r="F29" s="200">
        <f>'03CH'!F30</f>
        <v>0</v>
      </c>
      <c r="G29" s="200">
        <f>'03CH'!G30</f>
        <v>0</v>
      </c>
      <c r="H29" s="68">
        <f t="shared" si="0"/>
        <v>0</v>
      </c>
    </row>
    <row r="30" spans="1:8" ht="18" customHeight="1">
      <c r="A30" s="16" t="s">
        <v>69</v>
      </c>
      <c r="B30" s="28" t="s">
        <v>70</v>
      </c>
      <c r="C30" s="7" t="s">
        <v>71</v>
      </c>
      <c r="D30" s="200">
        <f>'01CH'!D31</f>
        <v>11.458</v>
      </c>
      <c r="E30" s="200">
        <f>'01CH'!E31</f>
        <v>1.1838527347206878E-2</v>
      </c>
      <c r="F30" s="200">
        <f>'03CH'!F31</f>
        <v>544.8875009999897</v>
      </c>
      <c r="G30" s="200">
        <f>'03CH'!G31</f>
        <v>0.5685644219673136</v>
      </c>
      <c r="H30" s="68">
        <f t="shared" si="0"/>
        <v>533.42950099998973</v>
      </c>
    </row>
    <row r="31" spans="1:8" s="55" customFormat="1" ht="18" customHeight="1">
      <c r="A31" s="116" t="s">
        <v>72</v>
      </c>
      <c r="B31" s="62" t="s">
        <v>73</v>
      </c>
      <c r="C31" s="63" t="s">
        <v>74</v>
      </c>
      <c r="D31" s="204">
        <f>'01CH'!D32</f>
        <v>4153.2168000000001</v>
      </c>
      <c r="E31" s="204">
        <f>'01CH'!E32</f>
        <v>4.0849432601345281</v>
      </c>
      <c r="F31" s="204">
        <f>'03CH'!F32</f>
        <v>5104.46</v>
      </c>
      <c r="G31" s="204">
        <f>'03CH'!G32</f>
        <v>5.0205492459787555</v>
      </c>
      <c r="H31" s="70">
        <f t="shared" si="0"/>
        <v>951.24319999999989</v>
      </c>
    </row>
    <row r="32" spans="1:8" ht="18" customHeight="1">
      <c r="A32" s="20"/>
      <c r="B32" s="27" t="s">
        <v>75</v>
      </c>
      <c r="C32" s="22"/>
      <c r="D32" s="200">
        <f>'01CH'!D33</f>
        <v>0</v>
      </c>
      <c r="E32" s="200">
        <f>'01CH'!E33</f>
        <v>0</v>
      </c>
      <c r="F32" s="200">
        <f>'03CH'!F33</f>
        <v>0</v>
      </c>
      <c r="G32" s="200">
        <f>'03CH'!G33</f>
        <v>0</v>
      </c>
      <c r="H32" s="68">
        <f t="shared" si="0"/>
        <v>0</v>
      </c>
    </row>
    <row r="33" spans="1:8" ht="18" customHeight="1">
      <c r="A33" s="16" t="s">
        <v>76</v>
      </c>
      <c r="B33" s="28" t="s">
        <v>77</v>
      </c>
      <c r="C33" s="7" t="s">
        <v>78</v>
      </c>
      <c r="D33" s="200">
        <f>'01CH'!D34</f>
        <v>123.97880000000005</v>
      </c>
      <c r="E33" s="200">
        <f>'01CH'!E34</f>
        <v>2.9851270947377473</v>
      </c>
      <c r="F33" s="200">
        <f>'03CH'!F34</f>
        <v>254.19</v>
      </c>
      <c r="G33" s="200">
        <f>'03CH'!G34</f>
        <v>4.9797627956728032</v>
      </c>
      <c r="H33" s="68">
        <f t="shared" si="0"/>
        <v>130.21119999999996</v>
      </c>
    </row>
    <row r="34" spans="1:8" ht="18" customHeight="1">
      <c r="A34" s="16" t="s">
        <v>79</v>
      </c>
      <c r="B34" s="28" t="s">
        <v>80</v>
      </c>
      <c r="C34" s="7" t="s">
        <v>81</v>
      </c>
      <c r="D34" s="200">
        <f>'01CH'!D35</f>
        <v>0.85000000000000009</v>
      </c>
      <c r="E34" s="200">
        <f>'01CH'!E35</f>
        <v>2.0466063799029224E-2</v>
      </c>
      <c r="F34" s="200">
        <f>'03CH'!F35</f>
        <v>8.7499999999999982</v>
      </c>
      <c r="G34" s="200">
        <f>'03CH'!G35</f>
        <v>0.17141872009967751</v>
      </c>
      <c r="H34" s="68">
        <f t="shared" si="0"/>
        <v>7.8999999999999986</v>
      </c>
    </row>
    <row r="35" spans="1:8" ht="18" customHeight="1">
      <c r="A35" s="16" t="s">
        <v>82</v>
      </c>
      <c r="B35" s="28" t="s">
        <v>83</v>
      </c>
      <c r="C35" s="7" t="s">
        <v>84</v>
      </c>
      <c r="D35" s="200">
        <f>'01CH'!D36</f>
        <v>0</v>
      </c>
      <c r="E35" s="200">
        <f>'01CH'!E36</f>
        <v>0</v>
      </c>
      <c r="F35" s="200">
        <f>'03CH'!F36</f>
        <v>0</v>
      </c>
      <c r="G35" s="200">
        <f>'03CH'!G36</f>
        <v>0</v>
      </c>
      <c r="H35" s="68">
        <f t="shared" si="0"/>
        <v>0</v>
      </c>
    </row>
    <row r="36" spans="1:8" ht="18" customHeight="1">
      <c r="A36" s="16"/>
      <c r="B36" s="17" t="s">
        <v>86</v>
      </c>
      <c r="C36" s="7" t="s">
        <v>87</v>
      </c>
      <c r="D36" s="200">
        <f>'01CH'!D37</f>
        <v>0</v>
      </c>
      <c r="E36" s="200">
        <f>'01CH'!E37</f>
        <v>0</v>
      </c>
      <c r="F36" s="200">
        <f>'03CH'!F37</f>
        <v>0</v>
      </c>
      <c r="G36" s="200">
        <f>'03CH'!G37</f>
        <v>0</v>
      </c>
      <c r="H36" s="68">
        <f t="shared" si="0"/>
        <v>0</v>
      </c>
    </row>
    <row r="37" spans="1:8" ht="18" customHeight="1">
      <c r="A37" s="16" t="s">
        <v>85</v>
      </c>
      <c r="B37" s="28" t="s">
        <v>88</v>
      </c>
      <c r="C37" s="7" t="s">
        <v>89</v>
      </c>
      <c r="D37" s="200">
        <f>'01CH'!D38</f>
        <v>0</v>
      </c>
      <c r="E37" s="200">
        <f>'01CH'!E38</f>
        <v>0</v>
      </c>
      <c r="F37" s="200">
        <f>'03CH'!F38</f>
        <v>60</v>
      </c>
      <c r="G37" s="200">
        <f>'03CH'!G38</f>
        <v>1.1754426521120747</v>
      </c>
      <c r="H37" s="68">
        <f t="shared" si="0"/>
        <v>60</v>
      </c>
    </row>
    <row r="38" spans="1:8" ht="18" customHeight="1">
      <c r="A38" s="16" t="s">
        <v>90</v>
      </c>
      <c r="B38" s="28" t="s">
        <v>91</v>
      </c>
      <c r="C38" s="7" t="s">
        <v>92</v>
      </c>
      <c r="D38" s="200">
        <f>'01CH'!D39</f>
        <v>19.175999999999995</v>
      </c>
      <c r="E38" s="200">
        <f>'01CH'!E39</f>
        <v>0.46171439930609914</v>
      </c>
      <c r="F38" s="200">
        <f>'03CH'!F39</f>
        <v>50.640000000000008</v>
      </c>
      <c r="G38" s="200">
        <f>'03CH'!G39</f>
        <v>0.99207359838259113</v>
      </c>
      <c r="H38" s="68">
        <f t="shared" si="0"/>
        <v>31.464000000000013</v>
      </c>
    </row>
    <row r="39" spans="1:8" ht="18" customHeight="1">
      <c r="A39" s="16" t="s">
        <v>93</v>
      </c>
      <c r="B39" s="31" t="s">
        <v>94</v>
      </c>
      <c r="C39" s="7" t="s">
        <v>95</v>
      </c>
      <c r="D39" s="200">
        <f>'01CH'!D40</f>
        <v>16.620699999999999</v>
      </c>
      <c r="E39" s="200">
        <f>'01CH'!E40</f>
        <v>0.40018859598179413</v>
      </c>
      <c r="F39" s="200">
        <f>'03CH'!F40</f>
        <v>46.969999999999992</v>
      </c>
      <c r="G39" s="200">
        <f>'03CH'!G40</f>
        <v>0.92017568949506878</v>
      </c>
      <c r="H39" s="68">
        <f t="shared" si="0"/>
        <v>30.349299999999992</v>
      </c>
    </row>
    <row r="40" spans="1:8" ht="18" customHeight="1">
      <c r="A40" s="16" t="s">
        <v>96</v>
      </c>
      <c r="B40" s="28" t="s">
        <v>97</v>
      </c>
      <c r="C40" s="7" t="s">
        <v>98</v>
      </c>
      <c r="D40" s="200">
        <f>'01CH'!D41</f>
        <v>0.03</v>
      </c>
      <c r="E40" s="200">
        <f>'01CH'!E41</f>
        <v>7.2233166349514911E-4</v>
      </c>
      <c r="F40" s="200">
        <f>'03CH'!F41</f>
        <v>0.03</v>
      </c>
      <c r="G40" s="200">
        <f>'03CH'!G41</f>
        <v>5.8772132605603724E-4</v>
      </c>
      <c r="H40" s="68">
        <f t="shared" si="0"/>
        <v>0</v>
      </c>
    </row>
    <row r="41" spans="1:8" ht="18" customHeight="1">
      <c r="A41" s="16" t="s">
        <v>99</v>
      </c>
      <c r="B41" s="32" t="s">
        <v>100</v>
      </c>
      <c r="C41" s="7" t="s">
        <v>101</v>
      </c>
      <c r="D41" s="200">
        <f>'01CH'!D42</f>
        <v>11.955999999999573</v>
      </c>
      <c r="E41" s="200">
        <f>'01CH'!E42</f>
        <v>0.28787324562492311</v>
      </c>
      <c r="F41" s="200">
        <f>'03CH'!F42</f>
        <v>52.965558000000193</v>
      </c>
      <c r="G41" s="200">
        <f>'03CH'!G42</f>
        <v>1.0376329327686022</v>
      </c>
      <c r="H41" s="68">
        <f t="shared" si="0"/>
        <v>41.009558000000624</v>
      </c>
    </row>
    <row r="42" spans="1:8" ht="27.6">
      <c r="A42" s="16" t="s">
        <v>102</v>
      </c>
      <c r="B42" s="31" t="s">
        <v>103</v>
      </c>
      <c r="C42" s="7" t="s">
        <v>104</v>
      </c>
      <c r="D42" s="200">
        <f>'01CH'!D43</f>
        <v>1747.5630000000003</v>
      </c>
      <c r="E42" s="200">
        <f>'01CH'!E43</f>
        <v>42.077336295085779</v>
      </c>
      <c r="F42" s="200">
        <f>'03CH'!F43</f>
        <v>2300.5306889999993</v>
      </c>
      <c r="G42" s="200">
        <f>'03CH'!G43</f>
        <v>45.069031572389626</v>
      </c>
      <c r="H42" s="68">
        <f t="shared" si="0"/>
        <v>552.96768899999893</v>
      </c>
    </row>
    <row r="43" spans="1:8" ht="18" customHeight="1">
      <c r="A43" s="20"/>
      <c r="B43" s="29" t="s">
        <v>75</v>
      </c>
      <c r="C43" s="22"/>
      <c r="D43" s="200">
        <f>'01CH'!D44</f>
        <v>0</v>
      </c>
      <c r="E43" s="200">
        <f>'01CH'!E44</f>
        <v>0</v>
      </c>
      <c r="F43" s="200">
        <f>'03CH'!F44</f>
        <v>0</v>
      </c>
      <c r="G43" s="200">
        <f>'03CH'!G44</f>
        <v>0</v>
      </c>
      <c r="H43" s="68">
        <f t="shared" si="0"/>
        <v>0</v>
      </c>
    </row>
    <row r="44" spans="1:8" ht="18" customHeight="1">
      <c r="A44" s="16" t="s">
        <v>105</v>
      </c>
      <c r="B44" s="31" t="s">
        <v>106</v>
      </c>
      <c r="C44" s="7" t="s">
        <v>107</v>
      </c>
      <c r="D44" s="200">
        <f>'01CH'!D45</f>
        <v>1376.9730000000002</v>
      </c>
      <c r="E44" s="200">
        <f>'01CH'!E45</f>
        <v>78.793897559057953</v>
      </c>
      <c r="F44" s="200">
        <f>'03CH'!F45</f>
        <v>1767.06</v>
      </c>
      <c r="G44" s="200">
        <f>'03CH'!G45</f>
        <v>76.810972722476919</v>
      </c>
      <c r="H44" s="68">
        <f t="shared" si="0"/>
        <v>390.08699999999976</v>
      </c>
    </row>
    <row r="45" spans="1:8" ht="18" customHeight="1">
      <c r="A45" s="16" t="s">
        <v>105</v>
      </c>
      <c r="B45" s="31" t="s">
        <v>108</v>
      </c>
      <c r="C45" s="7" t="s">
        <v>109</v>
      </c>
      <c r="D45" s="200">
        <f>'01CH'!D46</f>
        <v>79.580000000000013</v>
      </c>
      <c r="E45" s="200">
        <f>'01CH'!E46</f>
        <v>4.5537700214527312</v>
      </c>
      <c r="F45" s="200">
        <f>'03CH'!F46</f>
        <v>99.33</v>
      </c>
      <c r="G45" s="200">
        <f>'03CH'!G46</f>
        <v>4.3176994106162967</v>
      </c>
      <c r="H45" s="68">
        <f t="shared" si="0"/>
        <v>19.749999999999986</v>
      </c>
    </row>
    <row r="46" spans="1:8" ht="18" customHeight="1">
      <c r="A46" s="16" t="s">
        <v>105</v>
      </c>
      <c r="B46" s="31" t="s">
        <v>110</v>
      </c>
      <c r="C46" s="7" t="s">
        <v>111</v>
      </c>
      <c r="D46" s="200">
        <f>'01CH'!D47</f>
        <v>0.9710000000000002</v>
      </c>
      <c r="E46" s="200">
        <f>'01CH'!E47</f>
        <v>5.5563089857132479E-2</v>
      </c>
      <c r="F46" s="200">
        <f>'03CH'!F47</f>
        <v>6.31</v>
      </c>
      <c r="G46" s="200">
        <f>'03CH'!G47</f>
        <v>0.27428453922268026</v>
      </c>
      <c r="H46" s="68">
        <f t="shared" si="0"/>
        <v>5.3389999999999995</v>
      </c>
    </row>
    <row r="47" spans="1:8" ht="18" customHeight="1">
      <c r="A47" s="16" t="s">
        <v>105</v>
      </c>
      <c r="B47" s="31" t="s">
        <v>112</v>
      </c>
      <c r="C47" s="7" t="s">
        <v>113</v>
      </c>
      <c r="D47" s="200">
        <f>'01CH'!D48</f>
        <v>3.5000000000000009</v>
      </c>
      <c r="E47" s="200">
        <f>'01CH'!E48</f>
        <v>0.2002789026776145</v>
      </c>
      <c r="F47" s="200">
        <f>'03CH'!F48</f>
        <v>7.8299999999999992</v>
      </c>
      <c r="G47" s="200">
        <f>'03CH'!G48</f>
        <v>0.34035625073115477</v>
      </c>
      <c r="H47" s="68">
        <f t="shared" si="0"/>
        <v>4.3299999999999983</v>
      </c>
    </row>
    <row r="48" spans="1:8" ht="18" customHeight="1">
      <c r="A48" s="16" t="s">
        <v>105</v>
      </c>
      <c r="B48" s="31" t="s">
        <v>114</v>
      </c>
      <c r="C48" s="7" t="s">
        <v>115</v>
      </c>
      <c r="D48" s="200">
        <f>'01CH'!D49</f>
        <v>34.896000000000001</v>
      </c>
      <c r="E48" s="200">
        <f>'01CH'!E49</f>
        <v>1.9968378822394384</v>
      </c>
      <c r="F48" s="200">
        <f>'03CH'!F49</f>
        <v>54.03</v>
      </c>
      <c r="G48" s="200">
        <f>'03CH'!G49</f>
        <v>2.3485885347387345</v>
      </c>
      <c r="H48" s="68">
        <f t="shared" si="0"/>
        <v>19.134</v>
      </c>
    </row>
    <row r="49" spans="1:8" ht="18" customHeight="1">
      <c r="A49" s="16" t="s">
        <v>105</v>
      </c>
      <c r="B49" s="31" t="s">
        <v>116</v>
      </c>
      <c r="C49" s="7" t="s">
        <v>117</v>
      </c>
      <c r="D49" s="200">
        <f>'01CH'!D50</f>
        <v>7.1870000000000003</v>
      </c>
      <c r="E49" s="200">
        <f>'01CH'!E50</f>
        <v>0.41125842101257576</v>
      </c>
      <c r="F49" s="200">
        <f>'03CH'!F50</f>
        <v>18</v>
      </c>
      <c r="G49" s="200">
        <f>'03CH'!G50</f>
        <v>0.78242816260035586</v>
      </c>
      <c r="H49" s="68">
        <f t="shared" si="0"/>
        <v>10.812999999999999</v>
      </c>
    </row>
    <row r="50" spans="1:8" ht="18" customHeight="1">
      <c r="A50" s="16" t="s">
        <v>105</v>
      </c>
      <c r="B50" s="31" t="s">
        <v>118</v>
      </c>
      <c r="C50" s="7" t="s">
        <v>119</v>
      </c>
      <c r="D50" s="200">
        <f>'01CH'!D51</f>
        <v>114.333</v>
      </c>
      <c r="E50" s="200">
        <f>'01CH'!E51</f>
        <v>6.5424250799541976</v>
      </c>
      <c r="F50" s="200">
        <f>'03CH'!F51</f>
        <v>175.64</v>
      </c>
      <c r="G50" s="200">
        <f>'03CH'!G51</f>
        <v>7.6347601377292493</v>
      </c>
      <c r="H50" s="68">
        <f t="shared" si="0"/>
        <v>61.306999999999988</v>
      </c>
    </row>
    <row r="51" spans="1:8" ht="18" customHeight="1">
      <c r="A51" s="16" t="s">
        <v>105</v>
      </c>
      <c r="B51" s="31" t="s">
        <v>120</v>
      </c>
      <c r="C51" s="7" t="s">
        <v>121</v>
      </c>
      <c r="D51" s="200">
        <f>'01CH'!D52</f>
        <v>0.35399999999999998</v>
      </c>
      <c r="E51" s="200">
        <f>'01CH'!E52</f>
        <v>2.0256780442250148E-2</v>
      </c>
      <c r="F51" s="200">
        <f>'03CH'!F52</f>
        <v>1.4499999999999997</v>
      </c>
      <c r="G51" s="200">
        <f>'03CH'!G52</f>
        <v>6.3028935320584206E-2</v>
      </c>
      <c r="H51" s="68">
        <f t="shared" si="0"/>
        <v>1.0959999999999996</v>
      </c>
    </row>
    <row r="52" spans="1:8" ht="18" customHeight="1">
      <c r="A52" s="16" t="s">
        <v>105</v>
      </c>
      <c r="B52" s="31" t="s">
        <v>122</v>
      </c>
      <c r="C52" s="7" t="s">
        <v>123</v>
      </c>
      <c r="D52" s="200">
        <f>'01CH'!D53</f>
        <v>0</v>
      </c>
      <c r="E52" s="200">
        <f>'01CH'!E53</f>
        <v>0</v>
      </c>
      <c r="F52" s="200">
        <f>'03CH'!F53</f>
        <v>0</v>
      </c>
      <c r="G52" s="200">
        <f>'03CH'!G53</f>
        <v>0</v>
      </c>
      <c r="H52" s="68">
        <f t="shared" si="0"/>
        <v>0</v>
      </c>
    </row>
    <row r="53" spans="1:8" ht="18" customHeight="1">
      <c r="A53" s="16" t="s">
        <v>105</v>
      </c>
      <c r="B53" s="28" t="s">
        <v>124</v>
      </c>
      <c r="C53" s="7" t="s">
        <v>125</v>
      </c>
      <c r="D53" s="200">
        <f>'01CH'!D54</f>
        <v>0.28600000000000003</v>
      </c>
      <c r="E53" s="200">
        <f>'01CH'!E54</f>
        <v>1.636564747594221E-2</v>
      </c>
      <c r="F53" s="200">
        <f>'03CH'!F54</f>
        <v>2.19</v>
      </c>
      <c r="G53" s="200">
        <f>'03CH'!G54</f>
        <v>4.2903656802090719E-2</v>
      </c>
      <c r="H53" s="68">
        <f t="shared" si="0"/>
        <v>1.9039999999999999</v>
      </c>
    </row>
    <row r="54" spans="1:8" ht="18" customHeight="1">
      <c r="A54" s="16" t="s">
        <v>105</v>
      </c>
      <c r="B54" s="33" t="s">
        <v>126</v>
      </c>
      <c r="C54" s="7" t="s">
        <v>127</v>
      </c>
      <c r="D54" s="200">
        <f>'01CH'!D55</f>
        <v>50.579000000000001</v>
      </c>
      <c r="E54" s="200">
        <f>'01CH'!E55</f>
        <v>2.8942590338660175</v>
      </c>
      <c r="F54" s="200">
        <f>'03CH'!F55</f>
        <v>78.799999999999983</v>
      </c>
      <c r="G54" s="200">
        <f>'03CH'!G55</f>
        <v>1.5437480164405244</v>
      </c>
      <c r="H54" s="68">
        <f t="shared" si="0"/>
        <v>28.220999999999982</v>
      </c>
    </row>
    <row r="55" spans="1:8" ht="18" customHeight="1">
      <c r="A55" s="16" t="s">
        <v>105</v>
      </c>
      <c r="B55" s="32" t="s">
        <v>128</v>
      </c>
      <c r="C55" s="7" t="s">
        <v>129</v>
      </c>
      <c r="D55" s="200">
        <f>'01CH'!D56</f>
        <v>0.68400000000000005</v>
      </c>
      <c r="E55" s="200">
        <f>'01CH'!E56</f>
        <v>3.9140219837568088E-2</v>
      </c>
      <c r="F55" s="200">
        <f>'03CH'!F56</f>
        <v>0.68400000000000005</v>
      </c>
      <c r="G55" s="200">
        <f>'03CH'!G56</f>
        <v>1.340004623407765E-2</v>
      </c>
      <c r="H55" s="68">
        <f t="shared" si="0"/>
        <v>0</v>
      </c>
    </row>
    <row r="56" spans="1:8" ht="18" customHeight="1">
      <c r="A56" s="16" t="s">
        <v>105</v>
      </c>
      <c r="B56" s="32" t="s">
        <v>324</v>
      </c>
      <c r="C56" s="7" t="s">
        <v>131</v>
      </c>
      <c r="D56" s="200">
        <f>'01CH'!D57</f>
        <v>76.237999999999985</v>
      </c>
      <c r="E56" s="200">
        <f>'01CH'!E57</f>
        <v>4.3625322806674198</v>
      </c>
      <c r="F56" s="200">
        <f>'03CH'!F57</f>
        <v>82.79</v>
      </c>
      <c r="G56" s="200">
        <f>'03CH'!G57</f>
        <v>1.6219149528059775</v>
      </c>
      <c r="H56" s="68">
        <f t="shared" si="0"/>
        <v>6.5520000000000209</v>
      </c>
    </row>
    <row r="57" spans="1:8" ht="18" customHeight="1">
      <c r="A57" s="16" t="s">
        <v>105</v>
      </c>
      <c r="B57" s="31" t="s">
        <v>132</v>
      </c>
      <c r="C57" s="7" t="s">
        <v>133</v>
      </c>
      <c r="D57" s="200">
        <f>'01CH'!D58</f>
        <v>0</v>
      </c>
      <c r="E57" s="200">
        <f>'01CH'!E58</f>
        <v>0</v>
      </c>
      <c r="F57" s="200">
        <f>'03CH'!F58</f>
        <v>0</v>
      </c>
      <c r="G57" s="200">
        <f>'03CH'!G58</f>
        <v>0</v>
      </c>
      <c r="H57" s="68">
        <f t="shared" si="0"/>
        <v>0</v>
      </c>
    </row>
    <row r="58" spans="1:8" ht="18" customHeight="1">
      <c r="A58" s="16" t="s">
        <v>105</v>
      </c>
      <c r="B58" s="31" t="s">
        <v>134</v>
      </c>
      <c r="C58" s="7" t="s">
        <v>135</v>
      </c>
      <c r="D58" s="200">
        <f>'01CH'!D59</f>
        <v>0.15</v>
      </c>
      <c r="E58" s="200">
        <f>'01CH'!E59</f>
        <v>8.5833815433263329E-3</v>
      </c>
      <c r="F58" s="200">
        <f>'03CH'!F59</f>
        <v>0.65</v>
      </c>
      <c r="G58" s="200">
        <f>'03CH'!G59</f>
        <v>2.8254350316123961E-2</v>
      </c>
      <c r="H58" s="68">
        <f t="shared" si="0"/>
        <v>0.5</v>
      </c>
    </row>
    <row r="59" spans="1:8" ht="18" customHeight="1">
      <c r="A59" s="16" t="s">
        <v>105</v>
      </c>
      <c r="B59" s="31" t="s">
        <v>136</v>
      </c>
      <c r="C59" s="7" t="s">
        <v>137</v>
      </c>
      <c r="D59" s="200">
        <f>'01CH'!D60</f>
        <v>1.8320000000000001</v>
      </c>
      <c r="E59" s="200">
        <f>'01CH'!E60</f>
        <v>0.10483169991582562</v>
      </c>
      <c r="F59" s="200">
        <f>'03CH'!F60</f>
        <v>5.7666889999991984</v>
      </c>
      <c r="G59" s="200">
        <f>'03CH'!G60</f>
        <v>0.25066777103094756</v>
      </c>
      <c r="H59" s="68">
        <f t="shared" si="0"/>
        <v>3.9346889999991985</v>
      </c>
    </row>
    <row r="60" spans="1:8" ht="18" customHeight="1">
      <c r="A60" s="16" t="s">
        <v>138</v>
      </c>
      <c r="B60" s="28" t="s">
        <v>139</v>
      </c>
      <c r="C60" s="7" t="s">
        <v>140</v>
      </c>
      <c r="D60" s="200">
        <f>'01CH'!D61</f>
        <v>0</v>
      </c>
      <c r="E60" s="200">
        <f>'01CH'!E61</f>
        <v>0</v>
      </c>
      <c r="F60" s="200">
        <f>'03CH'!F61</f>
        <v>0</v>
      </c>
      <c r="G60" s="200">
        <f>'03CH'!G61</f>
        <v>0</v>
      </c>
      <c r="H60" s="68">
        <f t="shared" si="0"/>
        <v>0</v>
      </c>
    </row>
    <row r="61" spans="1:8" ht="18" customHeight="1">
      <c r="A61" s="16" t="s">
        <v>141</v>
      </c>
      <c r="B61" s="32" t="s">
        <v>142</v>
      </c>
      <c r="C61" s="7" t="s">
        <v>143</v>
      </c>
      <c r="D61" s="200">
        <f>'01CH'!D62</f>
        <v>10.440000000000001</v>
      </c>
      <c r="E61" s="200">
        <f>'01CH'!E62</f>
        <v>0.25137141889631193</v>
      </c>
      <c r="F61" s="200">
        <f>'03CH'!F62</f>
        <v>15.592780000000001</v>
      </c>
      <c r="G61" s="200">
        <f>'03CH'!G62</f>
        <v>0.30547364461666859</v>
      </c>
      <c r="H61" s="68">
        <f t="shared" si="0"/>
        <v>5.1527799999999999</v>
      </c>
    </row>
    <row r="62" spans="1:8" ht="18" customHeight="1">
      <c r="A62" s="16" t="s">
        <v>144</v>
      </c>
      <c r="B62" s="32" t="s">
        <v>145</v>
      </c>
      <c r="C62" s="7" t="s">
        <v>146</v>
      </c>
      <c r="D62" s="200">
        <f>'01CH'!D63</f>
        <v>0.12</v>
      </c>
      <c r="E62" s="200">
        <f>'01CH'!E63</f>
        <v>2.8893266539805965E-3</v>
      </c>
      <c r="F62" s="200">
        <f>'03CH'!F63</f>
        <v>11.294879999999919</v>
      </c>
      <c r="G62" s="200">
        <f>'03CH'!G63</f>
        <v>0.22127472837479226</v>
      </c>
      <c r="H62" s="68">
        <f t="shared" si="0"/>
        <v>11.17487999999992</v>
      </c>
    </row>
    <row r="63" spans="1:8" ht="18" customHeight="1">
      <c r="A63" s="16" t="s">
        <v>147</v>
      </c>
      <c r="B63" s="33" t="s">
        <v>148</v>
      </c>
      <c r="C63" s="7" t="s">
        <v>149</v>
      </c>
      <c r="D63" s="200">
        <f>'01CH'!D64</f>
        <v>657.21830000000011</v>
      </c>
      <c r="E63" s="200">
        <f>'01CH'!E64</f>
        <v>15.8243195972818</v>
      </c>
      <c r="F63" s="200">
        <f>'03CH'!F64</f>
        <v>707.08</v>
      </c>
      <c r="G63" s="200">
        <f>'03CH'!G64</f>
        <v>13.852199840923429</v>
      </c>
      <c r="H63" s="68">
        <f t="shared" si="0"/>
        <v>49.861699999999928</v>
      </c>
    </row>
    <row r="64" spans="1:8" ht="18" customHeight="1">
      <c r="A64" s="16" t="s">
        <v>150</v>
      </c>
      <c r="B64" s="32" t="s">
        <v>151</v>
      </c>
      <c r="C64" s="7" t="s">
        <v>152</v>
      </c>
      <c r="D64" s="200">
        <f>'01CH'!D65</f>
        <v>22.03</v>
      </c>
      <c r="E64" s="200">
        <f>'01CH'!E65</f>
        <v>0.53043221822660458</v>
      </c>
      <c r="F64" s="200">
        <f>'03CH'!F65</f>
        <v>48.94</v>
      </c>
      <c r="G64" s="200">
        <f>'03CH'!G65</f>
        <v>0.95876938990608207</v>
      </c>
      <c r="H64" s="68">
        <f t="shared" si="0"/>
        <v>26.909999999999997</v>
      </c>
    </row>
    <row r="65" spans="1:8" ht="18" customHeight="1">
      <c r="A65" s="16" t="s">
        <v>153</v>
      </c>
      <c r="B65" s="32" t="s">
        <v>154</v>
      </c>
      <c r="C65" s="7" t="s">
        <v>155</v>
      </c>
      <c r="D65" s="200">
        <f>'01CH'!D66</f>
        <v>11.047000000000001</v>
      </c>
      <c r="E65" s="200">
        <f>'01CH'!E66</f>
        <v>0.26598659622103038</v>
      </c>
      <c r="F65" s="200">
        <f>'03CH'!F66</f>
        <v>17.03</v>
      </c>
      <c r="G65" s="200">
        <f>'03CH'!G66</f>
        <v>0.33362980609114384</v>
      </c>
      <c r="H65" s="68">
        <f t="shared" si="0"/>
        <v>5.9830000000000005</v>
      </c>
    </row>
    <row r="66" spans="1:8" ht="18" customHeight="1">
      <c r="A66" s="16" t="s">
        <v>156</v>
      </c>
      <c r="B66" s="32" t="s">
        <v>157</v>
      </c>
      <c r="C66" s="7" t="s">
        <v>158</v>
      </c>
      <c r="D66" s="200">
        <f>'01CH'!D67</f>
        <v>1.2989999999999999</v>
      </c>
      <c r="E66" s="200">
        <f>'01CH'!E67</f>
        <v>3.1276961029339953E-2</v>
      </c>
      <c r="F66" s="200">
        <f>'03CH'!F67</f>
        <v>1.69</v>
      </c>
      <c r="G66" s="200">
        <f>'03CH'!G67</f>
        <v>3.3108301367823431E-2</v>
      </c>
      <c r="H66" s="68">
        <f t="shared" si="0"/>
        <v>0.39100000000000001</v>
      </c>
    </row>
    <row r="67" spans="1:8" ht="18" customHeight="1">
      <c r="A67" s="16" t="s">
        <v>159</v>
      </c>
      <c r="B67" s="32" t="s">
        <v>160</v>
      </c>
      <c r="C67" s="7" t="s">
        <v>181</v>
      </c>
      <c r="D67" s="200">
        <f>'01CH'!D68</f>
        <v>0</v>
      </c>
      <c r="E67" s="200">
        <f>'01CH'!E68</f>
        <v>0</v>
      </c>
      <c r="F67" s="200">
        <f>'03CH'!F68</f>
        <v>0</v>
      </c>
      <c r="G67" s="200">
        <f>'03CH'!G68</f>
        <v>0</v>
      </c>
      <c r="H67" s="68">
        <f t="shared" si="0"/>
        <v>0</v>
      </c>
    </row>
    <row r="68" spans="1:8" ht="18" customHeight="1">
      <c r="A68" s="16" t="s">
        <v>161</v>
      </c>
      <c r="B68" s="32" t="s">
        <v>162</v>
      </c>
      <c r="C68" s="7" t="s">
        <v>163</v>
      </c>
      <c r="D68" s="200">
        <f>'01CH'!D69</f>
        <v>6.4375</v>
      </c>
      <c r="E68" s="200">
        <f>'01CH'!E69</f>
        <v>0.15500033612500075</v>
      </c>
      <c r="F68" s="200">
        <f>'03CH'!F69</f>
        <v>6.8978809999999999</v>
      </c>
      <c r="G68" s="200">
        <f>'03CH'!G69</f>
        <v>0.13513439227655816</v>
      </c>
      <c r="H68" s="68">
        <f t="shared" si="0"/>
        <v>0.46038099999999993</v>
      </c>
    </row>
    <row r="69" spans="1:8" ht="18" customHeight="1">
      <c r="A69" s="16" t="s">
        <v>164</v>
      </c>
      <c r="B69" s="32" t="s">
        <v>165</v>
      </c>
      <c r="C69" s="7" t="s">
        <v>166</v>
      </c>
      <c r="D69" s="200">
        <f>'01CH'!D70</f>
        <v>1425.6425000000002</v>
      </c>
      <c r="E69" s="200">
        <f>'01CH'!E70</f>
        <v>34.326223952479438</v>
      </c>
      <c r="F69" s="200">
        <f>'03CH'!F70</f>
        <v>1418.8360120000002</v>
      </c>
      <c r="G69" s="200">
        <f>'03CH'!G70</f>
        <v>27.796006080956658</v>
      </c>
      <c r="H69" s="68">
        <f t="shared" si="0"/>
        <v>-6.8064879999999448</v>
      </c>
    </row>
    <row r="70" spans="1:8" ht="18" customHeight="1">
      <c r="A70" s="16" t="s">
        <v>167</v>
      </c>
      <c r="B70" s="32" t="s">
        <v>168</v>
      </c>
      <c r="C70" s="7" t="s">
        <v>169</v>
      </c>
      <c r="D70" s="200">
        <f>'01CH'!D71</f>
        <v>79.317999999999998</v>
      </c>
      <c r="E70" s="200">
        <f>'01CH'!E71</f>
        <v>1.9097967628369412</v>
      </c>
      <c r="F70" s="200">
        <f>'03CH'!F71</f>
        <v>79.492199999999997</v>
      </c>
      <c r="G70" s="200">
        <f>'03CH'!G71</f>
        <v>1.5573087065037241</v>
      </c>
      <c r="H70" s="68">
        <f t="shared" si="0"/>
        <v>0.17419999999999902</v>
      </c>
    </row>
    <row r="71" spans="1:8" ht="18" customHeight="1">
      <c r="A71" s="16" t="s">
        <v>170</v>
      </c>
      <c r="B71" s="32" t="s">
        <v>171</v>
      </c>
      <c r="C71" s="7" t="s">
        <v>172</v>
      </c>
      <c r="D71" s="200">
        <f>'01CH'!D72</f>
        <v>19.23</v>
      </c>
      <c r="E71" s="200">
        <f>'01CH'!E72</f>
        <v>0.46301459630039055</v>
      </c>
      <c r="F71" s="200">
        <f>'03CH'!F72</f>
        <v>19.330000000000002</v>
      </c>
      <c r="G71" s="200">
        <f>'03CH'!G72</f>
        <v>0.37868844108877336</v>
      </c>
      <c r="H71" s="68">
        <f t="shared" si="0"/>
        <v>0.10000000000000142</v>
      </c>
    </row>
    <row r="72" spans="1:8" ht="18" customHeight="1">
      <c r="A72" s="16" t="s">
        <v>173</v>
      </c>
      <c r="B72" s="32" t="s">
        <v>174</v>
      </c>
      <c r="C72" s="7" t="s">
        <v>175</v>
      </c>
      <c r="D72" s="200">
        <f>'01CH'!D73</f>
        <v>0.26</v>
      </c>
      <c r="E72" s="200">
        <f>'01CH'!E73</f>
        <v>2.5572593456594351E-4</v>
      </c>
      <c r="F72" s="200">
        <f>'03CH'!F73</f>
        <v>0.3</v>
      </c>
      <c r="G72" s="200">
        <f>'03CH'!G73</f>
        <v>5.8772132605603719E-3</v>
      </c>
      <c r="H72" s="68">
        <f t="shared" si="0"/>
        <v>3.999999999999998E-2</v>
      </c>
    </row>
    <row r="73" spans="1:8" ht="18" customHeight="1">
      <c r="A73" s="16" t="s">
        <v>176</v>
      </c>
      <c r="B73" s="32" t="s">
        <v>177</v>
      </c>
      <c r="C73" s="7" t="s">
        <v>178</v>
      </c>
      <c r="D73" s="200">
        <f>'01CH'!D74</f>
        <v>0</v>
      </c>
      <c r="E73" s="200">
        <f>'01CH'!E74</f>
        <v>0</v>
      </c>
      <c r="F73" s="200">
        <f>'03CH'!F74</f>
        <v>3.9</v>
      </c>
      <c r="G73" s="200">
        <f>'03CH'!G74</f>
        <v>7.6403772387284852E-2</v>
      </c>
      <c r="H73" s="68">
        <f t="shared" ref="H73:H74" si="1">F73-D73</f>
        <v>3.9</v>
      </c>
    </row>
    <row r="74" spans="1:8" s="55" customFormat="1" ht="18" customHeight="1">
      <c r="A74" s="108">
        <v>3</v>
      </c>
      <c r="B74" s="62" t="s">
        <v>179</v>
      </c>
      <c r="C74" s="63" t="s">
        <v>180</v>
      </c>
      <c r="D74" s="204">
        <f>'01CH'!D75</f>
        <v>732.44250000000011</v>
      </c>
      <c r="E74" s="204">
        <f>'01CH'!E75</f>
        <v>0.72040208780121573</v>
      </c>
      <c r="F74" s="204">
        <f>'03CH'!F75</f>
        <v>731.22</v>
      </c>
      <c r="G74" s="204">
        <f>'03CH'!G75</f>
        <v>0.71919968412811253</v>
      </c>
      <c r="H74" s="70">
        <f t="shared" si="1"/>
        <v>-1.2225000000000819</v>
      </c>
    </row>
  </sheetData>
  <mergeCells count="8">
    <mergeCell ref="A1:B1"/>
    <mergeCell ref="A2:H2"/>
    <mergeCell ref="A3:A4"/>
    <mergeCell ref="B3:B4"/>
    <mergeCell ref="C3:C4"/>
    <mergeCell ref="D3:E3"/>
    <mergeCell ref="F3:G3"/>
    <mergeCell ref="H3:H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C92"/>
  <sheetViews>
    <sheetView showZeros="0" zoomScale="80" zoomScaleNormal="80" workbookViewId="0">
      <pane ySplit="5" topLeftCell="A6" activePane="bottomLeft" state="frozen"/>
      <selection activeCell="F15" sqref="F15"/>
      <selection pane="bottomLeft" activeCell="U45" sqref="U45"/>
    </sheetView>
  </sheetViews>
  <sheetFormatPr defaultColWidth="7.5546875" defaultRowHeight="13.8"/>
  <cols>
    <col min="1" max="1" width="5.44140625" style="57" customWidth="1"/>
    <col min="2" max="2" width="40.44140625" style="58" customWidth="1"/>
    <col min="3" max="3" width="7.109375" style="44" customWidth="1"/>
    <col min="4" max="4" width="10.44140625" style="44" hidden="1" customWidth="1"/>
    <col min="5" max="5" width="13.44140625" style="44" hidden="1" customWidth="1"/>
    <col min="6" max="6" width="12.5546875" style="57" customWidth="1"/>
    <col min="7" max="7" width="9.33203125" style="57" customWidth="1"/>
    <col min="8" max="8" width="9.33203125" style="44" customWidth="1"/>
    <col min="9" max="12" width="9.109375" style="44" customWidth="1"/>
    <col min="13" max="13" width="10.5546875" style="44" customWidth="1"/>
    <col min="14" max="14" width="10.44140625" style="44" customWidth="1"/>
    <col min="15" max="15" width="9.109375" style="44" customWidth="1"/>
    <col min="16" max="16" width="9" style="44" customWidth="1"/>
    <col min="17" max="29" width="9.5546875" style="44" bestFit="1" customWidth="1"/>
    <col min="30" max="247" width="7.5546875" style="44"/>
    <col min="248" max="248" width="4.44140625" style="44" customWidth="1"/>
    <col min="249" max="249" width="34.44140625" style="44" customWidth="1"/>
    <col min="250" max="250" width="6.88671875" style="44" customWidth="1"/>
    <col min="251" max="251" width="9.5546875" style="44" customWidth="1"/>
    <col min="252" max="252" width="7.44140625" style="44" customWidth="1"/>
    <col min="253" max="257" width="7.5546875" style="44" customWidth="1"/>
    <col min="258" max="260" width="8.5546875" style="44" customWidth="1"/>
    <col min="261" max="267" width="0" style="44" hidden="1" customWidth="1"/>
    <col min="268" max="503" width="7.5546875" style="44"/>
    <col min="504" max="504" width="4.44140625" style="44" customWidth="1"/>
    <col min="505" max="505" width="34.44140625" style="44" customWidth="1"/>
    <col min="506" max="506" width="6.88671875" style="44" customWidth="1"/>
    <col min="507" max="507" width="9.5546875" style="44" customWidth="1"/>
    <col min="508" max="508" width="7.44140625" style="44" customWidth="1"/>
    <col min="509" max="513" width="7.5546875" style="44" customWidth="1"/>
    <col min="514" max="516" width="8.5546875" style="44" customWidth="1"/>
    <col min="517" max="523" width="0" style="44" hidden="1" customWidth="1"/>
    <col min="524" max="759" width="7.5546875" style="44"/>
    <col min="760" max="760" width="4.44140625" style="44" customWidth="1"/>
    <col min="761" max="761" width="34.44140625" style="44" customWidth="1"/>
    <col min="762" max="762" width="6.88671875" style="44" customWidth="1"/>
    <col min="763" max="763" width="9.5546875" style="44" customWidth="1"/>
    <col min="764" max="764" width="7.44140625" style="44" customWidth="1"/>
    <col min="765" max="769" width="7.5546875" style="44" customWidth="1"/>
    <col min="770" max="772" width="8.5546875" style="44" customWidth="1"/>
    <col min="773" max="779" width="0" style="44" hidden="1" customWidth="1"/>
    <col min="780" max="1015" width="7.5546875" style="44"/>
    <col min="1016" max="1016" width="4.44140625" style="44" customWidth="1"/>
    <col min="1017" max="1017" width="34.44140625" style="44" customWidth="1"/>
    <col min="1018" max="1018" width="6.88671875" style="44" customWidth="1"/>
    <col min="1019" max="1019" width="9.5546875" style="44" customWidth="1"/>
    <col min="1020" max="1020" width="7.44140625" style="44" customWidth="1"/>
    <col min="1021" max="1025" width="7.5546875" style="44" customWidth="1"/>
    <col min="1026" max="1028" width="8.5546875" style="44" customWidth="1"/>
    <col min="1029" max="1035" width="0" style="44" hidden="1" customWidth="1"/>
    <col min="1036" max="1271" width="7.5546875" style="44"/>
    <col min="1272" max="1272" width="4.44140625" style="44" customWidth="1"/>
    <col min="1273" max="1273" width="34.44140625" style="44" customWidth="1"/>
    <col min="1274" max="1274" width="6.88671875" style="44" customWidth="1"/>
    <col min="1275" max="1275" width="9.5546875" style="44" customWidth="1"/>
    <col min="1276" max="1276" width="7.44140625" style="44" customWidth="1"/>
    <col min="1277" max="1281" width="7.5546875" style="44" customWidth="1"/>
    <col min="1282" max="1284" width="8.5546875" style="44" customWidth="1"/>
    <col min="1285" max="1291" width="0" style="44" hidden="1" customWidth="1"/>
    <col min="1292" max="1527" width="7.5546875" style="44"/>
    <col min="1528" max="1528" width="4.44140625" style="44" customWidth="1"/>
    <col min="1529" max="1529" width="34.44140625" style="44" customWidth="1"/>
    <col min="1530" max="1530" width="6.88671875" style="44" customWidth="1"/>
    <col min="1531" max="1531" width="9.5546875" style="44" customWidth="1"/>
    <col min="1532" max="1532" width="7.44140625" style="44" customWidth="1"/>
    <col min="1533" max="1537" width="7.5546875" style="44" customWidth="1"/>
    <col min="1538" max="1540" width="8.5546875" style="44" customWidth="1"/>
    <col min="1541" max="1547" width="0" style="44" hidden="1" customWidth="1"/>
    <col min="1548" max="1783" width="7.5546875" style="44"/>
    <col min="1784" max="1784" width="4.44140625" style="44" customWidth="1"/>
    <col min="1785" max="1785" width="34.44140625" style="44" customWidth="1"/>
    <col min="1786" max="1786" width="6.88671875" style="44" customWidth="1"/>
    <col min="1787" max="1787" width="9.5546875" style="44" customWidth="1"/>
    <col min="1788" max="1788" width="7.44140625" style="44" customWidth="1"/>
    <col min="1789" max="1793" width="7.5546875" style="44" customWidth="1"/>
    <col min="1794" max="1796" width="8.5546875" style="44" customWidth="1"/>
    <col min="1797" max="1803" width="0" style="44" hidden="1" customWidth="1"/>
    <col min="1804" max="2039" width="7.5546875" style="44"/>
    <col min="2040" max="2040" width="4.44140625" style="44" customWidth="1"/>
    <col min="2041" max="2041" width="34.44140625" style="44" customWidth="1"/>
    <col min="2042" max="2042" width="6.88671875" style="44" customWidth="1"/>
    <col min="2043" max="2043" width="9.5546875" style="44" customWidth="1"/>
    <col min="2044" max="2044" width="7.44140625" style="44" customWidth="1"/>
    <col min="2045" max="2049" width="7.5546875" style="44" customWidth="1"/>
    <col min="2050" max="2052" width="8.5546875" style="44" customWidth="1"/>
    <col min="2053" max="2059" width="0" style="44" hidden="1" customWidth="1"/>
    <col min="2060" max="2295" width="7.5546875" style="44"/>
    <col min="2296" max="2296" width="4.44140625" style="44" customWidth="1"/>
    <col min="2297" max="2297" width="34.44140625" style="44" customWidth="1"/>
    <col min="2298" max="2298" width="6.88671875" style="44" customWidth="1"/>
    <col min="2299" max="2299" width="9.5546875" style="44" customWidth="1"/>
    <col min="2300" max="2300" width="7.44140625" style="44" customWidth="1"/>
    <col min="2301" max="2305" width="7.5546875" style="44" customWidth="1"/>
    <col min="2306" max="2308" width="8.5546875" style="44" customWidth="1"/>
    <col min="2309" max="2315" width="0" style="44" hidden="1" customWidth="1"/>
    <col min="2316" max="2551" width="7.5546875" style="44"/>
    <col min="2552" max="2552" width="4.44140625" style="44" customWidth="1"/>
    <col min="2553" max="2553" width="34.44140625" style="44" customWidth="1"/>
    <col min="2554" max="2554" width="6.88671875" style="44" customWidth="1"/>
    <col min="2555" max="2555" width="9.5546875" style="44" customWidth="1"/>
    <col min="2556" max="2556" width="7.44140625" style="44" customWidth="1"/>
    <col min="2557" max="2561" width="7.5546875" style="44" customWidth="1"/>
    <col min="2562" max="2564" width="8.5546875" style="44" customWidth="1"/>
    <col min="2565" max="2571" width="0" style="44" hidden="1" customWidth="1"/>
    <col min="2572" max="2807" width="7.5546875" style="44"/>
    <col min="2808" max="2808" width="4.44140625" style="44" customWidth="1"/>
    <col min="2809" max="2809" width="34.44140625" style="44" customWidth="1"/>
    <col min="2810" max="2810" width="6.88671875" style="44" customWidth="1"/>
    <col min="2811" max="2811" width="9.5546875" style="44" customWidth="1"/>
    <col min="2812" max="2812" width="7.44140625" style="44" customWidth="1"/>
    <col min="2813" max="2817" width="7.5546875" style="44" customWidth="1"/>
    <col min="2818" max="2820" width="8.5546875" style="44" customWidth="1"/>
    <col min="2821" max="2827" width="0" style="44" hidden="1" customWidth="1"/>
    <col min="2828" max="3063" width="7.5546875" style="44"/>
    <col min="3064" max="3064" width="4.44140625" style="44" customWidth="1"/>
    <col min="3065" max="3065" width="34.44140625" style="44" customWidth="1"/>
    <col min="3066" max="3066" width="6.88671875" style="44" customWidth="1"/>
    <col min="3067" max="3067" width="9.5546875" style="44" customWidth="1"/>
    <col min="3068" max="3068" width="7.44140625" style="44" customWidth="1"/>
    <col min="3069" max="3073" width="7.5546875" style="44" customWidth="1"/>
    <col min="3074" max="3076" width="8.5546875" style="44" customWidth="1"/>
    <col min="3077" max="3083" width="0" style="44" hidden="1" customWidth="1"/>
    <col min="3084" max="3319" width="7.5546875" style="44"/>
    <col min="3320" max="3320" width="4.44140625" style="44" customWidth="1"/>
    <col min="3321" max="3321" width="34.44140625" style="44" customWidth="1"/>
    <col min="3322" max="3322" width="6.88671875" style="44" customWidth="1"/>
    <col min="3323" max="3323" width="9.5546875" style="44" customWidth="1"/>
    <col min="3324" max="3324" width="7.44140625" style="44" customWidth="1"/>
    <col min="3325" max="3329" width="7.5546875" style="44" customWidth="1"/>
    <col min="3330" max="3332" width="8.5546875" style="44" customWidth="1"/>
    <col min="3333" max="3339" width="0" style="44" hidden="1" customWidth="1"/>
    <col min="3340" max="3575" width="7.5546875" style="44"/>
    <col min="3576" max="3576" width="4.44140625" style="44" customWidth="1"/>
    <col min="3577" max="3577" width="34.44140625" style="44" customWidth="1"/>
    <col min="3578" max="3578" width="6.88671875" style="44" customWidth="1"/>
    <col min="3579" max="3579" width="9.5546875" style="44" customWidth="1"/>
    <col min="3580" max="3580" width="7.44140625" style="44" customWidth="1"/>
    <col min="3581" max="3585" width="7.5546875" style="44" customWidth="1"/>
    <col min="3586" max="3588" width="8.5546875" style="44" customWidth="1"/>
    <col min="3589" max="3595" width="0" style="44" hidden="1" customWidth="1"/>
    <col min="3596" max="3831" width="7.5546875" style="44"/>
    <col min="3832" max="3832" width="4.44140625" style="44" customWidth="1"/>
    <col min="3833" max="3833" width="34.44140625" style="44" customWidth="1"/>
    <col min="3834" max="3834" width="6.88671875" style="44" customWidth="1"/>
    <col min="3835" max="3835" width="9.5546875" style="44" customWidth="1"/>
    <col min="3836" max="3836" width="7.44140625" style="44" customWidth="1"/>
    <col min="3837" max="3841" width="7.5546875" style="44" customWidth="1"/>
    <col min="3842" max="3844" width="8.5546875" style="44" customWidth="1"/>
    <col min="3845" max="3851" width="0" style="44" hidden="1" customWidth="1"/>
    <col min="3852" max="4087" width="7.5546875" style="44"/>
    <col min="4088" max="4088" width="4.44140625" style="44" customWidth="1"/>
    <col min="4089" max="4089" width="34.44140625" style="44" customWidth="1"/>
    <col min="4090" max="4090" width="6.88671875" style="44" customWidth="1"/>
    <col min="4091" max="4091" width="9.5546875" style="44" customWidth="1"/>
    <col min="4092" max="4092" width="7.44140625" style="44" customWidth="1"/>
    <col min="4093" max="4097" width="7.5546875" style="44" customWidth="1"/>
    <col min="4098" max="4100" width="8.5546875" style="44" customWidth="1"/>
    <col min="4101" max="4107" width="0" style="44" hidden="1" customWidth="1"/>
    <col min="4108" max="4343" width="7.5546875" style="44"/>
    <col min="4344" max="4344" width="4.44140625" style="44" customWidth="1"/>
    <col min="4345" max="4345" width="34.44140625" style="44" customWidth="1"/>
    <col min="4346" max="4346" width="6.88671875" style="44" customWidth="1"/>
    <col min="4347" max="4347" width="9.5546875" style="44" customWidth="1"/>
    <col min="4348" max="4348" width="7.44140625" style="44" customWidth="1"/>
    <col min="4349" max="4353" width="7.5546875" style="44" customWidth="1"/>
    <col min="4354" max="4356" width="8.5546875" style="44" customWidth="1"/>
    <col min="4357" max="4363" width="0" style="44" hidden="1" customWidth="1"/>
    <col min="4364" max="4599" width="7.5546875" style="44"/>
    <col min="4600" max="4600" width="4.44140625" style="44" customWidth="1"/>
    <col min="4601" max="4601" width="34.44140625" style="44" customWidth="1"/>
    <col min="4602" max="4602" width="6.88671875" style="44" customWidth="1"/>
    <col min="4603" max="4603" width="9.5546875" style="44" customWidth="1"/>
    <col min="4604" max="4604" width="7.44140625" style="44" customWidth="1"/>
    <col min="4605" max="4609" width="7.5546875" style="44" customWidth="1"/>
    <col min="4610" max="4612" width="8.5546875" style="44" customWidth="1"/>
    <col min="4613" max="4619" width="0" style="44" hidden="1" customWidth="1"/>
    <col min="4620" max="4855" width="7.5546875" style="44"/>
    <col min="4856" max="4856" width="4.44140625" style="44" customWidth="1"/>
    <col min="4857" max="4857" width="34.44140625" style="44" customWidth="1"/>
    <col min="4858" max="4858" width="6.88671875" style="44" customWidth="1"/>
    <col min="4859" max="4859" width="9.5546875" style="44" customWidth="1"/>
    <col min="4860" max="4860" width="7.44140625" style="44" customWidth="1"/>
    <col min="4861" max="4865" width="7.5546875" style="44" customWidth="1"/>
    <col min="4866" max="4868" width="8.5546875" style="44" customWidth="1"/>
    <col min="4869" max="4875" width="0" style="44" hidden="1" customWidth="1"/>
    <col min="4876" max="5111" width="7.5546875" style="44"/>
    <col min="5112" max="5112" width="4.44140625" style="44" customWidth="1"/>
    <col min="5113" max="5113" width="34.44140625" style="44" customWidth="1"/>
    <col min="5114" max="5114" width="6.88671875" style="44" customWidth="1"/>
    <col min="5115" max="5115" width="9.5546875" style="44" customWidth="1"/>
    <col min="5116" max="5116" width="7.44140625" style="44" customWidth="1"/>
    <col min="5117" max="5121" width="7.5546875" style="44" customWidth="1"/>
    <col min="5122" max="5124" width="8.5546875" style="44" customWidth="1"/>
    <col min="5125" max="5131" width="0" style="44" hidden="1" customWidth="1"/>
    <col min="5132" max="5367" width="7.5546875" style="44"/>
    <col min="5368" max="5368" width="4.44140625" style="44" customWidth="1"/>
    <col min="5369" max="5369" width="34.44140625" style="44" customWidth="1"/>
    <col min="5370" max="5370" width="6.88671875" style="44" customWidth="1"/>
    <col min="5371" max="5371" width="9.5546875" style="44" customWidth="1"/>
    <col min="5372" max="5372" width="7.44140625" style="44" customWidth="1"/>
    <col min="5373" max="5377" width="7.5546875" style="44" customWidth="1"/>
    <col min="5378" max="5380" width="8.5546875" style="44" customWidth="1"/>
    <col min="5381" max="5387" width="0" style="44" hidden="1" customWidth="1"/>
    <col min="5388" max="5623" width="7.5546875" style="44"/>
    <col min="5624" max="5624" width="4.44140625" style="44" customWidth="1"/>
    <col min="5625" max="5625" width="34.44140625" style="44" customWidth="1"/>
    <col min="5626" max="5626" width="6.88671875" style="44" customWidth="1"/>
    <col min="5627" max="5627" width="9.5546875" style="44" customWidth="1"/>
    <col min="5628" max="5628" width="7.44140625" style="44" customWidth="1"/>
    <col min="5629" max="5633" width="7.5546875" style="44" customWidth="1"/>
    <col min="5634" max="5636" width="8.5546875" style="44" customWidth="1"/>
    <col min="5637" max="5643" width="0" style="44" hidden="1" customWidth="1"/>
    <col min="5644" max="5879" width="7.5546875" style="44"/>
    <col min="5880" max="5880" width="4.44140625" style="44" customWidth="1"/>
    <col min="5881" max="5881" width="34.44140625" style="44" customWidth="1"/>
    <col min="5882" max="5882" width="6.88671875" style="44" customWidth="1"/>
    <col min="5883" max="5883" width="9.5546875" style="44" customWidth="1"/>
    <col min="5884" max="5884" width="7.44140625" style="44" customWidth="1"/>
    <col min="5885" max="5889" width="7.5546875" style="44" customWidth="1"/>
    <col min="5890" max="5892" width="8.5546875" style="44" customWidth="1"/>
    <col min="5893" max="5899" width="0" style="44" hidden="1" customWidth="1"/>
    <col min="5900" max="6135" width="7.5546875" style="44"/>
    <col min="6136" max="6136" width="4.44140625" style="44" customWidth="1"/>
    <col min="6137" max="6137" width="34.44140625" style="44" customWidth="1"/>
    <col min="6138" max="6138" width="6.88671875" style="44" customWidth="1"/>
    <col min="6139" max="6139" width="9.5546875" style="44" customWidth="1"/>
    <col min="6140" max="6140" width="7.44140625" style="44" customWidth="1"/>
    <col min="6141" max="6145" width="7.5546875" style="44" customWidth="1"/>
    <col min="6146" max="6148" width="8.5546875" style="44" customWidth="1"/>
    <col min="6149" max="6155" width="0" style="44" hidden="1" customWidth="1"/>
    <col min="6156" max="6391" width="7.5546875" style="44"/>
    <col min="6392" max="6392" width="4.44140625" style="44" customWidth="1"/>
    <col min="6393" max="6393" width="34.44140625" style="44" customWidth="1"/>
    <col min="6394" max="6394" width="6.88671875" style="44" customWidth="1"/>
    <col min="6395" max="6395" width="9.5546875" style="44" customWidth="1"/>
    <col min="6396" max="6396" width="7.44140625" style="44" customWidth="1"/>
    <col min="6397" max="6401" width="7.5546875" style="44" customWidth="1"/>
    <col min="6402" max="6404" width="8.5546875" style="44" customWidth="1"/>
    <col min="6405" max="6411" width="0" style="44" hidden="1" customWidth="1"/>
    <col min="6412" max="6647" width="7.5546875" style="44"/>
    <col min="6648" max="6648" width="4.44140625" style="44" customWidth="1"/>
    <col min="6649" max="6649" width="34.44140625" style="44" customWidth="1"/>
    <col min="6650" max="6650" width="6.88671875" style="44" customWidth="1"/>
    <col min="6651" max="6651" width="9.5546875" style="44" customWidth="1"/>
    <col min="6652" max="6652" width="7.44140625" style="44" customWidth="1"/>
    <col min="6653" max="6657" width="7.5546875" style="44" customWidth="1"/>
    <col min="6658" max="6660" width="8.5546875" style="44" customWidth="1"/>
    <col min="6661" max="6667" width="0" style="44" hidden="1" customWidth="1"/>
    <col min="6668" max="6903" width="7.5546875" style="44"/>
    <col min="6904" max="6904" width="4.44140625" style="44" customWidth="1"/>
    <col min="6905" max="6905" width="34.44140625" style="44" customWidth="1"/>
    <col min="6906" max="6906" width="6.88671875" style="44" customWidth="1"/>
    <col min="6907" max="6907" width="9.5546875" style="44" customWidth="1"/>
    <col min="6908" max="6908" width="7.44140625" style="44" customWidth="1"/>
    <col min="6909" max="6913" width="7.5546875" style="44" customWidth="1"/>
    <col min="6914" max="6916" width="8.5546875" style="44" customWidth="1"/>
    <col min="6917" max="6923" width="0" style="44" hidden="1" customWidth="1"/>
    <col min="6924" max="7159" width="7.5546875" style="44"/>
    <col min="7160" max="7160" width="4.44140625" style="44" customWidth="1"/>
    <col min="7161" max="7161" width="34.44140625" style="44" customWidth="1"/>
    <col min="7162" max="7162" width="6.88671875" style="44" customWidth="1"/>
    <col min="7163" max="7163" width="9.5546875" style="44" customWidth="1"/>
    <col min="7164" max="7164" width="7.44140625" style="44" customWidth="1"/>
    <col min="7165" max="7169" width="7.5546875" style="44" customWidth="1"/>
    <col min="7170" max="7172" width="8.5546875" style="44" customWidth="1"/>
    <col min="7173" max="7179" width="0" style="44" hidden="1" customWidth="1"/>
    <col min="7180" max="7415" width="7.5546875" style="44"/>
    <col min="7416" max="7416" width="4.44140625" style="44" customWidth="1"/>
    <col min="7417" max="7417" width="34.44140625" style="44" customWidth="1"/>
    <col min="7418" max="7418" width="6.88671875" style="44" customWidth="1"/>
    <col min="7419" max="7419" width="9.5546875" style="44" customWidth="1"/>
    <col min="7420" max="7420" width="7.44140625" style="44" customWidth="1"/>
    <col min="7421" max="7425" width="7.5546875" style="44" customWidth="1"/>
    <col min="7426" max="7428" width="8.5546875" style="44" customWidth="1"/>
    <col min="7429" max="7435" width="0" style="44" hidden="1" customWidth="1"/>
    <col min="7436" max="7671" width="7.5546875" style="44"/>
    <col min="7672" max="7672" width="4.44140625" style="44" customWidth="1"/>
    <col min="7673" max="7673" width="34.44140625" style="44" customWidth="1"/>
    <col min="7674" max="7674" width="6.88671875" style="44" customWidth="1"/>
    <col min="7675" max="7675" width="9.5546875" style="44" customWidth="1"/>
    <col min="7676" max="7676" width="7.44140625" style="44" customWidth="1"/>
    <col min="7677" max="7681" width="7.5546875" style="44" customWidth="1"/>
    <col min="7682" max="7684" width="8.5546875" style="44" customWidth="1"/>
    <col min="7685" max="7691" width="0" style="44" hidden="1" customWidth="1"/>
    <col min="7692" max="7927" width="7.5546875" style="44"/>
    <col min="7928" max="7928" width="4.44140625" style="44" customWidth="1"/>
    <col min="7929" max="7929" width="34.44140625" style="44" customWidth="1"/>
    <col min="7930" max="7930" width="6.88671875" style="44" customWidth="1"/>
    <col min="7931" max="7931" width="9.5546875" style="44" customWidth="1"/>
    <col min="7932" max="7932" width="7.44140625" style="44" customWidth="1"/>
    <col min="7933" max="7937" width="7.5546875" style="44" customWidth="1"/>
    <col min="7938" max="7940" width="8.5546875" style="44" customWidth="1"/>
    <col min="7941" max="7947" width="0" style="44" hidden="1" customWidth="1"/>
    <col min="7948" max="8183" width="7.5546875" style="44"/>
    <col min="8184" max="8184" width="4.44140625" style="44" customWidth="1"/>
    <col min="8185" max="8185" width="34.44140625" style="44" customWidth="1"/>
    <col min="8186" max="8186" width="6.88671875" style="44" customWidth="1"/>
    <col min="8187" max="8187" width="9.5546875" style="44" customWidth="1"/>
    <col min="8188" max="8188" width="7.44140625" style="44" customWidth="1"/>
    <col min="8189" max="8193" width="7.5546875" style="44" customWidth="1"/>
    <col min="8194" max="8196" width="8.5546875" style="44" customWidth="1"/>
    <col min="8197" max="8203" width="0" style="44" hidden="1" customWidth="1"/>
    <col min="8204" max="8439" width="7.5546875" style="44"/>
    <col min="8440" max="8440" width="4.44140625" style="44" customWidth="1"/>
    <col min="8441" max="8441" width="34.44140625" style="44" customWidth="1"/>
    <col min="8442" max="8442" width="6.88671875" style="44" customWidth="1"/>
    <col min="8443" max="8443" width="9.5546875" style="44" customWidth="1"/>
    <col min="8444" max="8444" width="7.44140625" style="44" customWidth="1"/>
    <col min="8445" max="8449" width="7.5546875" style="44" customWidth="1"/>
    <col min="8450" max="8452" width="8.5546875" style="44" customWidth="1"/>
    <col min="8453" max="8459" width="0" style="44" hidden="1" customWidth="1"/>
    <col min="8460" max="8695" width="7.5546875" style="44"/>
    <col min="8696" max="8696" width="4.44140625" style="44" customWidth="1"/>
    <col min="8697" max="8697" width="34.44140625" style="44" customWidth="1"/>
    <col min="8698" max="8698" width="6.88671875" style="44" customWidth="1"/>
    <col min="8699" max="8699" width="9.5546875" style="44" customWidth="1"/>
    <col min="8700" max="8700" width="7.44140625" style="44" customWidth="1"/>
    <col min="8701" max="8705" width="7.5546875" style="44" customWidth="1"/>
    <col min="8706" max="8708" width="8.5546875" style="44" customWidth="1"/>
    <col min="8709" max="8715" width="0" style="44" hidden="1" customWidth="1"/>
    <col min="8716" max="8951" width="7.5546875" style="44"/>
    <col min="8952" max="8952" width="4.44140625" style="44" customWidth="1"/>
    <col min="8953" max="8953" width="34.44140625" style="44" customWidth="1"/>
    <col min="8954" max="8954" width="6.88671875" style="44" customWidth="1"/>
    <col min="8955" max="8955" width="9.5546875" style="44" customWidth="1"/>
    <col min="8956" max="8956" width="7.44140625" style="44" customWidth="1"/>
    <col min="8957" max="8961" width="7.5546875" style="44" customWidth="1"/>
    <col min="8962" max="8964" width="8.5546875" style="44" customWidth="1"/>
    <col min="8965" max="8971" width="0" style="44" hidden="1" customWidth="1"/>
    <col min="8972" max="9207" width="7.5546875" style="44"/>
    <col min="9208" max="9208" width="4.44140625" style="44" customWidth="1"/>
    <col min="9209" max="9209" width="34.44140625" style="44" customWidth="1"/>
    <col min="9210" max="9210" width="6.88671875" style="44" customWidth="1"/>
    <col min="9211" max="9211" width="9.5546875" style="44" customWidth="1"/>
    <col min="9212" max="9212" width="7.44140625" style="44" customWidth="1"/>
    <col min="9213" max="9217" width="7.5546875" style="44" customWidth="1"/>
    <col min="9218" max="9220" width="8.5546875" style="44" customWidth="1"/>
    <col min="9221" max="9227" width="0" style="44" hidden="1" customWidth="1"/>
    <col min="9228" max="9463" width="7.5546875" style="44"/>
    <col min="9464" max="9464" width="4.44140625" style="44" customWidth="1"/>
    <col min="9465" max="9465" width="34.44140625" style="44" customWidth="1"/>
    <col min="9466" max="9466" width="6.88671875" style="44" customWidth="1"/>
    <col min="9467" max="9467" width="9.5546875" style="44" customWidth="1"/>
    <col min="9468" max="9468" width="7.44140625" style="44" customWidth="1"/>
    <col min="9469" max="9473" width="7.5546875" style="44" customWidth="1"/>
    <col min="9474" max="9476" width="8.5546875" style="44" customWidth="1"/>
    <col min="9477" max="9483" width="0" style="44" hidden="1" customWidth="1"/>
    <col min="9484" max="9719" width="7.5546875" style="44"/>
    <col min="9720" max="9720" width="4.44140625" style="44" customWidth="1"/>
    <col min="9721" max="9721" width="34.44140625" style="44" customWidth="1"/>
    <col min="9722" max="9722" width="6.88671875" style="44" customWidth="1"/>
    <col min="9723" max="9723" width="9.5546875" style="44" customWidth="1"/>
    <col min="9724" max="9724" width="7.44140625" style="44" customWidth="1"/>
    <col min="9725" max="9729" width="7.5546875" style="44" customWidth="1"/>
    <col min="9730" max="9732" width="8.5546875" style="44" customWidth="1"/>
    <col min="9733" max="9739" width="0" style="44" hidden="1" customWidth="1"/>
    <col min="9740" max="9975" width="7.5546875" style="44"/>
    <col min="9976" max="9976" width="4.44140625" style="44" customWidth="1"/>
    <col min="9977" max="9977" width="34.44140625" style="44" customWidth="1"/>
    <col min="9978" max="9978" width="6.88671875" style="44" customWidth="1"/>
    <col min="9979" max="9979" width="9.5546875" style="44" customWidth="1"/>
    <col min="9980" max="9980" width="7.44140625" style="44" customWidth="1"/>
    <col min="9981" max="9985" width="7.5546875" style="44" customWidth="1"/>
    <col min="9986" max="9988" width="8.5546875" style="44" customWidth="1"/>
    <col min="9989" max="9995" width="0" style="44" hidden="1" customWidth="1"/>
    <col min="9996" max="10231" width="7.5546875" style="44"/>
    <col min="10232" max="10232" width="4.44140625" style="44" customWidth="1"/>
    <col min="10233" max="10233" width="34.44140625" style="44" customWidth="1"/>
    <col min="10234" max="10234" width="6.88671875" style="44" customWidth="1"/>
    <col min="10235" max="10235" width="9.5546875" style="44" customWidth="1"/>
    <col min="10236" max="10236" width="7.44140625" style="44" customWidth="1"/>
    <col min="10237" max="10241" width="7.5546875" style="44" customWidth="1"/>
    <col min="10242" max="10244" width="8.5546875" style="44" customWidth="1"/>
    <col min="10245" max="10251" width="0" style="44" hidden="1" customWidth="1"/>
    <col min="10252" max="10487" width="7.5546875" style="44"/>
    <col min="10488" max="10488" width="4.44140625" style="44" customWidth="1"/>
    <col min="10489" max="10489" width="34.44140625" style="44" customWidth="1"/>
    <col min="10490" max="10490" width="6.88671875" style="44" customWidth="1"/>
    <col min="10491" max="10491" width="9.5546875" style="44" customWidth="1"/>
    <col min="10492" max="10492" width="7.44140625" style="44" customWidth="1"/>
    <col min="10493" max="10497" width="7.5546875" style="44" customWidth="1"/>
    <col min="10498" max="10500" width="8.5546875" style="44" customWidth="1"/>
    <col min="10501" max="10507" width="0" style="44" hidden="1" customWidth="1"/>
    <col min="10508" max="10743" width="7.5546875" style="44"/>
    <col min="10744" max="10744" width="4.44140625" style="44" customWidth="1"/>
    <col min="10745" max="10745" width="34.44140625" style="44" customWidth="1"/>
    <col min="10746" max="10746" width="6.88671875" style="44" customWidth="1"/>
    <col min="10747" max="10747" width="9.5546875" style="44" customWidth="1"/>
    <col min="10748" max="10748" width="7.44140625" style="44" customWidth="1"/>
    <col min="10749" max="10753" width="7.5546875" style="44" customWidth="1"/>
    <col min="10754" max="10756" width="8.5546875" style="44" customWidth="1"/>
    <col min="10757" max="10763" width="0" style="44" hidden="1" customWidth="1"/>
    <col min="10764" max="10999" width="7.5546875" style="44"/>
    <col min="11000" max="11000" width="4.44140625" style="44" customWidth="1"/>
    <col min="11001" max="11001" width="34.44140625" style="44" customWidth="1"/>
    <col min="11002" max="11002" width="6.88671875" style="44" customWidth="1"/>
    <col min="11003" max="11003" width="9.5546875" style="44" customWidth="1"/>
    <col min="11004" max="11004" width="7.44140625" style="44" customWidth="1"/>
    <col min="11005" max="11009" width="7.5546875" style="44" customWidth="1"/>
    <col min="11010" max="11012" width="8.5546875" style="44" customWidth="1"/>
    <col min="11013" max="11019" width="0" style="44" hidden="1" customWidth="1"/>
    <col min="11020" max="11255" width="7.5546875" style="44"/>
    <col min="11256" max="11256" width="4.44140625" style="44" customWidth="1"/>
    <col min="11257" max="11257" width="34.44140625" style="44" customWidth="1"/>
    <col min="11258" max="11258" width="6.88671875" style="44" customWidth="1"/>
    <col min="11259" max="11259" width="9.5546875" style="44" customWidth="1"/>
    <col min="11260" max="11260" width="7.44140625" style="44" customWidth="1"/>
    <col min="11261" max="11265" width="7.5546875" style="44" customWidth="1"/>
    <col min="11266" max="11268" width="8.5546875" style="44" customWidth="1"/>
    <col min="11269" max="11275" width="0" style="44" hidden="1" customWidth="1"/>
    <col min="11276" max="11511" width="7.5546875" style="44"/>
    <col min="11512" max="11512" width="4.44140625" style="44" customWidth="1"/>
    <col min="11513" max="11513" width="34.44140625" style="44" customWidth="1"/>
    <col min="11514" max="11514" width="6.88671875" style="44" customWidth="1"/>
    <col min="11515" max="11515" width="9.5546875" style="44" customWidth="1"/>
    <col min="11516" max="11516" width="7.44140625" style="44" customWidth="1"/>
    <col min="11517" max="11521" width="7.5546875" style="44" customWidth="1"/>
    <col min="11522" max="11524" width="8.5546875" style="44" customWidth="1"/>
    <col min="11525" max="11531" width="0" style="44" hidden="1" customWidth="1"/>
    <col min="11532" max="11767" width="7.5546875" style="44"/>
    <col min="11768" max="11768" width="4.44140625" style="44" customWidth="1"/>
    <col min="11769" max="11769" width="34.44140625" style="44" customWidth="1"/>
    <col min="11770" max="11770" width="6.88671875" style="44" customWidth="1"/>
    <col min="11771" max="11771" width="9.5546875" style="44" customWidth="1"/>
    <col min="11772" max="11772" width="7.44140625" style="44" customWidth="1"/>
    <col min="11773" max="11777" width="7.5546875" style="44" customWidth="1"/>
    <col min="11778" max="11780" width="8.5546875" style="44" customWidth="1"/>
    <col min="11781" max="11787" width="0" style="44" hidden="1" customWidth="1"/>
    <col min="11788" max="12023" width="7.5546875" style="44"/>
    <col min="12024" max="12024" width="4.44140625" style="44" customWidth="1"/>
    <col min="12025" max="12025" width="34.44140625" style="44" customWidth="1"/>
    <col min="12026" max="12026" width="6.88671875" style="44" customWidth="1"/>
    <col min="12027" max="12027" width="9.5546875" style="44" customWidth="1"/>
    <col min="12028" max="12028" width="7.44140625" style="44" customWidth="1"/>
    <col min="12029" max="12033" width="7.5546875" style="44" customWidth="1"/>
    <col min="12034" max="12036" width="8.5546875" style="44" customWidth="1"/>
    <col min="12037" max="12043" width="0" style="44" hidden="1" customWidth="1"/>
    <col min="12044" max="12279" width="7.5546875" style="44"/>
    <col min="12280" max="12280" width="4.44140625" style="44" customWidth="1"/>
    <col min="12281" max="12281" width="34.44140625" style="44" customWidth="1"/>
    <col min="12282" max="12282" width="6.88671875" style="44" customWidth="1"/>
    <col min="12283" max="12283" width="9.5546875" style="44" customWidth="1"/>
    <col min="12284" max="12284" width="7.44140625" style="44" customWidth="1"/>
    <col min="12285" max="12289" width="7.5546875" style="44" customWidth="1"/>
    <col min="12290" max="12292" width="8.5546875" style="44" customWidth="1"/>
    <col min="12293" max="12299" width="0" style="44" hidden="1" customWidth="1"/>
    <col min="12300" max="12535" width="7.5546875" style="44"/>
    <col min="12536" max="12536" width="4.44140625" style="44" customWidth="1"/>
    <col min="12537" max="12537" width="34.44140625" style="44" customWidth="1"/>
    <col min="12538" max="12538" width="6.88671875" style="44" customWidth="1"/>
    <col min="12539" max="12539" width="9.5546875" style="44" customWidth="1"/>
    <col min="12540" max="12540" width="7.44140625" style="44" customWidth="1"/>
    <col min="12541" max="12545" width="7.5546875" style="44" customWidth="1"/>
    <col min="12546" max="12548" width="8.5546875" style="44" customWidth="1"/>
    <col min="12549" max="12555" width="0" style="44" hidden="1" customWidth="1"/>
    <col min="12556" max="12791" width="7.5546875" style="44"/>
    <col min="12792" max="12792" width="4.44140625" style="44" customWidth="1"/>
    <col min="12793" max="12793" width="34.44140625" style="44" customWidth="1"/>
    <col min="12794" max="12794" width="6.88671875" style="44" customWidth="1"/>
    <col min="12795" max="12795" width="9.5546875" style="44" customWidth="1"/>
    <col min="12796" max="12796" width="7.44140625" style="44" customWidth="1"/>
    <col min="12797" max="12801" width="7.5546875" style="44" customWidth="1"/>
    <col min="12802" max="12804" width="8.5546875" style="44" customWidth="1"/>
    <col min="12805" max="12811" width="0" style="44" hidden="1" customWidth="1"/>
    <col min="12812" max="13047" width="7.5546875" style="44"/>
    <col min="13048" max="13048" width="4.44140625" style="44" customWidth="1"/>
    <col min="13049" max="13049" width="34.44140625" style="44" customWidth="1"/>
    <col min="13050" max="13050" width="6.88671875" style="44" customWidth="1"/>
    <col min="13051" max="13051" width="9.5546875" style="44" customWidth="1"/>
    <col min="13052" max="13052" width="7.44140625" style="44" customWidth="1"/>
    <col min="13053" max="13057" width="7.5546875" style="44" customWidth="1"/>
    <col min="13058" max="13060" width="8.5546875" style="44" customWidth="1"/>
    <col min="13061" max="13067" width="0" style="44" hidden="1" customWidth="1"/>
    <col min="13068" max="13303" width="7.5546875" style="44"/>
    <col min="13304" max="13304" width="4.44140625" style="44" customWidth="1"/>
    <col min="13305" max="13305" width="34.44140625" style="44" customWidth="1"/>
    <col min="13306" max="13306" width="6.88671875" style="44" customWidth="1"/>
    <col min="13307" max="13307" width="9.5546875" style="44" customWidth="1"/>
    <col min="13308" max="13308" width="7.44140625" style="44" customWidth="1"/>
    <col min="13309" max="13313" width="7.5546875" style="44" customWidth="1"/>
    <col min="13314" max="13316" width="8.5546875" style="44" customWidth="1"/>
    <col min="13317" max="13323" width="0" style="44" hidden="1" customWidth="1"/>
    <col min="13324" max="13559" width="7.5546875" style="44"/>
    <col min="13560" max="13560" width="4.44140625" style="44" customWidth="1"/>
    <col min="13561" max="13561" width="34.44140625" style="44" customWidth="1"/>
    <col min="13562" max="13562" width="6.88671875" style="44" customWidth="1"/>
    <col min="13563" max="13563" width="9.5546875" style="44" customWidth="1"/>
    <col min="13564" max="13564" width="7.44140625" style="44" customWidth="1"/>
    <col min="13565" max="13569" width="7.5546875" style="44" customWidth="1"/>
    <col min="13570" max="13572" width="8.5546875" style="44" customWidth="1"/>
    <col min="13573" max="13579" width="0" style="44" hidden="1" customWidth="1"/>
    <col min="13580" max="13815" width="7.5546875" style="44"/>
    <col min="13816" max="13816" width="4.44140625" style="44" customWidth="1"/>
    <col min="13817" max="13817" width="34.44140625" style="44" customWidth="1"/>
    <col min="13818" max="13818" width="6.88671875" style="44" customWidth="1"/>
    <col min="13819" max="13819" width="9.5546875" style="44" customWidth="1"/>
    <col min="13820" max="13820" width="7.44140625" style="44" customWidth="1"/>
    <col min="13821" max="13825" width="7.5546875" style="44" customWidth="1"/>
    <col min="13826" max="13828" width="8.5546875" style="44" customWidth="1"/>
    <col min="13829" max="13835" width="0" style="44" hidden="1" customWidth="1"/>
    <col min="13836" max="14071" width="7.5546875" style="44"/>
    <col min="14072" max="14072" width="4.44140625" style="44" customWidth="1"/>
    <col min="14073" max="14073" width="34.44140625" style="44" customWidth="1"/>
    <col min="14074" max="14074" width="6.88671875" style="44" customWidth="1"/>
    <col min="14075" max="14075" width="9.5546875" style="44" customWidth="1"/>
    <col min="14076" max="14076" width="7.44140625" style="44" customWidth="1"/>
    <col min="14077" max="14081" width="7.5546875" style="44" customWidth="1"/>
    <col min="14082" max="14084" width="8.5546875" style="44" customWidth="1"/>
    <col min="14085" max="14091" width="0" style="44" hidden="1" customWidth="1"/>
    <col min="14092" max="14327" width="7.5546875" style="44"/>
    <col min="14328" max="14328" width="4.44140625" style="44" customWidth="1"/>
    <col min="14329" max="14329" width="34.44140625" style="44" customWidth="1"/>
    <col min="14330" max="14330" width="6.88671875" style="44" customWidth="1"/>
    <col min="14331" max="14331" width="9.5546875" style="44" customWidth="1"/>
    <col min="14332" max="14332" width="7.44140625" style="44" customWidth="1"/>
    <col min="14333" max="14337" width="7.5546875" style="44" customWidth="1"/>
    <col min="14338" max="14340" width="8.5546875" style="44" customWidth="1"/>
    <col min="14341" max="14347" width="0" style="44" hidden="1" customWidth="1"/>
    <col min="14348" max="14583" width="7.5546875" style="44"/>
    <col min="14584" max="14584" width="4.44140625" style="44" customWidth="1"/>
    <col min="14585" max="14585" width="34.44140625" style="44" customWidth="1"/>
    <col min="14586" max="14586" width="6.88671875" style="44" customWidth="1"/>
    <col min="14587" max="14587" width="9.5546875" style="44" customWidth="1"/>
    <col min="14588" max="14588" width="7.44140625" style="44" customWidth="1"/>
    <col min="14589" max="14593" width="7.5546875" style="44" customWidth="1"/>
    <col min="14594" max="14596" width="8.5546875" style="44" customWidth="1"/>
    <col min="14597" max="14603" width="0" style="44" hidden="1" customWidth="1"/>
    <col min="14604" max="14839" width="7.5546875" style="44"/>
    <col min="14840" max="14840" width="4.44140625" style="44" customWidth="1"/>
    <col min="14841" max="14841" width="34.44140625" style="44" customWidth="1"/>
    <col min="14842" max="14842" width="6.88671875" style="44" customWidth="1"/>
    <col min="14843" max="14843" width="9.5546875" style="44" customWidth="1"/>
    <col min="14844" max="14844" width="7.44140625" style="44" customWidth="1"/>
    <col min="14845" max="14849" width="7.5546875" style="44" customWidth="1"/>
    <col min="14850" max="14852" width="8.5546875" style="44" customWidth="1"/>
    <col min="14853" max="14859" width="0" style="44" hidden="1" customWidth="1"/>
    <col min="14860" max="15095" width="7.5546875" style="44"/>
    <col min="15096" max="15096" width="4.44140625" style="44" customWidth="1"/>
    <col min="15097" max="15097" width="34.44140625" style="44" customWidth="1"/>
    <col min="15098" max="15098" width="6.88671875" style="44" customWidth="1"/>
    <col min="15099" max="15099" width="9.5546875" style="44" customWidth="1"/>
    <col min="15100" max="15100" width="7.44140625" style="44" customWidth="1"/>
    <col min="15101" max="15105" width="7.5546875" style="44" customWidth="1"/>
    <col min="15106" max="15108" width="8.5546875" style="44" customWidth="1"/>
    <col min="15109" max="15115" width="0" style="44" hidden="1" customWidth="1"/>
    <col min="15116" max="15351" width="7.5546875" style="44"/>
    <col min="15352" max="15352" width="4.44140625" style="44" customWidth="1"/>
    <col min="15353" max="15353" width="34.44140625" style="44" customWidth="1"/>
    <col min="15354" max="15354" width="6.88671875" style="44" customWidth="1"/>
    <col min="15355" max="15355" width="9.5546875" style="44" customWidth="1"/>
    <col min="15356" max="15356" width="7.44140625" style="44" customWidth="1"/>
    <col min="15357" max="15361" width="7.5546875" style="44" customWidth="1"/>
    <col min="15362" max="15364" width="8.5546875" style="44" customWidth="1"/>
    <col min="15365" max="15371" width="0" style="44" hidden="1" customWidth="1"/>
    <col min="15372" max="15607" width="7.5546875" style="44"/>
    <col min="15608" max="15608" width="4.44140625" style="44" customWidth="1"/>
    <col min="15609" max="15609" width="34.44140625" style="44" customWidth="1"/>
    <col min="15610" max="15610" width="6.88671875" style="44" customWidth="1"/>
    <col min="15611" max="15611" width="9.5546875" style="44" customWidth="1"/>
    <col min="15612" max="15612" width="7.44140625" style="44" customWidth="1"/>
    <col min="15613" max="15617" width="7.5546875" style="44" customWidth="1"/>
    <col min="15618" max="15620" width="8.5546875" style="44" customWidth="1"/>
    <col min="15621" max="15627" width="0" style="44" hidden="1" customWidth="1"/>
    <col min="15628" max="15863" width="7.5546875" style="44"/>
    <col min="15864" max="15864" width="4.44140625" style="44" customWidth="1"/>
    <col min="15865" max="15865" width="34.44140625" style="44" customWidth="1"/>
    <col min="15866" max="15866" width="6.88671875" style="44" customWidth="1"/>
    <col min="15867" max="15867" width="9.5546875" style="44" customWidth="1"/>
    <col min="15868" max="15868" width="7.44140625" style="44" customWidth="1"/>
    <col min="15869" max="15873" width="7.5546875" style="44" customWidth="1"/>
    <col min="15874" max="15876" width="8.5546875" style="44" customWidth="1"/>
    <col min="15877" max="15883" width="0" style="44" hidden="1" customWidth="1"/>
    <col min="15884" max="16119" width="7.5546875" style="44"/>
    <col min="16120" max="16120" width="4.44140625" style="44" customWidth="1"/>
    <col min="16121" max="16121" width="34.44140625" style="44" customWidth="1"/>
    <col min="16122" max="16122" width="6.88671875" style="44" customWidth="1"/>
    <col min="16123" max="16123" width="9.5546875" style="44" customWidth="1"/>
    <col min="16124" max="16124" width="7.44140625" style="44" customWidth="1"/>
    <col min="16125" max="16129" width="7.5546875" style="44" customWidth="1"/>
    <col min="16130" max="16132" width="8.5546875" style="44" customWidth="1"/>
    <col min="16133" max="16139" width="0" style="44" hidden="1" customWidth="1"/>
    <col min="16140" max="16384" width="7.5546875" style="44"/>
  </cols>
  <sheetData>
    <row r="1" spans="1:29" ht="18" customHeight="1">
      <c r="A1" s="932" t="s">
        <v>497</v>
      </c>
      <c r="B1" s="932"/>
      <c r="C1" s="71"/>
      <c r="D1" s="71"/>
      <c r="E1" s="71"/>
      <c r="F1" s="72"/>
      <c r="G1" s="72"/>
    </row>
    <row r="2" spans="1:29" ht="18" customHeight="1">
      <c r="A2" s="927" t="s">
        <v>541</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row>
    <row r="3" spans="1:29" ht="18" customHeight="1">
      <c r="A3" s="220"/>
      <c r="B3" s="220"/>
      <c r="C3" s="73"/>
      <c r="D3" s="73"/>
      <c r="E3" s="73"/>
      <c r="F3" s="58"/>
      <c r="G3" s="58"/>
      <c r="J3" s="58"/>
      <c r="M3" s="928" t="s">
        <v>1</v>
      </c>
      <c r="N3" s="928"/>
      <c r="O3" s="928"/>
      <c r="P3" s="928"/>
      <c r="Q3" s="928"/>
      <c r="R3" s="928"/>
      <c r="S3" s="928"/>
      <c r="T3" s="928"/>
      <c r="U3" s="928"/>
      <c r="V3" s="928"/>
      <c r="W3" s="928"/>
      <c r="X3" s="928"/>
      <c r="Y3" s="928"/>
      <c r="Z3" s="928"/>
      <c r="AA3" s="928"/>
      <c r="AB3" s="928"/>
      <c r="AC3" s="928"/>
    </row>
    <row r="4" spans="1:29" ht="18" customHeight="1">
      <c r="A4" s="944" t="s">
        <v>2</v>
      </c>
      <c r="B4" s="945" t="s">
        <v>194</v>
      </c>
      <c r="C4" s="945" t="s">
        <v>4</v>
      </c>
      <c r="D4" s="925" t="s">
        <v>498</v>
      </c>
      <c r="E4" s="925" t="s">
        <v>499</v>
      </c>
      <c r="F4" s="946" t="s">
        <v>279</v>
      </c>
      <c r="G4" s="923" t="s">
        <v>207</v>
      </c>
      <c r="H4" s="929" t="s">
        <v>7</v>
      </c>
      <c r="I4" s="930"/>
      <c r="J4" s="930"/>
      <c r="K4" s="930"/>
      <c r="L4" s="930"/>
      <c r="M4" s="930"/>
      <c r="N4" s="930"/>
      <c r="O4" s="930"/>
      <c r="P4" s="930"/>
      <c r="Q4" s="930"/>
      <c r="R4" s="930"/>
      <c r="S4" s="930"/>
      <c r="T4" s="930"/>
      <c r="U4" s="930"/>
      <c r="V4" s="930"/>
      <c r="W4" s="930"/>
      <c r="X4" s="930"/>
      <c r="Y4" s="930"/>
      <c r="Z4" s="930"/>
      <c r="AA4" s="930"/>
      <c r="AB4" s="930"/>
      <c r="AC4" s="931"/>
    </row>
    <row r="5" spans="1:29" ht="43.5" customHeight="1">
      <c r="A5" s="944"/>
      <c r="B5" s="945"/>
      <c r="C5" s="945"/>
      <c r="D5" s="926"/>
      <c r="E5" s="926"/>
      <c r="F5" s="946"/>
      <c r="G5" s="924"/>
      <c r="H5" s="12" t="s">
        <v>531</v>
      </c>
      <c r="I5" s="12" t="s">
        <v>532</v>
      </c>
      <c r="J5" s="12" t="s">
        <v>533</v>
      </c>
      <c r="K5" s="12" t="s">
        <v>534</v>
      </c>
      <c r="L5" s="12" t="s">
        <v>535</v>
      </c>
      <c r="M5" s="12" t="s">
        <v>536</v>
      </c>
      <c r="N5" s="12" t="s">
        <v>537</v>
      </c>
      <c r="O5" s="12" t="s">
        <v>538</v>
      </c>
      <c r="P5" s="413" t="s">
        <v>517</v>
      </c>
      <c r="Q5" s="413" t="s">
        <v>518</v>
      </c>
      <c r="R5" s="413" t="s">
        <v>519</v>
      </c>
      <c r="S5" s="413" t="s">
        <v>520</v>
      </c>
      <c r="T5" s="413" t="s">
        <v>521</v>
      </c>
      <c r="U5" s="413" t="s">
        <v>522</v>
      </c>
      <c r="V5" s="413" t="s">
        <v>523</v>
      </c>
      <c r="W5" s="413" t="s">
        <v>524</v>
      </c>
      <c r="X5" s="413" t="s">
        <v>525</v>
      </c>
      <c r="Y5" s="413" t="s">
        <v>526</v>
      </c>
      <c r="Z5" s="413" t="s">
        <v>527</v>
      </c>
      <c r="AA5" s="413" t="s">
        <v>528</v>
      </c>
      <c r="AB5" s="413" t="s">
        <v>529</v>
      </c>
      <c r="AC5" s="413" t="s">
        <v>530</v>
      </c>
    </row>
    <row r="6" spans="1:29" s="79" customFormat="1" ht="26.4">
      <c r="A6" s="75" t="s">
        <v>197</v>
      </c>
      <c r="B6" s="76">
        <v>-2</v>
      </c>
      <c r="C6" s="75" t="s">
        <v>208</v>
      </c>
      <c r="D6" s="76">
        <v>-4</v>
      </c>
      <c r="E6" s="76">
        <v>-5</v>
      </c>
      <c r="F6" s="77" t="s">
        <v>512</v>
      </c>
      <c r="G6" s="78"/>
      <c r="H6" s="76">
        <v>-7</v>
      </c>
      <c r="I6" s="78">
        <v>-8</v>
      </c>
      <c r="J6" s="76">
        <v>-9</v>
      </c>
      <c r="K6" s="78">
        <v>-10</v>
      </c>
      <c r="L6" s="76">
        <v>-11</v>
      </c>
      <c r="M6" s="78">
        <v>-12</v>
      </c>
      <c r="N6" s="76">
        <v>-13</v>
      </c>
      <c r="O6" s="78">
        <v>-14</v>
      </c>
      <c r="P6" s="415"/>
      <c r="Q6" s="415"/>
      <c r="R6" s="415"/>
      <c r="S6" s="415"/>
      <c r="T6" s="415"/>
      <c r="U6" s="415"/>
      <c r="V6" s="415"/>
      <c r="W6" s="415"/>
      <c r="X6" s="415"/>
      <c r="Y6" s="415"/>
      <c r="Z6" s="415"/>
      <c r="AA6" s="415"/>
      <c r="AB6" s="415"/>
      <c r="AC6" s="415"/>
    </row>
    <row r="7" spans="1:29" s="50" customFormat="1" ht="20.100000000000001" customHeight="1">
      <c r="A7" s="80"/>
      <c r="B7" s="82" t="s">
        <v>17</v>
      </c>
      <c r="C7" s="80"/>
      <c r="D7" s="80">
        <f>D9+D32+D75</f>
        <v>7698.3</v>
      </c>
      <c r="E7" s="408">
        <f>F7-D7</f>
        <v>-7644.54</v>
      </c>
      <c r="F7" s="13">
        <f>F9+F32+F75</f>
        <v>53.76</v>
      </c>
      <c r="G7" s="13">
        <v>100</v>
      </c>
      <c r="H7" s="13">
        <f>H9+H32+H75</f>
        <v>27.560000000000002</v>
      </c>
      <c r="I7" s="13">
        <f t="shared" ref="I7:AC7" si="0">I9+I32+I75</f>
        <v>0</v>
      </c>
      <c r="J7" s="13">
        <f t="shared" si="0"/>
        <v>0</v>
      </c>
      <c r="K7" s="13">
        <f t="shared" si="0"/>
        <v>0</v>
      </c>
      <c r="L7" s="13">
        <f t="shared" si="0"/>
        <v>26.2</v>
      </c>
      <c r="M7" s="13">
        <f t="shared" si="0"/>
        <v>0</v>
      </c>
      <c r="N7" s="13">
        <f t="shared" si="0"/>
        <v>0</v>
      </c>
      <c r="O7" s="13">
        <f t="shared" si="0"/>
        <v>0</v>
      </c>
      <c r="P7" s="13">
        <f t="shared" si="0"/>
        <v>0</v>
      </c>
      <c r="Q7" s="13">
        <f t="shared" si="0"/>
        <v>0</v>
      </c>
      <c r="R7" s="13">
        <f t="shared" si="0"/>
        <v>0</v>
      </c>
      <c r="S7" s="13">
        <f t="shared" si="0"/>
        <v>0</v>
      </c>
      <c r="T7" s="13">
        <f t="shared" si="0"/>
        <v>0</v>
      </c>
      <c r="U7" s="13">
        <f t="shared" si="0"/>
        <v>0</v>
      </c>
      <c r="V7" s="13">
        <f t="shared" si="0"/>
        <v>0</v>
      </c>
      <c r="W7" s="13">
        <f t="shared" si="0"/>
        <v>0</v>
      </c>
      <c r="X7" s="13">
        <f t="shared" si="0"/>
        <v>0</v>
      </c>
      <c r="Y7" s="13">
        <f t="shared" si="0"/>
        <v>0</v>
      </c>
      <c r="Z7" s="13">
        <f t="shared" si="0"/>
        <v>0</v>
      </c>
      <c r="AA7" s="13">
        <f t="shared" si="0"/>
        <v>0</v>
      </c>
      <c r="AB7" s="13">
        <f t="shared" si="0"/>
        <v>0</v>
      </c>
      <c r="AC7" s="13">
        <f t="shared" si="0"/>
        <v>0</v>
      </c>
    </row>
    <row r="8" spans="1:29" s="50" customFormat="1" ht="20.100000000000001" customHeight="1">
      <c r="A8" s="80" t="s">
        <v>210</v>
      </c>
      <c r="B8" s="82" t="s">
        <v>211</v>
      </c>
      <c r="C8" s="80"/>
      <c r="D8" s="80"/>
      <c r="E8" s="408">
        <f t="shared" ref="E8:E71" si="1">F8-D8</f>
        <v>0</v>
      </c>
      <c r="F8" s="13"/>
      <c r="G8" s="13"/>
      <c r="H8" s="13"/>
      <c r="I8" s="13"/>
      <c r="J8" s="13"/>
      <c r="K8" s="13"/>
      <c r="L8" s="13"/>
      <c r="M8" s="13"/>
      <c r="N8" s="13"/>
      <c r="O8" s="13"/>
      <c r="P8" s="13"/>
      <c r="Q8" s="13"/>
      <c r="R8" s="13"/>
      <c r="S8" s="13"/>
      <c r="T8" s="13"/>
      <c r="U8" s="13"/>
      <c r="V8" s="13"/>
      <c r="W8" s="13"/>
      <c r="X8" s="13"/>
      <c r="Y8" s="13"/>
      <c r="Z8" s="13"/>
      <c r="AA8" s="13"/>
      <c r="AB8" s="13"/>
      <c r="AC8" s="13"/>
    </row>
    <row r="9" spans="1:29" s="55" customFormat="1" ht="16.5" customHeight="1">
      <c r="A9" s="83" t="s">
        <v>18</v>
      </c>
      <c r="B9" s="84" t="s">
        <v>19</v>
      </c>
      <c r="C9" s="85" t="s">
        <v>20</v>
      </c>
      <c r="D9" s="85">
        <v>5117.5947500000002</v>
      </c>
      <c r="E9" s="409">
        <f t="shared" si="1"/>
        <v>-5117.5947500000002</v>
      </c>
      <c r="F9" s="86">
        <f>F11+F15+F16+F17+F21+F25+F29+F31</f>
        <v>0</v>
      </c>
      <c r="G9" s="86">
        <f>F9/F$7*100</f>
        <v>0</v>
      </c>
      <c r="H9" s="86">
        <f>H11+H15+H16+H17+H21+H25+H29+H30+H31</f>
        <v>0</v>
      </c>
      <c r="I9" s="86">
        <f t="shared" ref="I9:AC9" si="2">I11+I15+I16+I17+I21+I25+I29+I30+I31</f>
        <v>0</v>
      </c>
      <c r="J9" s="86">
        <f t="shared" si="2"/>
        <v>0</v>
      </c>
      <c r="K9" s="86">
        <f t="shared" si="2"/>
        <v>0</v>
      </c>
      <c r="L9" s="86">
        <f t="shared" si="2"/>
        <v>0</v>
      </c>
      <c r="M9" s="86">
        <f t="shared" si="2"/>
        <v>0</v>
      </c>
      <c r="N9" s="86">
        <f t="shared" si="2"/>
        <v>0</v>
      </c>
      <c r="O9" s="86">
        <f t="shared" si="2"/>
        <v>0</v>
      </c>
      <c r="P9" s="86">
        <f t="shared" si="2"/>
        <v>0</v>
      </c>
      <c r="Q9" s="86">
        <f t="shared" si="2"/>
        <v>0</v>
      </c>
      <c r="R9" s="86">
        <f t="shared" si="2"/>
        <v>0</v>
      </c>
      <c r="S9" s="86">
        <f t="shared" si="2"/>
        <v>0</v>
      </c>
      <c r="T9" s="86">
        <f t="shared" si="2"/>
        <v>0</v>
      </c>
      <c r="U9" s="86">
        <f t="shared" si="2"/>
        <v>0</v>
      </c>
      <c r="V9" s="86">
        <f t="shared" si="2"/>
        <v>0</v>
      </c>
      <c r="W9" s="86">
        <f t="shared" si="2"/>
        <v>0</v>
      </c>
      <c r="X9" s="86">
        <f t="shared" si="2"/>
        <v>0</v>
      </c>
      <c r="Y9" s="86">
        <f t="shared" si="2"/>
        <v>0</v>
      </c>
      <c r="Z9" s="86">
        <f t="shared" si="2"/>
        <v>0</v>
      </c>
      <c r="AA9" s="86">
        <f t="shared" si="2"/>
        <v>0</v>
      </c>
      <c r="AB9" s="86">
        <f t="shared" si="2"/>
        <v>0</v>
      </c>
      <c r="AC9" s="86">
        <f t="shared" si="2"/>
        <v>0</v>
      </c>
    </row>
    <row r="10" spans="1:29" s="53" customFormat="1" ht="16.5" customHeight="1">
      <c r="A10" s="87"/>
      <c r="B10" s="88" t="s">
        <v>75</v>
      </c>
      <c r="C10" s="89"/>
      <c r="D10" s="89"/>
      <c r="E10" s="410">
        <f t="shared" si="1"/>
        <v>0</v>
      </c>
      <c r="F10" s="23"/>
      <c r="G10" s="23"/>
      <c r="H10" s="23"/>
      <c r="I10" s="23"/>
      <c r="J10" s="23"/>
      <c r="K10" s="23"/>
      <c r="L10" s="23"/>
      <c r="M10" s="23"/>
      <c r="N10" s="23"/>
      <c r="O10" s="23"/>
      <c r="P10" s="23"/>
      <c r="Q10" s="23"/>
      <c r="R10" s="23"/>
      <c r="S10" s="23"/>
      <c r="T10" s="23"/>
      <c r="U10" s="23"/>
      <c r="V10" s="23"/>
      <c r="W10" s="23"/>
      <c r="X10" s="23"/>
      <c r="Y10" s="23"/>
      <c r="Z10" s="23"/>
      <c r="AA10" s="23"/>
      <c r="AB10" s="23"/>
      <c r="AC10" s="23"/>
    </row>
    <row r="11" spans="1:29" ht="17.25" customHeight="1">
      <c r="A11" s="90" t="s">
        <v>21</v>
      </c>
      <c r="B11" s="91" t="s">
        <v>22</v>
      </c>
      <c r="C11" s="92" t="s">
        <v>23</v>
      </c>
      <c r="D11" s="92"/>
      <c r="E11" s="411">
        <f t="shared" si="1"/>
        <v>0</v>
      </c>
      <c r="F11" s="18">
        <f>F12+F13+F14</f>
        <v>0</v>
      </c>
      <c r="G11" s="18" t="e">
        <f>F11/F$9*100</f>
        <v>#DIV/0!</v>
      </c>
      <c r="H11" s="19"/>
      <c r="I11" s="19"/>
      <c r="J11" s="19"/>
      <c r="K11" s="19"/>
      <c r="L11" s="19"/>
      <c r="M11" s="19"/>
      <c r="N11" s="19"/>
      <c r="O11" s="19"/>
      <c r="P11" s="19"/>
      <c r="Q11" s="19"/>
      <c r="R11" s="19"/>
      <c r="S11" s="19"/>
      <c r="T11" s="19"/>
      <c r="U11" s="19"/>
      <c r="V11" s="19"/>
      <c r="W11" s="19"/>
      <c r="X11" s="19"/>
      <c r="Y11" s="19"/>
      <c r="Z11" s="19"/>
      <c r="AA11" s="19"/>
      <c r="AB11" s="19"/>
      <c r="AC11" s="19"/>
    </row>
    <row r="12" spans="1:29" s="53" customFormat="1" ht="17.25" customHeight="1">
      <c r="A12" s="87"/>
      <c r="B12" s="93" t="s">
        <v>212</v>
      </c>
      <c r="C12" s="89" t="s">
        <v>25</v>
      </c>
      <c r="D12" s="89"/>
      <c r="E12" s="412">
        <f t="shared" si="1"/>
        <v>0</v>
      </c>
      <c r="F12" s="23">
        <f>SUM(H12:AC12)</f>
        <v>0</v>
      </c>
      <c r="G12" s="23" t="e">
        <f>F12/F$11*100</f>
        <v>#DIV/0!</v>
      </c>
      <c r="H12" s="24"/>
      <c r="I12" s="24"/>
      <c r="J12" s="24"/>
      <c r="K12" s="24"/>
      <c r="L12" s="24"/>
      <c r="M12" s="24"/>
      <c r="N12" s="24"/>
      <c r="O12" s="24"/>
      <c r="P12" s="24"/>
      <c r="Q12" s="24"/>
      <c r="R12" s="24"/>
      <c r="S12" s="24"/>
      <c r="T12" s="24"/>
      <c r="U12" s="24"/>
      <c r="V12" s="24"/>
      <c r="W12" s="24"/>
      <c r="X12" s="24"/>
      <c r="Y12" s="24"/>
      <c r="Z12" s="24"/>
      <c r="AA12" s="24"/>
      <c r="AB12" s="24"/>
      <c r="AC12" s="24"/>
    </row>
    <row r="13" spans="1:29" s="53" customFormat="1" ht="20.100000000000001" customHeight="1">
      <c r="A13" s="87"/>
      <c r="B13" s="94" t="s">
        <v>26</v>
      </c>
      <c r="C13" s="89" t="s">
        <v>27</v>
      </c>
      <c r="D13" s="89"/>
      <c r="E13" s="411">
        <f t="shared" si="1"/>
        <v>0</v>
      </c>
      <c r="F13" s="23">
        <f t="shared" ref="F13:F14" si="3">SUM(H13:AC13)</f>
        <v>0</v>
      </c>
      <c r="G13" s="23">
        <f>F13/F$7*100</f>
        <v>0</v>
      </c>
      <c r="H13" s="24"/>
      <c r="I13" s="24"/>
      <c r="J13" s="24"/>
      <c r="K13" s="24"/>
      <c r="L13" s="24"/>
      <c r="M13" s="24"/>
      <c r="N13" s="24"/>
      <c r="O13" s="24"/>
      <c r="P13" s="24"/>
      <c r="Q13" s="24"/>
      <c r="R13" s="24"/>
      <c r="S13" s="24"/>
      <c r="T13" s="24"/>
      <c r="U13" s="24"/>
      <c r="V13" s="24"/>
      <c r="W13" s="24"/>
      <c r="X13" s="24"/>
      <c r="Y13" s="24"/>
      <c r="Z13" s="24"/>
      <c r="AA13" s="24"/>
      <c r="AB13" s="24"/>
      <c r="AC13" s="24"/>
    </row>
    <row r="14" spans="1:29" s="53" customFormat="1" ht="20.100000000000001" customHeight="1">
      <c r="A14" s="87"/>
      <c r="B14" s="95" t="s">
        <v>28</v>
      </c>
      <c r="C14" s="89" t="s">
        <v>29</v>
      </c>
      <c r="D14" s="89"/>
      <c r="E14" s="411">
        <f t="shared" si="1"/>
        <v>0</v>
      </c>
      <c r="F14" s="23">
        <f t="shared" si="3"/>
        <v>0</v>
      </c>
      <c r="G14" s="23">
        <f>F14/F$7*100</f>
        <v>0</v>
      </c>
      <c r="H14" s="24"/>
      <c r="I14" s="24"/>
      <c r="J14" s="24"/>
      <c r="K14" s="24"/>
      <c r="L14" s="24"/>
      <c r="M14" s="24"/>
      <c r="N14" s="24"/>
      <c r="O14" s="24"/>
      <c r="P14" s="24"/>
      <c r="Q14" s="24"/>
      <c r="R14" s="24"/>
      <c r="S14" s="24"/>
      <c r="T14" s="24"/>
      <c r="U14" s="24"/>
      <c r="V14" s="24"/>
      <c r="W14" s="24"/>
      <c r="X14" s="24"/>
      <c r="Y14" s="24"/>
      <c r="Z14" s="24"/>
      <c r="AA14" s="24"/>
      <c r="AB14" s="24"/>
      <c r="AC14" s="24"/>
    </row>
    <row r="15" spans="1:29" s="53" customFormat="1" ht="17.25" customHeight="1">
      <c r="A15" s="90" t="s">
        <v>30</v>
      </c>
      <c r="B15" s="96" t="s">
        <v>31</v>
      </c>
      <c r="C15" s="92" t="s">
        <v>32</v>
      </c>
      <c r="D15" s="92"/>
      <c r="E15" s="411">
        <f t="shared" si="1"/>
        <v>0</v>
      </c>
      <c r="F15" s="23">
        <f>SUM(H15:AC15)</f>
        <v>0</v>
      </c>
      <c r="G15" s="18" t="e">
        <f>F15/F$9*100</f>
        <v>#DIV/0!</v>
      </c>
      <c r="H15" s="19"/>
      <c r="I15" s="19"/>
      <c r="J15" s="19"/>
      <c r="K15" s="19"/>
      <c r="L15" s="19"/>
      <c r="M15" s="19"/>
      <c r="N15" s="19"/>
      <c r="O15" s="19"/>
      <c r="P15" s="19"/>
      <c r="Q15" s="19"/>
      <c r="R15" s="19"/>
      <c r="S15" s="19"/>
      <c r="T15" s="19"/>
      <c r="U15" s="19"/>
      <c r="V15" s="19"/>
      <c r="W15" s="19"/>
      <c r="X15" s="19"/>
      <c r="Y15" s="19"/>
      <c r="Z15" s="19"/>
      <c r="AA15" s="19"/>
      <c r="AB15" s="19"/>
      <c r="AC15" s="19"/>
    </row>
    <row r="16" spans="1:29" ht="17.25" customHeight="1">
      <c r="A16" s="90" t="s">
        <v>33</v>
      </c>
      <c r="B16" s="96" t="s">
        <v>34</v>
      </c>
      <c r="C16" s="92" t="s">
        <v>35</v>
      </c>
      <c r="D16" s="92"/>
      <c r="E16" s="411">
        <f t="shared" si="1"/>
        <v>0</v>
      </c>
      <c r="F16" s="23">
        <f>SUM(H16:AC16)</f>
        <v>0</v>
      </c>
      <c r="G16" s="18" t="e">
        <f>F16/F$9*100</f>
        <v>#DIV/0!</v>
      </c>
      <c r="H16" s="19"/>
      <c r="I16" s="19"/>
      <c r="J16" s="19"/>
      <c r="K16" s="19"/>
      <c r="L16" s="19"/>
      <c r="M16" s="19"/>
      <c r="N16" s="19"/>
      <c r="O16" s="19"/>
      <c r="P16" s="19"/>
      <c r="Q16" s="19"/>
      <c r="R16" s="19"/>
      <c r="S16" s="19"/>
      <c r="T16" s="19"/>
      <c r="U16" s="19"/>
      <c r="V16" s="19"/>
      <c r="W16" s="19"/>
      <c r="X16" s="19"/>
      <c r="Y16" s="19"/>
      <c r="Z16" s="19"/>
      <c r="AA16" s="19"/>
      <c r="AB16" s="19"/>
      <c r="AC16" s="19"/>
    </row>
    <row r="17" spans="1:29" ht="17.25" customHeight="1">
      <c r="A17" s="90" t="s">
        <v>36</v>
      </c>
      <c r="B17" s="91" t="s">
        <v>37</v>
      </c>
      <c r="C17" s="92" t="s">
        <v>38</v>
      </c>
      <c r="D17" s="92"/>
      <c r="E17" s="411">
        <f t="shared" si="1"/>
        <v>0</v>
      </c>
      <c r="F17" s="23">
        <f>SUM(H17:AC17)</f>
        <v>0</v>
      </c>
      <c r="G17" s="18" t="e">
        <f>F17/F$9*100</f>
        <v>#DIV/0!</v>
      </c>
      <c r="H17" s="19"/>
      <c r="I17" s="19"/>
      <c r="J17" s="19"/>
      <c r="K17" s="19"/>
      <c r="L17" s="19"/>
      <c r="M17" s="19"/>
      <c r="N17" s="19"/>
      <c r="O17" s="19"/>
      <c r="P17" s="19"/>
      <c r="Q17" s="19"/>
      <c r="R17" s="19"/>
      <c r="S17" s="19"/>
      <c r="T17" s="19"/>
      <c r="U17" s="19"/>
      <c r="V17" s="19"/>
      <c r="W17" s="19"/>
      <c r="X17" s="19"/>
      <c r="Y17" s="19"/>
      <c r="Z17" s="19"/>
      <c r="AA17" s="19"/>
      <c r="AB17" s="19"/>
      <c r="AC17" s="19"/>
    </row>
    <row r="18" spans="1:29" ht="20.100000000000001" customHeight="1">
      <c r="A18" s="87"/>
      <c r="B18" s="95" t="s">
        <v>39</v>
      </c>
      <c r="C18" s="89" t="s">
        <v>40</v>
      </c>
      <c r="D18" s="89"/>
      <c r="E18" s="411">
        <f t="shared" si="1"/>
        <v>0</v>
      </c>
      <c r="F18" s="23">
        <f t="shared" ref="F18:F28" si="4">SUM(H18:AC18)</f>
        <v>0</v>
      </c>
      <c r="G18" s="23"/>
      <c r="H18" s="24"/>
      <c r="I18" s="24"/>
      <c r="J18" s="24"/>
      <c r="K18" s="24"/>
      <c r="L18" s="24"/>
      <c r="M18" s="24"/>
      <c r="N18" s="24"/>
      <c r="O18" s="24"/>
      <c r="P18" s="24"/>
      <c r="Q18" s="24"/>
      <c r="R18" s="24"/>
      <c r="S18" s="24"/>
      <c r="T18" s="24"/>
      <c r="U18" s="24"/>
      <c r="V18" s="24"/>
      <c r="W18" s="24"/>
      <c r="X18" s="24"/>
      <c r="Y18" s="24"/>
      <c r="Z18" s="24"/>
      <c r="AA18" s="24"/>
      <c r="AB18" s="24"/>
      <c r="AC18" s="24"/>
    </row>
    <row r="19" spans="1:29" ht="20.100000000000001" customHeight="1">
      <c r="A19" s="87"/>
      <c r="B19" s="95" t="s">
        <v>41</v>
      </c>
      <c r="C19" s="89" t="s">
        <v>42</v>
      </c>
      <c r="D19" s="89"/>
      <c r="E19" s="411">
        <f t="shared" si="1"/>
        <v>0</v>
      </c>
      <c r="F19" s="23">
        <f t="shared" si="4"/>
        <v>0</v>
      </c>
      <c r="G19" s="23"/>
      <c r="H19" s="24"/>
      <c r="I19" s="24"/>
      <c r="J19" s="24"/>
      <c r="K19" s="24"/>
      <c r="L19" s="24"/>
      <c r="M19" s="24"/>
      <c r="N19" s="24"/>
      <c r="O19" s="24"/>
      <c r="P19" s="24"/>
      <c r="Q19" s="24"/>
      <c r="R19" s="24"/>
      <c r="S19" s="24"/>
      <c r="T19" s="24"/>
      <c r="U19" s="24"/>
      <c r="V19" s="24"/>
      <c r="W19" s="24"/>
      <c r="X19" s="24"/>
      <c r="Y19" s="24"/>
      <c r="Z19" s="24"/>
      <c r="AA19" s="24"/>
      <c r="AB19" s="24"/>
      <c r="AC19" s="24"/>
    </row>
    <row r="20" spans="1:29" ht="20.100000000000001" customHeight="1">
      <c r="A20" s="87"/>
      <c r="B20" s="95" t="s">
        <v>43</v>
      </c>
      <c r="C20" s="89" t="s">
        <v>44</v>
      </c>
      <c r="D20" s="89"/>
      <c r="E20" s="411">
        <f t="shared" si="1"/>
        <v>0</v>
      </c>
      <c r="F20" s="23">
        <f t="shared" si="4"/>
        <v>0</v>
      </c>
      <c r="G20" s="23"/>
      <c r="H20" s="24"/>
      <c r="I20" s="24"/>
      <c r="J20" s="24"/>
      <c r="K20" s="24"/>
      <c r="L20" s="24"/>
      <c r="M20" s="24"/>
      <c r="N20" s="24"/>
      <c r="O20" s="24"/>
      <c r="P20" s="24"/>
      <c r="Q20" s="24"/>
      <c r="R20" s="24"/>
      <c r="S20" s="24"/>
      <c r="T20" s="24"/>
      <c r="U20" s="24"/>
      <c r="V20" s="24"/>
      <c r="W20" s="24"/>
      <c r="X20" s="24"/>
      <c r="Y20" s="24"/>
      <c r="Z20" s="24"/>
      <c r="AA20" s="24"/>
      <c r="AB20" s="24"/>
      <c r="AC20" s="24"/>
    </row>
    <row r="21" spans="1:29" ht="17.25" customHeight="1">
      <c r="A21" s="90" t="s">
        <v>45</v>
      </c>
      <c r="B21" s="91" t="s">
        <v>46</v>
      </c>
      <c r="C21" s="92" t="s">
        <v>47</v>
      </c>
      <c r="D21" s="92"/>
      <c r="E21" s="411">
        <f t="shared" si="1"/>
        <v>0</v>
      </c>
      <c r="F21" s="23">
        <f t="shared" si="4"/>
        <v>0</v>
      </c>
      <c r="G21" s="18" t="e">
        <f>F21/F$9*100</f>
        <v>#DIV/0!</v>
      </c>
      <c r="H21" s="19">
        <f t="shared" ref="H21:AC21" si="5">H22+H23+H24</f>
        <v>0</v>
      </c>
      <c r="I21" s="19">
        <f t="shared" si="5"/>
        <v>0</v>
      </c>
      <c r="J21" s="19">
        <f t="shared" si="5"/>
        <v>0</v>
      </c>
      <c r="K21" s="19">
        <f t="shared" si="5"/>
        <v>0</v>
      </c>
      <c r="L21" s="19">
        <f t="shared" si="5"/>
        <v>0</v>
      </c>
      <c r="M21" s="19">
        <f t="shared" si="5"/>
        <v>0</v>
      </c>
      <c r="N21" s="19">
        <f t="shared" si="5"/>
        <v>0</v>
      </c>
      <c r="O21" s="19">
        <f t="shared" si="5"/>
        <v>0</v>
      </c>
      <c r="P21" s="19">
        <f t="shared" si="5"/>
        <v>0</v>
      </c>
      <c r="Q21" s="19">
        <f t="shared" si="5"/>
        <v>0</v>
      </c>
      <c r="R21" s="19">
        <f t="shared" si="5"/>
        <v>0</v>
      </c>
      <c r="S21" s="19">
        <f t="shared" si="5"/>
        <v>0</v>
      </c>
      <c r="T21" s="19">
        <f t="shared" si="5"/>
        <v>0</v>
      </c>
      <c r="U21" s="19">
        <f t="shared" si="5"/>
        <v>0</v>
      </c>
      <c r="V21" s="19">
        <f t="shared" si="5"/>
        <v>0</v>
      </c>
      <c r="W21" s="19">
        <f t="shared" si="5"/>
        <v>0</v>
      </c>
      <c r="X21" s="19">
        <f t="shared" si="5"/>
        <v>0</v>
      </c>
      <c r="Y21" s="19">
        <f t="shared" si="5"/>
        <v>0</v>
      </c>
      <c r="Z21" s="19">
        <f t="shared" si="5"/>
        <v>0</v>
      </c>
      <c r="AA21" s="19">
        <f t="shared" si="5"/>
        <v>0</v>
      </c>
      <c r="AB21" s="19">
        <f t="shared" si="5"/>
        <v>0</v>
      </c>
      <c r="AC21" s="19">
        <f t="shared" si="5"/>
        <v>0</v>
      </c>
    </row>
    <row r="22" spans="1:29" ht="20.100000000000001" customHeight="1">
      <c r="A22" s="87"/>
      <c r="B22" s="95" t="s">
        <v>48</v>
      </c>
      <c r="C22" s="89" t="s">
        <v>49</v>
      </c>
      <c r="D22" s="89"/>
      <c r="E22" s="411">
        <f t="shared" si="1"/>
        <v>0</v>
      </c>
      <c r="F22" s="23">
        <f t="shared" si="4"/>
        <v>0</v>
      </c>
      <c r="G22" s="23"/>
      <c r="H22" s="24">
        <v>0</v>
      </c>
      <c r="I22" s="24">
        <v>0</v>
      </c>
      <c r="J22" s="24">
        <v>0</v>
      </c>
      <c r="K22" s="24">
        <v>0</v>
      </c>
      <c r="L22" s="24">
        <v>0</v>
      </c>
      <c r="M22" s="24">
        <v>0</v>
      </c>
      <c r="N22" s="24">
        <v>0</v>
      </c>
      <c r="O22" s="24">
        <v>0</v>
      </c>
      <c r="P22" s="24">
        <v>0</v>
      </c>
      <c r="Q22" s="24">
        <v>0</v>
      </c>
      <c r="R22" s="24">
        <v>0</v>
      </c>
      <c r="S22" s="24">
        <v>0</v>
      </c>
      <c r="T22" s="24">
        <v>0</v>
      </c>
      <c r="U22" s="24">
        <v>0</v>
      </c>
      <c r="V22" s="24">
        <v>0</v>
      </c>
      <c r="W22" s="24">
        <v>0</v>
      </c>
      <c r="X22" s="24">
        <v>0</v>
      </c>
      <c r="Y22" s="24">
        <v>0</v>
      </c>
      <c r="Z22" s="24">
        <v>0</v>
      </c>
      <c r="AA22" s="24">
        <v>0</v>
      </c>
      <c r="AB22" s="24">
        <v>0</v>
      </c>
      <c r="AC22" s="24">
        <v>0</v>
      </c>
    </row>
    <row r="23" spans="1:29" s="50" customFormat="1" ht="20.100000000000001" customHeight="1">
      <c r="A23" s="87"/>
      <c r="B23" s="95" t="s">
        <v>50</v>
      </c>
      <c r="C23" s="89" t="s">
        <v>51</v>
      </c>
      <c r="D23" s="89"/>
      <c r="E23" s="411">
        <f t="shared" si="1"/>
        <v>0</v>
      </c>
      <c r="F23" s="23">
        <f t="shared" si="4"/>
        <v>0</v>
      </c>
      <c r="G23" s="23"/>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c r="AB23" s="24">
        <v>0</v>
      </c>
      <c r="AC23" s="24">
        <v>0</v>
      </c>
    </row>
    <row r="24" spans="1:29" ht="20.100000000000001" customHeight="1">
      <c r="A24" s="87"/>
      <c r="B24" s="95" t="s">
        <v>52</v>
      </c>
      <c r="C24" s="89" t="s">
        <v>53</v>
      </c>
      <c r="D24" s="89"/>
      <c r="E24" s="411">
        <f t="shared" si="1"/>
        <v>0</v>
      </c>
      <c r="F24" s="23">
        <f t="shared" si="4"/>
        <v>0</v>
      </c>
      <c r="G24" s="23"/>
      <c r="H24" s="24">
        <v>0</v>
      </c>
      <c r="I24" s="24">
        <v>0</v>
      </c>
      <c r="J24" s="24">
        <v>0</v>
      </c>
      <c r="K24" s="24">
        <v>0</v>
      </c>
      <c r="L24" s="24">
        <v>0</v>
      </c>
      <c r="M24" s="24">
        <v>0</v>
      </c>
      <c r="N24" s="24">
        <v>0</v>
      </c>
      <c r="O24" s="24">
        <v>0</v>
      </c>
      <c r="P24" s="24">
        <v>0</v>
      </c>
      <c r="Q24" s="24">
        <v>0</v>
      </c>
      <c r="R24" s="24">
        <v>0</v>
      </c>
      <c r="S24" s="24">
        <v>0</v>
      </c>
      <c r="T24" s="24">
        <v>0</v>
      </c>
      <c r="U24" s="24">
        <v>0</v>
      </c>
      <c r="V24" s="24">
        <v>0</v>
      </c>
      <c r="W24" s="24">
        <v>0</v>
      </c>
      <c r="X24" s="24">
        <v>0</v>
      </c>
      <c r="Y24" s="24">
        <v>0</v>
      </c>
      <c r="Z24" s="24">
        <v>0</v>
      </c>
      <c r="AA24" s="24">
        <v>0</v>
      </c>
      <c r="AB24" s="24">
        <v>0</v>
      </c>
      <c r="AC24" s="24">
        <v>0</v>
      </c>
    </row>
    <row r="25" spans="1:29" s="50" customFormat="1" ht="19.5" customHeight="1">
      <c r="A25" s="90" t="s">
        <v>54</v>
      </c>
      <c r="B25" s="91" t="s">
        <v>55</v>
      </c>
      <c r="C25" s="92" t="s">
        <v>56</v>
      </c>
      <c r="D25" s="92"/>
      <c r="E25" s="411">
        <f t="shared" si="1"/>
        <v>0</v>
      </c>
      <c r="F25" s="23">
        <f t="shared" si="4"/>
        <v>0</v>
      </c>
      <c r="G25" s="18" t="e">
        <f>F25/F$9*100</f>
        <v>#DIV/0!</v>
      </c>
      <c r="H25" s="19"/>
      <c r="I25" s="19"/>
      <c r="J25" s="19"/>
      <c r="K25" s="19"/>
      <c r="L25" s="19"/>
      <c r="M25" s="19"/>
      <c r="N25" s="19"/>
      <c r="O25" s="19"/>
      <c r="P25" s="19"/>
      <c r="Q25" s="19"/>
      <c r="R25" s="19"/>
      <c r="S25" s="19"/>
      <c r="T25" s="19"/>
      <c r="U25" s="19"/>
      <c r="V25" s="19"/>
      <c r="W25" s="19"/>
      <c r="X25" s="19"/>
      <c r="Y25" s="19"/>
      <c r="Z25" s="19"/>
      <c r="AA25" s="19"/>
      <c r="AB25" s="19"/>
      <c r="AC25" s="19"/>
    </row>
    <row r="26" spans="1:29" ht="27.6">
      <c r="A26" s="87"/>
      <c r="B26" s="88" t="s">
        <v>57</v>
      </c>
      <c r="C26" s="89" t="s">
        <v>58</v>
      </c>
      <c r="D26" s="89"/>
      <c r="E26" s="411">
        <f t="shared" si="1"/>
        <v>0</v>
      </c>
      <c r="F26" s="23">
        <f t="shared" si="4"/>
        <v>0</v>
      </c>
      <c r="G26" s="23"/>
      <c r="H26" s="24"/>
      <c r="I26" s="24"/>
      <c r="J26" s="24"/>
      <c r="K26" s="24"/>
      <c r="L26" s="24"/>
      <c r="M26" s="24"/>
      <c r="N26" s="24"/>
      <c r="O26" s="24"/>
      <c r="P26" s="24"/>
      <c r="Q26" s="24"/>
      <c r="R26" s="24"/>
      <c r="S26" s="24"/>
      <c r="T26" s="24"/>
      <c r="U26" s="24"/>
      <c r="V26" s="24"/>
      <c r="W26" s="24"/>
      <c r="X26" s="24"/>
      <c r="Y26" s="24"/>
      <c r="Z26" s="24"/>
      <c r="AA26" s="24"/>
      <c r="AB26" s="24"/>
      <c r="AC26" s="24"/>
    </row>
    <row r="27" spans="1:29" ht="20.100000000000001" customHeight="1">
      <c r="A27" s="87"/>
      <c r="B27" s="95" t="s">
        <v>59</v>
      </c>
      <c r="C27" s="89" t="s">
        <v>60</v>
      </c>
      <c r="D27" s="89"/>
      <c r="E27" s="411">
        <f t="shared" si="1"/>
        <v>0</v>
      </c>
      <c r="F27" s="23">
        <f t="shared" si="4"/>
        <v>0</v>
      </c>
      <c r="G27" s="23"/>
      <c r="H27" s="24"/>
      <c r="I27" s="24"/>
      <c r="J27" s="24"/>
      <c r="K27" s="24"/>
      <c r="L27" s="24"/>
      <c r="M27" s="24"/>
      <c r="N27" s="24"/>
      <c r="O27" s="24"/>
      <c r="P27" s="24"/>
      <c r="Q27" s="24"/>
      <c r="R27" s="24"/>
      <c r="S27" s="24"/>
      <c r="T27" s="24"/>
      <c r="U27" s="24"/>
      <c r="V27" s="24"/>
      <c r="W27" s="24"/>
      <c r="X27" s="24"/>
      <c r="Y27" s="24"/>
      <c r="Z27" s="24"/>
      <c r="AA27" s="24"/>
      <c r="AB27" s="24"/>
      <c r="AC27" s="24"/>
    </row>
    <row r="28" spans="1:29" ht="20.100000000000001" customHeight="1">
      <c r="A28" s="87"/>
      <c r="B28" s="95" t="s">
        <v>61</v>
      </c>
      <c r="C28" s="89" t="s">
        <v>62</v>
      </c>
      <c r="D28" s="89"/>
      <c r="E28" s="411">
        <f t="shared" si="1"/>
        <v>0</v>
      </c>
      <c r="F28" s="23">
        <f t="shared" si="4"/>
        <v>0</v>
      </c>
      <c r="G28" s="23"/>
      <c r="H28" s="24"/>
      <c r="I28" s="24"/>
      <c r="J28" s="24"/>
      <c r="K28" s="24"/>
      <c r="L28" s="24"/>
      <c r="M28" s="24"/>
      <c r="N28" s="24"/>
      <c r="O28" s="24"/>
      <c r="P28" s="24"/>
      <c r="Q28" s="24"/>
      <c r="R28" s="24"/>
      <c r="S28" s="24"/>
      <c r="T28" s="24"/>
      <c r="U28" s="24"/>
      <c r="V28" s="24"/>
      <c r="W28" s="24"/>
      <c r="X28" s="24"/>
      <c r="Y28" s="24"/>
      <c r="Z28" s="24"/>
      <c r="AA28" s="24"/>
      <c r="AB28" s="24"/>
      <c r="AC28" s="24"/>
    </row>
    <row r="29" spans="1:29" ht="17.25" customHeight="1">
      <c r="A29" s="90" t="s">
        <v>63</v>
      </c>
      <c r="B29" s="96" t="s">
        <v>64</v>
      </c>
      <c r="C29" s="92" t="s">
        <v>65</v>
      </c>
      <c r="D29" s="92"/>
      <c r="E29" s="411">
        <f t="shared" si="1"/>
        <v>0</v>
      </c>
      <c r="F29" s="23">
        <f>SUM(H29:AC29)</f>
        <v>0</v>
      </c>
      <c r="G29" s="18" t="e">
        <f>F29/F$9*100</f>
        <v>#DIV/0!</v>
      </c>
      <c r="H29" s="19"/>
      <c r="I29" s="19"/>
      <c r="J29" s="19"/>
      <c r="K29" s="19"/>
      <c r="L29" s="19"/>
      <c r="M29" s="19"/>
      <c r="N29" s="19"/>
      <c r="O29" s="19"/>
      <c r="P29" s="19"/>
      <c r="Q29" s="19"/>
      <c r="R29" s="19"/>
      <c r="S29" s="19"/>
      <c r="T29" s="19"/>
      <c r="U29" s="19"/>
      <c r="V29" s="19"/>
      <c r="W29" s="19"/>
      <c r="X29" s="19"/>
      <c r="Y29" s="19"/>
      <c r="Z29" s="19"/>
      <c r="AA29" s="19"/>
      <c r="AB29" s="19"/>
      <c r="AC29" s="19"/>
    </row>
    <row r="30" spans="1:29" ht="20.100000000000001" customHeight="1">
      <c r="A30" s="90" t="s">
        <v>66</v>
      </c>
      <c r="B30" s="96" t="s">
        <v>67</v>
      </c>
      <c r="C30" s="92" t="s">
        <v>68</v>
      </c>
      <c r="D30" s="92"/>
      <c r="E30" s="411">
        <f t="shared" si="1"/>
        <v>0</v>
      </c>
      <c r="F30" s="18">
        <f t="shared" ref="F30" si="6">SUM(H30:O30)</f>
        <v>0</v>
      </c>
      <c r="G30" s="18" t="e">
        <f>F30/F$9*100</f>
        <v>#DIV/0!</v>
      </c>
      <c r="H30" s="19"/>
      <c r="I30" s="19"/>
      <c r="J30" s="19"/>
      <c r="K30" s="19"/>
      <c r="L30" s="19"/>
      <c r="M30" s="19"/>
      <c r="N30" s="19"/>
      <c r="O30" s="19"/>
      <c r="P30" s="19"/>
      <c r="Q30" s="19"/>
      <c r="R30" s="19"/>
      <c r="S30" s="19"/>
      <c r="T30" s="19"/>
      <c r="U30" s="19"/>
      <c r="V30" s="19"/>
      <c r="W30" s="19"/>
      <c r="X30" s="19"/>
      <c r="Y30" s="19"/>
      <c r="Z30" s="19"/>
      <c r="AA30" s="19"/>
      <c r="AB30" s="19"/>
      <c r="AC30" s="19"/>
    </row>
    <row r="31" spans="1:29" ht="17.25" customHeight="1">
      <c r="A31" s="90" t="s">
        <v>69</v>
      </c>
      <c r="B31" s="96" t="s">
        <v>70</v>
      </c>
      <c r="C31" s="92" t="s">
        <v>71</v>
      </c>
      <c r="D31" s="92"/>
      <c r="E31" s="411">
        <f t="shared" si="1"/>
        <v>0</v>
      </c>
      <c r="F31" s="23">
        <f>SUM(H31:AC31)</f>
        <v>0</v>
      </c>
      <c r="G31" s="18" t="e">
        <f>F31/F$9*100</f>
        <v>#DIV/0!</v>
      </c>
      <c r="H31" s="19"/>
      <c r="I31" s="19"/>
      <c r="J31" s="19"/>
      <c r="K31" s="19"/>
      <c r="L31" s="19"/>
      <c r="M31" s="19"/>
      <c r="N31" s="19"/>
      <c r="O31" s="19"/>
      <c r="P31" s="19"/>
      <c r="Q31" s="19"/>
      <c r="R31" s="19"/>
      <c r="S31" s="19"/>
      <c r="T31" s="19"/>
      <c r="U31" s="19"/>
      <c r="V31" s="19"/>
      <c r="W31" s="19"/>
      <c r="X31" s="19"/>
      <c r="Y31" s="19"/>
      <c r="Z31" s="19"/>
      <c r="AA31" s="19"/>
      <c r="AB31" s="19"/>
      <c r="AC31" s="19"/>
    </row>
    <row r="32" spans="1:29" s="55" customFormat="1" ht="19.5" customHeight="1">
      <c r="A32" s="83" t="s">
        <v>72</v>
      </c>
      <c r="B32" s="103" t="s">
        <v>73</v>
      </c>
      <c r="C32" s="85" t="s">
        <v>74</v>
      </c>
      <c r="D32" s="85">
        <v>2580.70525</v>
      </c>
      <c r="E32" s="409">
        <f t="shared" si="1"/>
        <v>-2526.9452499999998</v>
      </c>
      <c r="F32" s="104">
        <f>SUM(F34:F43)+SUM(F61:F74)</f>
        <v>53.76</v>
      </c>
      <c r="G32" s="86">
        <f>F32/F$7*100</f>
        <v>100</v>
      </c>
      <c r="H32" s="104">
        <f t="shared" ref="H32:AC32" si="7">SUM(H34:H43)+SUM(H61:H74)</f>
        <v>27.560000000000002</v>
      </c>
      <c r="I32" s="104">
        <f t="shared" si="7"/>
        <v>0</v>
      </c>
      <c r="J32" s="104">
        <f t="shared" si="7"/>
        <v>0</v>
      </c>
      <c r="K32" s="104">
        <f t="shared" si="7"/>
        <v>0</v>
      </c>
      <c r="L32" s="104">
        <f t="shared" si="7"/>
        <v>26.2</v>
      </c>
      <c r="M32" s="104">
        <f t="shared" si="7"/>
        <v>0</v>
      </c>
      <c r="N32" s="104">
        <f t="shared" si="7"/>
        <v>0</v>
      </c>
      <c r="O32" s="104">
        <f t="shared" si="7"/>
        <v>0</v>
      </c>
      <c r="P32" s="104">
        <f t="shared" si="7"/>
        <v>0</v>
      </c>
      <c r="Q32" s="104">
        <f t="shared" si="7"/>
        <v>0</v>
      </c>
      <c r="R32" s="104">
        <f t="shared" si="7"/>
        <v>0</v>
      </c>
      <c r="S32" s="104">
        <f t="shared" si="7"/>
        <v>0</v>
      </c>
      <c r="T32" s="104">
        <f t="shared" si="7"/>
        <v>0</v>
      </c>
      <c r="U32" s="104">
        <f t="shared" si="7"/>
        <v>0</v>
      </c>
      <c r="V32" s="104">
        <f t="shared" si="7"/>
        <v>0</v>
      </c>
      <c r="W32" s="104">
        <f t="shared" si="7"/>
        <v>0</v>
      </c>
      <c r="X32" s="104">
        <f t="shared" si="7"/>
        <v>0</v>
      </c>
      <c r="Y32" s="104">
        <f t="shared" si="7"/>
        <v>0</v>
      </c>
      <c r="Z32" s="104">
        <f t="shared" si="7"/>
        <v>0</v>
      </c>
      <c r="AA32" s="104">
        <f t="shared" si="7"/>
        <v>0</v>
      </c>
      <c r="AB32" s="104">
        <f t="shared" si="7"/>
        <v>0</v>
      </c>
      <c r="AC32" s="104">
        <f t="shared" si="7"/>
        <v>0</v>
      </c>
    </row>
    <row r="33" spans="1:29" s="53" customFormat="1" ht="18" customHeight="1">
      <c r="A33" s="87"/>
      <c r="B33" s="88" t="s">
        <v>75</v>
      </c>
      <c r="C33" s="89"/>
      <c r="D33" s="89"/>
      <c r="E33" s="410">
        <f t="shared" si="1"/>
        <v>0</v>
      </c>
      <c r="F33" s="23"/>
      <c r="G33" s="23"/>
      <c r="H33" s="24"/>
      <c r="I33" s="24"/>
      <c r="J33" s="24"/>
      <c r="K33" s="24"/>
      <c r="L33" s="24"/>
      <c r="M33" s="24"/>
      <c r="N33" s="24"/>
      <c r="O33" s="24"/>
      <c r="P33" s="24"/>
      <c r="Q33" s="24"/>
      <c r="R33" s="24"/>
      <c r="S33" s="24"/>
      <c r="T33" s="24"/>
      <c r="U33" s="24"/>
      <c r="V33" s="24"/>
      <c r="W33" s="24"/>
      <c r="X33" s="24"/>
      <c r="Y33" s="24"/>
      <c r="Z33" s="24"/>
      <c r="AA33" s="24"/>
      <c r="AB33" s="24"/>
      <c r="AC33" s="24"/>
    </row>
    <row r="34" spans="1:29" ht="17.25" customHeight="1">
      <c r="A34" s="90" t="s">
        <v>76</v>
      </c>
      <c r="B34" s="96" t="s">
        <v>77</v>
      </c>
      <c r="C34" s="92" t="s">
        <v>78</v>
      </c>
      <c r="D34" s="92"/>
      <c r="E34" s="411">
        <f t="shared" si="1"/>
        <v>0</v>
      </c>
      <c r="F34" s="23">
        <f>SUM(H34:AC34)</f>
        <v>0</v>
      </c>
      <c r="G34" s="18">
        <f>F34/F$32*100</f>
        <v>0</v>
      </c>
      <c r="H34" s="19"/>
      <c r="I34" s="19"/>
      <c r="J34" s="19"/>
      <c r="K34" s="19"/>
      <c r="L34" s="19"/>
      <c r="M34" s="19"/>
      <c r="N34" s="19"/>
      <c r="O34" s="19"/>
      <c r="P34" s="19"/>
      <c r="Q34" s="19"/>
      <c r="R34" s="19"/>
      <c r="S34" s="19"/>
      <c r="T34" s="19"/>
      <c r="U34" s="19"/>
      <c r="V34" s="19"/>
      <c r="W34" s="19"/>
      <c r="X34" s="19"/>
      <c r="Y34" s="19"/>
      <c r="Z34" s="19"/>
      <c r="AA34" s="19"/>
      <c r="AB34" s="19"/>
      <c r="AC34" s="19"/>
    </row>
    <row r="35" spans="1:29" ht="17.25" customHeight="1">
      <c r="A35" s="90" t="s">
        <v>79</v>
      </c>
      <c r="B35" s="96" t="s">
        <v>80</v>
      </c>
      <c r="C35" s="92" t="s">
        <v>81</v>
      </c>
      <c r="D35" s="92"/>
      <c r="E35" s="411">
        <f t="shared" si="1"/>
        <v>0</v>
      </c>
      <c r="F35" s="23">
        <f t="shared" ref="F35:F42" si="8">SUM(H35:AC35)</f>
        <v>0</v>
      </c>
      <c r="G35" s="18">
        <f t="shared" ref="G35:G41" si="9">F35/F$32*100</f>
        <v>0</v>
      </c>
      <c r="H35" s="19"/>
      <c r="I35" s="19"/>
      <c r="J35" s="19"/>
      <c r="K35" s="19"/>
      <c r="L35" s="19"/>
      <c r="M35" s="19"/>
      <c r="N35" s="19"/>
      <c r="O35" s="19"/>
      <c r="P35" s="19"/>
      <c r="Q35" s="19"/>
      <c r="R35" s="19"/>
      <c r="S35" s="19"/>
      <c r="T35" s="19"/>
      <c r="U35" s="19"/>
      <c r="V35" s="19"/>
      <c r="W35" s="19"/>
      <c r="X35" s="19"/>
      <c r="Y35" s="19"/>
      <c r="Z35" s="19"/>
      <c r="AA35" s="19"/>
      <c r="AB35" s="19"/>
      <c r="AC35" s="19"/>
    </row>
    <row r="36" spans="1:29" ht="17.25" customHeight="1">
      <c r="A36" s="90" t="s">
        <v>82</v>
      </c>
      <c r="B36" s="96" t="s">
        <v>83</v>
      </c>
      <c r="C36" s="92" t="s">
        <v>84</v>
      </c>
      <c r="D36" s="92"/>
      <c r="E36" s="411">
        <f t="shared" si="1"/>
        <v>0</v>
      </c>
      <c r="F36" s="23">
        <f t="shared" si="8"/>
        <v>0</v>
      </c>
      <c r="G36" s="18">
        <f t="shared" si="9"/>
        <v>0</v>
      </c>
      <c r="H36" s="19"/>
      <c r="I36" s="19"/>
      <c r="J36" s="19"/>
      <c r="K36" s="19"/>
      <c r="L36" s="19"/>
      <c r="M36" s="19"/>
      <c r="N36" s="19"/>
      <c r="O36" s="19"/>
      <c r="P36" s="19"/>
      <c r="Q36" s="19"/>
      <c r="R36" s="19"/>
      <c r="S36" s="19"/>
      <c r="T36" s="19"/>
      <c r="U36" s="19"/>
      <c r="V36" s="19"/>
      <c r="W36" s="19"/>
      <c r="X36" s="19"/>
      <c r="Y36" s="19"/>
      <c r="Z36" s="19"/>
      <c r="AA36" s="19"/>
      <c r="AB36" s="19"/>
      <c r="AC36" s="19"/>
    </row>
    <row r="37" spans="1:29" ht="17.25" hidden="1" customHeight="1">
      <c r="A37" s="90"/>
      <c r="B37" s="91" t="s">
        <v>86</v>
      </c>
      <c r="C37" s="92" t="s">
        <v>87</v>
      </c>
      <c r="D37" s="92"/>
      <c r="E37" s="411">
        <f t="shared" si="1"/>
        <v>0</v>
      </c>
      <c r="F37" s="23">
        <f t="shared" si="8"/>
        <v>0</v>
      </c>
      <c r="G37" s="18">
        <f t="shared" si="9"/>
        <v>0</v>
      </c>
      <c r="H37" s="19"/>
      <c r="I37" s="19"/>
      <c r="J37" s="19"/>
      <c r="K37" s="19"/>
      <c r="L37" s="19"/>
      <c r="M37" s="19"/>
      <c r="N37" s="19"/>
      <c r="O37" s="19"/>
      <c r="P37" s="19"/>
      <c r="Q37" s="19"/>
      <c r="R37" s="19"/>
      <c r="S37" s="19"/>
      <c r="T37" s="19"/>
      <c r="U37" s="19"/>
      <c r="V37" s="19"/>
      <c r="W37" s="19"/>
      <c r="X37" s="19"/>
      <c r="Y37" s="19"/>
      <c r="Z37" s="19"/>
      <c r="AA37" s="19"/>
      <c r="AB37" s="19"/>
      <c r="AC37" s="19"/>
    </row>
    <row r="38" spans="1:29" ht="17.25" customHeight="1">
      <c r="A38" s="90" t="s">
        <v>85</v>
      </c>
      <c r="B38" s="96" t="s">
        <v>88</v>
      </c>
      <c r="C38" s="92" t="s">
        <v>89</v>
      </c>
      <c r="D38" s="92"/>
      <c r="E38" s="411">
        <f t="shared" si="1"/>
        <v>0</v>
      </c>
      <c r="F38" s="23">
        <f t="shared" si="8"/>
        <v>0</v>
      </c>
      <c r="G38" s="18">
        <f t="shared" si="9"/>
        <v>0</v>
      </c>
      <c r="H38" s="19"/>
      <c r="I38" s="19"/>
      <c r="J38" s="19"/>
      <c r="K38" s="19"/>
      <c r="L38" s="19"/>
      <c r="M38" s="19"/>
      <c r="N38" s="19"/>
      <c r="O38" s="19"/>
      <c r="P38" s="19"/>
      <c r="Q38" s="19"/>
      <c r="R38" s="19"/>
      <c r="S38" s="19"/>
      <c r="T38" s="19"/>
      <c r="U38" s="19"/>
      <c r="V38" s="19"/>
      <c r="W38" s="19"/>
      <c r="X38" s="19"/>
      <c r="Y38" s="19"/>
      <c r="Z38" s="19"/>
      <c r="AA38" s="19"/>
      <c r="AB38" s="19"/>
      <c r="AC38" s="19"/>
    </row>
    <row r="39" spans="1:29" ht="17.25" customHeight="1">
      <c r="A39" s="90" t="s">
        <v>90</v>
      </c>
      <c r="B39" s="96" t="s">
        <v>91</v>
      </c>
      <c r="C39" s="92" t="s">
        <v>92</v>
      </c>
      <c r="D39" s="92"/>
      <c r="E39" s="411">
        <f t="shared" si="1"/>
        <v>2.4300000000000002</v>
      </c>
      <c r="F39" s="23">
        <f>SUM(H39:AC39)</f>
        <v>2.4300000000000002</v>
      </c>
      <c r="G39" s="18">
        <f t="shared" si="9"/>
        <v>4.5200892857142865</v>
      </c>
      <c r="H39" s="831">
        <v>0.25</v>
      </c>
      <c r="I39" s="19"/>
      <c r="J39" s="19"/>
      <c r="K39" s="19"/>
      <c r="L39" s="832">
        <v>2.1800000000000002</v>
      </c>
      <c r="M39" s="19"/>
      <c r="N39" s="19"/>
      <c r="O39" s="19"/>
      <c r="P39" s="19"/>
      <c r="Q39" s="19"/>
      <c r="R39" s="19"/>
      <c r="S39" s="19"/>
      <c r="T39" s="19"/>
      <c r="U39" s="19"/>
      <c r="V39" s="19"/>
      <c r="W39" s="19"/>
      <c r="X39" s="19"/>
      <c r="Y39" s="19"/>
      <c r="Z39" s="19"/>
      <c r="AA39" s="19"/>
      <c r="AB39" s="19"/>
      <c r="AC39" s="19"/>
    </row>
    <row r="40" spans="1:29" ht="17.25" customHeight="1">
      <c r="A40" s="90" t="s">
        <v>93</v>
      </c>
      <c r="B40" s="98" t="s">
        <v>94</v>
      </c>
      <c r="C40" s="92" t="s">
        <v>95</v>
      </c>
      <c r="D40" s="92"/>
      <c r="E40" s="411">
        <f t="shared" si="1"/>
        <v>0</v>
      </c>
      <c r="F40" s="23">
        <f t="shared" si="8"/>
        <v>0</v>
      </c>
      <c r="G40" s="18">
        <f t="shared" si="9"/>
        <v>0</v>
      </c>
      <c r="H40" s="19"/>
      <c r="I40" s="19"/>
      <c r="J40" s="19"/>
      <c r="K40" s="19"/>
      <c r="L40" s="19"/>
      <c r="M40" s="19"/>
      <c r="N40" s="19"/>
      <c r="O40" s="19"/>
      <c r="P40" s="19"/>
      <c r="Q40" s="19"/>
      <c r="R40" s="19"/>
      <c r="S40" s="19"/>
      <c r="T40" s="19"/>
      <c r="U40" s="19"/>
      <c r="V40" s="19"/>
      <c r="W40" s="19"/>
      <c r="X40" s="19"/>
      <c r="Y40" s="19"/>
      <c r="Z40" s="19"/>
      <c r="AA40" s="19"/>
      <c r="AB40" s="19"/>
      <c r="AC40" s="19"/>
    </row>
    <row r="41" spans="1:29" ht="17.25" customHeight="1">
      <c r="A41" s="90" t="s">
        <v>96</v>
      </c>
      <c r="B41" s="96" t="s">
        <v>97</v>
      </c>
      <c r="C41" s="92" t="s">
        <v>98</v>
      </c>
      <c r="D41" s="92"/>
      <c r="E41" s="411">
        <f t="shared" si="1"/>
        <v>0</v>
      </c>
      <c r="F41" s="23">
        <f t="shared" si="8"/>
        <v>0</v>
      </c>
      <c r="G41" s="18">
        <f t="shared" si="9"/>
        <v>0</v>
      </c>
      <c r="H41" s="19"/>
      <c r="I41" s="19"/>
      <c r="J41" s="19"/>
      <c r="K41" s="19"/>
      <c r="L41" s="19"/>
      <c r="M41" s="19"/>
      <c r="N41" s="19"/>
      <c r="O41" s="19"/>
      <c r="P41" s="19"/>
      <c r="Q41" s="19"/>
      <c r="R41" s="19"/>
      <c r="S41" s="19"/>
      <c r="T41" s="19"/>
      <c r="U41" s="19"/>
      <c r="V41" s="19"/>
      <c r="W41" s="19"/>
      <c r="X41" s="19"/>
      <c r="Y41" s="19"/>
      <c r="Z41" s="19"/>
      <c r="AA41" s="19"/>
      <c r="AB41" s="19"/>
      <c r="AC41" s="19"/>
    </row>
    <row r="42" spans="1:29" s="50" customFormat="1" ht="17.25" customHeight="1">
      <c r="A42" s="90" t="s">
        <v>99</v>
      </c>
      <c r="B42" s="99" t="s">
        <v>100</v>
      </c>
      <c r="C42" s="92" t="s">
        <v>101</v>
      </c>
      <c r="D42" s="92"/>
      <c r="E42" s="411">
        <f t="shared" si="1"/>
        <v>0</v>
      </c>
      <c r="F42" s="23">
        <f t="shared" si="8"/>
        <v>0</v>
      </c>
      <c r="G42" s="18">
        <f>F42/F$32*100</f>
        <v>0</v>
      </c>
      <c r="H42" s="100"/>
      <c r="I42" s="100"/>
      <c r="J42" s="100"/>
      <c r="K42" s="100"/>
      <c r="L42" s="100"/>
      <c r="M42" s="100"/>
      <c r="N42" s="100"/>
      <c r="O42" s="100"/>
      <c r="P42" s="100"/>
      <c r="Q42" s="100"/>
      <c r="R42" s="100"/>
      <c r="S42" s="100"/>
      <c r="T42" s="100"/>
      <c r="U42" s="100"/>
      <c r="V42" s="100"/>
      <c r="W42" s="100"/>
      <c r="X42" s="100"/>
      <c r="Y42" s="100"/>
      <c r="Z42" s="100"/>
      <c r="AA42" s="100"/>
      <c r="AB42" s="100"/>
      <c r="AC42" s="100"/>
    </row>
    <row r="43" spans="1:29" ht="30" customHeight="1">
      <c r="A43" s="90" t="s">
        <v>102</v>
      </c>
      <c r="B43" s="98" t="s">
        <v>103</v>
      </c>
      <c r="C43" s="92" t="s">
        <v>104</v>
      </c>
      <c r="D43" s="92"/>
      <c r="E43" s="411">
        <f t="shared" si="1"/>
        <v>24.88</v>
      </c>
      <c r="F43" s="24">
        <f>SUM(F45:F60)</f>
        <v>24.88</v>
      </c>
      <c r="G43" s="18">
        <f t="shared" ref="G43" si="10">F43/F$32*100</f>
        <v>46.279761904761905</v>
      </c>
      <c r="H43" s="24">
        <f t="shared" ref="H43:X43" si="11">SUM(H45:H60)</f>
        <v>13.63</v>
      </c>
      <c r="I43" s="24">
        <f t="shared" si="11"/>
        <v>0</v>
      </c>
      <c r="J43" s="24">
        <f t="shared" si="11"/>
        <v>0</v>
      </c>
      <c r="K43" s="24">
        <f t="shared" si="11"/>
        <v>0</v>
      </c>
      <c r="L43" s="24">
        <f t="shared" si="11"/>
        <v>11.25</v>
      </c>
      <c r="M43" s="24">
        <f t="shared" si="11"/>
        <v>0</v>
      </c>
      <c r="N43" s="24">
        <f t="shared" si="11"/>
        <v>0</v>
      </c>
      <c r="O43" s="24">
        <f t="shared" si="11"/>
        <v>0</v>
      </c>
      <c r="P43" s="24">
        <f t="shared" si="11"/>
        <v>0</v>
      </c>
      <c r="Q43" s="24">
        <f t="shared" si="11"/>
        <v>0</v>
      </c>
      <c r="R43" s="24">
        <f t="shared" si="11"/>
        <v>0</v>
      </c>
      <c r="S43" s="24">
        <f t="shared" si="11"/>
        <v>0</v>
      </c>
      <c r="T43" s="24">
        <f t="shared" si="11"/>
        <v>0</v>
      </c>
      <c r="U43" s="24">
        <f t="shared" si="11"/>
        <v>0</v>
      </c>
      <c r="V43" s="24">
        <f t="shared" si="11"/>
        <v>0</v>
      </c>
      <c r="W43" s="24">
        <f t="shared" si="11"/>
        <v>0</v>
      </c>
      <c r="X43" s="24">
        <f t="shared" si="11"/>
        <v>0</v>
      </c>
      <c r="Y43" s="24">
        <f t="shared" ref="Y43:AC43" si="12">SUM(Y44:Y59)</f>
        <v>0</v>
      </c>
      <c r="Z43" s="24">
        <f t="shared" si="12"/>
        <v>0</v>
      </c>
      <c r="AA43" s="24">
        <f t="shared" si="12"/>
        <v>0</v>
      </c>
      <c r="AB43" s="24">
        <f t="shared" si="12"/>
        <v>0</v>
      </c>
      <c r="AC43" s="24">
        <f t="shared" si="12"/>
        <v>0</v>
      </c>
    </row>
    <row r="44" spans="1:29" s="53" customFormat="1" ht="18" customHeight="1">
      <c r="A44" s="87"/>
      <c r="B44" s="88" t="s">
        <v>75</v>
      </c>
      <c r="C44" s="89"/>
      <c r="D44" s="89"/>
      <c r="E44" s="410">
        <f t="shared" si="1"/>
        <v>0</v>
      </c>
      <c r="F44" s="24"/>
      <c r="G44" s="18"/>
      <c r="H44" s="24"/>
      <c r="I44" s="24"/>
      <c r="J44" s="24"/>
      <c r="K44" s="24"/>
      <c r="L44" s="24"/>
      <c r="M44" s="24"/>
      <c r="N44" s="24"/>
      <c r="O44" s="24"/>
      <c r="P44" s="24"/>
      <c r="Q44" s="24"/>
      <c r="R44" s="24"/>
      <c r="S44" s="24"/>
      <c r="T44" s="24"/>
      <c r="U44" s="24"/>
      <c r="V44" s="24"/>
      <c r="W44" s="24"/>
      <c r="X44" s="24"/>
      <c r="Y44" s="24"/>
      <c r="Z44" s="24"/>
      <c r="AA44" s="24"/>
      <c r="AB44" s="24"/>
      <c r="AC44" s="24"/>
    </row>
    <row r="45" spans="1:29" s="421" customFormat="1" ht="18" customHeight="1">
      <c r="A45" s="416" t="s">
        <v>105</v>
      </c>
      <c r="B45" s="422" t="s">
        <v>106</v>
      </c>
      <c r="C45" s="417" t="s">
        <v>107</v>
      </c>
      <c r="D45" s="417"/>
      <c r="E45" s="418">
        <f t="shared" si="1"/>
        <v>21.28</v>
      </c>
      <c r="F45" s="419">
        <f t="shared" ref="F45:F75" si="13">SUM(H45:AC45)</f>
        <v>21.28</v>
      </c>
      <c r="G45" s="420">
        <f>F45/F$43*100</f>
        <v>85.530546623794223</v>
      </c>
      <c r="H45" s="833">
        <v>12.7</v>
      </c>
      <c r="I45" s="423"/>
      <c r="J45" s="423"/>
      <c r="K45" s="423"/>
      <c r="L45" s="834">
        <f>3.08+5.5</f>
        <v>8.58</v>
      </c>
      <c r="M45" s="423"/>
      <c r="N45" s="423"/>
      <c r="O45" s="423"/>
      <c r="P45" s="423"/>
      <c r="Q45" s="423"/>
      <c r="R45" s="423"/>
      <c r="S45" s="423"/>
      <c r="T45" s="423"/>
      <c r="U45" s="423"/>
      <c r="V45" s="423"/>
      <c r="W45" s="423"/>
      <c r="X45" s="423"/>
      <c r="Y45" s="423"/>
      <c r="Z45" s="423"/>
      <c r="AA45" s="423"/>
      <c r="AB45" s="423"/>
      <c r="AC45" s="423"/>
    </row>
    <row r="46" spans="1:29" ht="18" customHeight="1">
      <c r="A46" s="90" t="s">
        <v>105</v>
      </c>
      <c r="B46" s="98" t="s">
        <v>108</v>
      </c>
      <c r="C46" s="92" t="s">
        <v>109</v>
      </c>
      <c r="D46" s="92"/>
      <c r="E46" s="411">
        <f t="shared" si="1"/>
        <v>0.05</v>
      </c>
      <c r="F46" s="23">
        <f t="shared" si="13"/>
        <v>0.05</v>
      </c>
      <c r="G46" s="18">
        <f t="shared" ref="G46:G52" si="14">F46/F$43*100</f>
        <v>0.2009646302250804</v>
      </c>
      <c r="H46" s="835">
        <v>0.05</v>
      </c>
      <c r="I46" s="100"/>
      <c r="J46" s="100"/>
      <c r="K46" s="100"/>
      <c r="L46" s="100"/>
      <c r="M46" s="100"/>
      <c r="N46" s="100"/>
      <c r="O46" s="100"/>
      <c r="P46" s="100"/>
      <c r="Q46" s="100"/>
      <c r="R46" s="100"/>
      <c r="S46" s="100"/>
      <c r="T46" s="100"/>
      <c r="U46" s="100"/>
      <c r="V46" s="100"/>
      <c r="W46" s="100"/>
      <c r="X46" s="100"/>
      <c r="Y46" s="100"/>
      <c r="Z46" s="100"/>
      <c r="AA46" s="100"/>
      <c r="AB46" s="100"/>
      <c r="AC46" s="100"/>
    </row>
    <row r="47" spans="1:29" ht="18" customHeight="1">
      <c r="A47" s="90" t="s">
        <v>105</v>
      </c>
      <c r="B47" s="98" t="s">
        <v>110</v>
      </c>
      <c r="C47" s="92" t="s">
        <v>111</v>
      </c>
      <c r="D47" s="92"/>
      <c r="E47" s="411">
        <f t="shared" si="1"/>
        <v>1.55</v>
      </c>
      <c r="F47" s="23">
        <f t="shared" si="13"/>
        <v>1.55</v>
      </c>
      <c r="G47" s="18">
        <f t="shared" si="14"/>
        <v>6.229903536977492</v>
      </c>
      <c r="H47" s="835">
        <v>0.22</v>
      </c>
      <c r="I47" s="100"/>
      <c r="J47" s="100"/>
      <c r="K47" s="100"/>
      <c r="L47" s="836">
        <f>0.59+0.74</f>
        <v>1.33</v>
      </c>
      <c r="M47" s="100"/>
      <c r="N47" s="100"/>
      <c r="O47" s="100"/>
      <c r="P47" s="100"/>
      <c r="Q47" s="100"/>
      <c r="R47" s="100"/>
      <c r="S47" s="100"/>
      <c r="T47" s="100"/>
      <c r="U47" s="100"/>
      <c r="V47" s="100"/>
      <c r="W47" s="100"/>
      <c r="X47" s="100"/>
      <c r="Y47" s="100"/>
      <c r="Z47" s="100"/>
      <c r="AA47" s="100"/>
      <c r="AB47" s="100"/>
      <c r="AC47" s="100"/>
    </row>
    <row r="48" spans="1:29" ht="18" customHeight="1">
      <c r="A48" s="90" t="s">
        <v>105</v>
      </c>
      <c r="B48" s="98" t="s">
        <v>112</v>
      </c>
      <c r="C48" s="92" t="s">
        <v>113</v>
      </c>
      <c r="D48" s="92"/>
      <c r="E48" s="411">
        <f t="shared" si="1"/>
        <v>0.09</v>
      </c>
      <c r="F48" s="23">
        <f t="shared" si="13"/>
        <v>0.09</v>
      </c>
      <c r="G48" s="18">
        <f t="shared" si="14"/>
        <v>0.36173633440514469</v>
      </c>
      <c r="H48" s="100"/>
      <c r="I48" s="100"/>
      <c r="J48" s="100"/>
      <c r="K48" s="100"/>
      <c r="L48" s="836">
        <v>0.09</v>
      </c>
      <c r="M48" s="100"/>
      <c r="N48" s="100"/>
      <c r="O48" s="100"/>
      <c r="P48" s="100"/>
      <c r="Q48" s="100"/>
      <c r="R48" s="100"/>
      <c r="S48" s="100"/>
      <c r="T48" s="100"/>
      <c r="U48" s="100"/>
      <c r="V48" s="100"/>
      <c r="W48" s="100"/>
      <c r="X48" s="100"/>
      <c r="Y48" s="100"/>
      <c r="Z48" s="100"/>
      <c r="AA48" s="100"/>
      <c r="AB48" s="100"/>
      <c r="AC48" s="100"/>
    </row>
    <row r="49" spans="1:29" ht="18" customHeight="1">
      <c r="A49" s="90" t="s">
        <v>105</v>
      </c>
      <c r="B49" s="98" t="s">
        <v>114</v>
      </c>
      <c r="C49" s="92" t="s">
        <v>115</v>
      </c>
      <c r="D49" s="92"/>
      <c r="E49" s="411">
        <f t="shared" si="1"/>
        <v>1.22</v>
      </c>
      <c r="F49" s="23">
        <f t="shared" si="13"/>
        <v>1.22</v>
      </c>
      <c r="G49" s="18">
        <f t="shared" si="14"/>
        <v>4.9035369774919619</v>
      </c>
      <c r="H49" s="835">
        <v>0.3</v>
      </c>
      <c r="I49" s="100"/>
      <c r="J49" s="100"/>
      <c r="K49" s="100"/>
      <c r="L49" s="836">
        <f>0.34+0.58</f>
        <v>0.91999999999999993</v>
      </c>
      <c r="M49" s="100"/>
      <c r="N49" s="100"/>
      <c r="O49" s="100"/>
      <c r="P49" s="100"/>
      <c r="Q49" s="100"/>
      <c r="R49" s="100"/>
      <c r="S49" s="100"/>
      <c r="T49" s="100"/>
      <c r="U49" s="100"/>
      <c r="V49" s="100"/>
      <c r="W49" s="100"/>
      <c r="X49" s="100"/>
      <c r="Y49" s="100"/>
      <c r="Z49" s="100"/>
      <c r="AA49" s="100"/>
      <c r="AB49" s="100"/>
      <c r="AC49" s="100"/>
    </row>
    <row r="50" spans="1:29" ht="18" customHeight="1">
      <c r="A50" s="90" t="s">
        <v>105</v>
      </c>
      <c r="B50" s="98" t="s">
        <v>116</v>
      </c>
      <c r="C50" s="92" t="s">
        <v>117</v>
      </c>
      <c r="D50" s="92"/>
      <c r="E50" s="411">
        <f t="shared" si="1"/>
        <v>0.33</v>
      </c>
      <c r="F50" s="23">
        <f t="shared" si="13"/>
        <v>0.33</v>
      </c>
      <c r="G50" s="18">
        <f t="shared" si="14"/>
        <v>1.3263665594855307</v>
      </c>
      <c r="H50" s="100"/>
      <c r="I50" s="100"/>
      <c r="J50" s="100"/>
      <c r="K50" s="100"/>
      <c r="L50" s="836">
        <v>0.33</v>
      </c>
      <c r="M50" s="100"/>
      <c r="N50" s="100"/>
      <c r="O50" s="100"/>
      <c r="P50" s="100"/>
      <c r="Q50" s="100"/>
      <c r="R50" s="100"/>
      <c r="S50" s="100"/>
      <c r="T50" s="100"/>
      <c r="U50" s="100"/>
      <c r="V50" s="100"/>
      <c r="W50" s="100"/>
      <c r="X50" s="100"/>
      <c r="Y50" s="100"/>
      <c r="Z50" s="100"/>
      <c r="AA50" s="100"/>
      <c r="AB50" s="100"/>
      <c r="AC50" s="100"/>
    </row>
    <row r="51" spans="1:29" ht="18" customHeight="1">
      <c r="A51" s="90" t="s">
        <v>105</v>
      </c>
      <c r="B51" s="98" t="s">
        <v>118</v>
      </c>
      <c r="C51" s="92" t="s">
        <v>119</v>
      </c>
      <c r="D51" s="92"/>
      <c r="E51" s="411">
        <f t="shared" si="1"/>
        <v>0</v>
      </c>
      <c r="F51" s="23">
        <f t="shared" si="13"/>
        <v>0</v>
      </c>
      <c r="G51" s="18">
        <f t="shared" si="14"/>
        <v>0</v>
      </c>
      <c r="H51" s="100"/>
      <c r="I51" s="100"/>
      <c r="J51" s="100"/>
      <c r="K51" s="100"/>
      <c r="L51" s="100"/>
      <c r="M51" s="100"/>
      <c r="N51" s="100"/>
      <c r="O51" s="100"/>
      <c r="P51" s="100"/>
      <c r="Q51" s="100"/>
      <c r="R51" s="100"/>
      <c r="S51" s="100"/>
      <c r="T51" s="100"/>
      <c r="U51" s="100"/>
      <c r="V51" s="100"/>
      <c r="W51" s="100"/>
      <c r="X51" s="100"/>
      <c r="Y51" s="100"/>
      <c r="Z51" s="100"/>
      <c r="AA51" s="100"/>
      <c r="AB51" s="100"/>
      <c r="AC51" s="100"/>
    </row>
    <row r="52" spans="1:29" ht="18" customHeight="1">
      <c r="A52" s="90" t="s">
        <v>105</v>
      </c>
      <c r="B52" s="98" t="s">
        <v>120</v>
      </c>
      <c r="C52" s="92" t="s">
        <v>121</v>
      </c>
      <c r="D52" s="92"/>
      <c r="E52" s="411">
        <f t="shared" si="1"/>
        <v>0</v>
      </c>
      <c r="F52" s="23">
        <f t="shared" si="13"/>
        <v>0</v>
      </c>
      <c r="G52" s="18">
        <f t="shared" si="14"/>
        <v>0</v>
      </c>
      <c r="H52" s="100"/>
      <c r="I52" s="100"/>
      <c r="J52" s="100"/>
      <c r="K52" s="100"/>
      <c r="L52" s="100"/>
      <c r="M52" s="100"/>
      <c r="N52" s="100"/>
      <c r="O52" s="100"/>
      <c r="P52" s="100"/>
      <c r="Q52" s="100"/>
      <c r="R52" s="100"/>
      <c r="S52" s="100"/>
      <c r="T52" s="100"/>
      <c r="U52" s="100"/>
      <c r="V52" s="100"/>
      <c r="W52" s="100"/>
      <c r="X52" s="100"/>
      <c r="Y52" s="100"/>
      <c r="Z52" s="100"/>
      <c r="AA52" s="100"/>
      <c r="AB52" s="100"/>
      <c r="AC52" s="100"/>
    </row>
    <row r="53" spans="1:29" ht="18" customHeight="1">
      <c r="A53" s="90" t="s">
        <v>105</v>
      </c>
      <c r="B53" s="98" t="s">
        <v>122</v>
      </c>
      <c r="C53" s="92" t="s">
        <v>123</v>
      </c>
      <c r="D53" s="92"/>
      <c r="E53" s="411">
        <f t="shared" si="1"/>
        <v>0</v>
      </c>
      <c r="F53" s="23">
        <f t="shared" si="13"/>
        <v>0</v>
      </c>
      <c r="G53" s="18"/>
      <c r="H53" s="100"/>
      <c r="I53" s="100"/>
      <c r="J53" s="100"/>
      <c r="K53" s="100"/>
      <c r="L53" s="100"/>
      <c r="M53" s="100"/>
      <c r="N53" s="100"/>
      <c r="O53" s="100"/>
      <c r="P53" s="100"/>
      <c r="Q53" s="100"/>
      <c r="R53" s="100"/>
      <c r="S53" s="100"/>
      <c r="T53" s="100"/>
      <c r="U53" s="100"/>
      <c r="V53" s="100"/>
      <c r="W53" s="100"/>
      <c r="X53" s="100"/>
      <c r="Y53" s="100"/>
      <c r="Z53" s="100"/>
      <c r="AA53" s="100"/>
      <c r="AB53" s="100"/>
      <c r="AC53" s="100"/>
    </row>
    <row r="54" spans="1:29" ht="18" customHeight="1">
      <c r="A54" s="90" t="s">
        <v>105</v>
      </c>
      <c r="B54" s="96" t="s">
        <v>124</v>
      </c>
      <c r="C54" s="92" t="s">
        <v>125</v>
      </c>
      <c r="D54" s="92"/>
      <c r="E54" s="411">
        <f t="shared" si="1"/>
        <v>0</v>
      </c>
      <c r="F54" s="23">
        <f t="shared" si="13"/>
        <v>0</v>
      </c>
      <c r="G54" s="18">
        <f>F54/F$32*100</f>
        <v>0</v>
      </c>
      <c r="H54" s="100"/>
      <c r="I54" s="100"/>
      <c r="J54" s="100"/>
      <c r="K54" s="100"/>
      <c r="L54" s="100"/>
      <c r="M54" s="100"/>
      <c r="N54" s="100"/>
      <c r="O54" s="100"/>
      <c r="P54" s="100"/>
      <c r="Q54" s="100"/>
      <c r="R54" s="100"/>
      <c r="S54" s="100"/>
      <c r="T54" s="100"/>
      <c r="U54" s="100"/>
      <c r="V54" s="100"/>
      <c r="W54" s="100"/>
      <c r="X54" s="100"/>
      <c r="Y54" s="100"/>
      <c r="Z54" s="100"/>
      <c r="AA54" s="100"/>
      <c r="AB54" s="100"/>
      <c r="AC54" s="100"/>
    </row>
    <row r="55" spans="1:29" s="421" customFormat="1" ht="17.25" customHeight="1">
      <c r="A55" s="416" t="s">
        <v>105</v>
      </c>
      <c r="B55" s="424" t="s">
        <v>126</v>
      </c>
      <c r="C55" s="417" t="s">
        <v>127</v>
      </c>
      <c r="D55" s="417"/>
      <c r="E55" s="418">
        <f t="shared" si="1"/>
        <v>0.08</v>
      </c>
      <c r="F55" s="419">
        <f t="shared" si="13"/>
        <v>0.08</v>
      </c>
      <c r="G55" s="420">
        <f>F55/F$32*100</f>
        <v>0.14880952380952384</v>
      </c>
      <c r="H55" s="833">
        <v>0.08</v>
      </c>
      <c r="I55" s="423"/>
      <c r="J55" s="423"/>
      <c r="K55" s="423"/>
      <c r="L55" s="423"/>
      <c r="M55" s="423"/>
      <c r="N55" s="423"/>
      <c r="O55" s="423"/>
      <c r="P55" s="423"/>
      <c r="Q55" s="423"/>
      <c r="R55" s="423"/>
      <c r="S55" s="423"/>
      <c r="T55" s="423"/>
      <c r="U55" s="423"/>
      <c r="V55" s="423"/>
      <c r="W55" s="423"/>
      <c r="X55" s="423"/>
      <c r="Y55" s="423"/>
      <c r="Z55" s="423"/>
      <c r="AA55" s="423"/>
      <c r="AB55" s="423"/>
      <c r="AC55" s="423"/>
    </row>
    <row r="56" spans="1:29" s="50" customFormat="1" ht="17.25" customHeight="1">
      <c r="A56" s="90" t="s">
        <v>105</v>
      </c>
      <c r="B56" s="99" t="s">
        <v>128</v>
      </c>
      <c r="C56" s="92" t="s">
        <v>129</v>
      </c>
      <c r="D56" s="92"/>
      <c r="E56" s="411">
        <f t="shared" si="1"/>
        <v>0</v>
      </c>
      <c r="F56" s="23">
        <f t="shared" si="13"/>
        <v>0</v>
      </c>
      <c r="G56" s="18">
        <f>F56/F$32*100</f>
        <v>0</v>
      </c>
      <c r="H56" s="100"/>
      <c r="I56" s="100"/>
      <c r="J56" s="100"/>
      <c r="K56" s="100"/>
      <c r="L56" s="100"/>
      <c r="M56" s="100"/>
      <c r="N56" s="100"/>
      <c r="O56" s="100"/>
      <c r="P56" s="100"/>
      <c r="Q56" s="100"/>
      <c r="R56" s="100"/>
      <c r="S56" s="100"/>
      <c r="T56" s="100"/>
      <c r="U56" s="100"/>
      <c r="V56" s="100"/>
      <c r="W56" s="100"/>
      <c r="X56" s="100"/>
      <c r="Y56" s="100"/>
      <c r="Z56" s="100"/>
      <c r="AA56" s="100"/>
      <c r="AB56" s="100"/>
      <c r="AC56" s="100"/>
    </row>
    <row r="57" spans="1:29" ht="17.25" customHeight="1">
      <c r="A57" s="90" t="s">
        <v>105</v>
      </c>
      <c r="B57" s="99" t="s">
        <v>304</v>
      </c>
      <c r="C57" s="92" t="s">
        <v>131</v>
      </c>
      <c r="D57" s="92"/>
      <c r="E57" s="411">
        <f t="shared" si="1"/>
        <v>0</v>
      </c>
      <c r="F57" s="23">
        <f t="shared" si="13"/>
        <v>0</v>
      </c>
      <c r="G57" s="18">
        <f>F57/F$32*100</f>
        <v>0</v>
      </c>
      <c r="H57" s="100"/>
      <c r="I57" s="100"/>
      <c r="J57" s="100"/>
      <c r="K57" s="100"/>
      <c r="L57" s="100"/>
      <c r="M57" s="100"/>
      <c r="N57" s="100"/>
      <c r="O57" s="100"/>
      <c r="P57" s="100"/>
      <c r="Q57" s="100"/>
      <c r="R57" s="100"/>
      <c r="S57" s="100"/>
      <c r="T57" s="100"/>
      <c r="U57" s="100"/>
      <c r="V57" s="100"/>
      <c r="W57" s="100"/>
      <c r="X57" s="100"/>
      <c r="Y57" s="100"/>
      <c r="Z57" s="100"/>
      <c r="AA57" s="100"/>
      <c r="AB57" s="100"/>
      <c r="AC57" s="100"/>
    </row>
    <row r="58" spans="1:29" ht="17.25" customHeight="1">
      <c r="A58" s="90" t="s">
        <v>105</v>
      </c>
      <c r="B58" s="98" t="s">
        <v>132</v>
      </c>
      <c r="C58" s="92" t="s">
        <v>133</v>
      </c>
      <c r="D58" s="92"/>
      <c r="E58" s="411">
        <f t="shared" si="1"/>
        <v>0</v>
      </c>
      <c r="F58" s="23">
        <f t="shared" si="13"/>
        <v>0</v>
      </c>
      <c r="G58" s="18">
        <f>F58/F$43*100</f>
        <v>0</v>
      </c>
      <c r="H58" s="100"/>
      <c r="I58" s="100"/>
      <c r="J58" s="100"/>
      <c r="K58" s="100"/>
      <c r="L58" s="100"/>
      <c r="M58" s="100"/>
      <c r="N58" s="100"/>
      <c r="O58" s="100"/>
      <c r="P58" s="100"/>
      <c r="Q58" s="100"/>
      <c r="R58" s="100"/>
      <c r="S58" s="100"/>
      <c r="T58" s="100"/>
      <c r="U58" s="100"/>
      <c r="V58" s="100"/>
      <c r="W58" s="100"/>
      <c r="X58" s="100"/>
      <c r="Y58" s="100"/>
      <c r="Z58" s="100"/>
      <c r="AA58" s="100"/>
      <c r="AB58" s="100"/>
      <c r="AC58" s="100"/>
    </row>
    <row r="59" spans="1:29" ht="17.25" customHeight="1">
      <c r="A59" s="90" t="s">
        <v>105</v>
      </c>
      <c r="B59" s="98" t="s">
        <v>134</v>
      </c>
      <c r="C59" s="92" t="s">
        <v>135</v>
      </c>
      <c r="D59" s="92"/>
      <c r="E59" s="411">
        <f t="shared" si="1"/>
        <v>0</v>
      </c>
      <c r="F59" s="23">
        <f t="shared" si="13"/>
        <v>0</v>
      </c>
      <c r="G59" s="18">
        <f>F59/F$43*100</f>
        <v>0</v>
      </c>
      <c r="H59" s="100"/>
      <c r="I59" s="100"/>
      <c r="J59" s="100"/>
      <c r="K59" s="100"/>
      <c r="L59" s="100"/>
      <c r="M59" s="100"/>
      <c r="N59" s="100"/>
      <c r="O59" s="100"/>
      <c r="P59" s="100"/>
      <c r="Q59" s="100"/>
      <c r="R59" s="100"/>
      <c r="S59" s="100"/>
      <c r="T59" s="100"/>
      <c r="U59" s="100"/>
      <c r="V59" s="100"/>
      <c r="W59" s="100"/>
      <c r="X59" s="100"/>
      <c r="Y59" s="100"/>
      <c r="Z59" s="100"/>
      <c r="AA59" s="100"/>
      <c r="AB59" s="100"/>
      <c r="AC59" s="100"/>
    </row>
    <row r="60" spans="1:29" ht="17.25" customHeight="1">
      <c r="A60" s="90" t="s">
        <v>105</v>
      </c>
      <c r="B60" s="98" t="s">
        <v>136</v>
      </c>
      <c r="C60" s="92" t="s">
        <v>137</v>
      </c>
      <c r="D60" s="92"/>
      <c r="E60" s="411">
        <f t="shared" si="1"/>
        <v>0.28000000000000003</v>
      </c>
      <c r="F60" s="23">
        <f t="shared" si="13"/>
        <v>0.28000000000000003</v>
      </c>
      <c r="G60" s="18">
        <f>F60/F$43*100</f>
        <v>1.1254019292604505</v>
      </c>
      <c r="H60" s="835">
        <v>0.28000000000000003</v>
      </c>
      <c r="I60" s="100"/>
      <c r="J60" s="100"/>
      <c r="K60" s="100"/>
      <c r="L60" s="100"/>
      <c r="M60" s="100"/>
      <c r="N60" s="100"/>
      <c r="O60" s="100"/>
      <c r="P60" s="100"/>
      <c r="Q60" s="100"/>
      <c r="R60" s="100"/>
      <c r="S60" s="100"/>
      <c r="T60" s="100"/>
      <c r="U60" s="100"/>
      <c r="V60" s="100"/>
      <c r="W60" s="100"/>
      <c r="X60" s="100"/>
      <c r="Y60" s="100"/>
      <c r="Z60" s="100"/>
      <c r="AA60" s="100"/>
      <c r="AB60" s="100"/>
      <c r="AC60" s="100"/>
    </row>
    <row r="61" spans="1:29" ht="17.25" customHeight="1">
      <c r="A61" s="90" t="s">
        <v>138</v>
      </c>
      <c r="B61" s="96" t="s">
        <v>139</v>
      </c>
      <c r="C61" s="92" t="s">
        <v>140</v>
      </c>
      <c r="D61" s="92"/>
      <c r="E61" s="411">
        <f t="shared" si="1"/>
        <v>0</v>
      </c>
      <c r="F61" s="23">
        <f t="shared" si="13"/>
        <v>0</v>
      </c>
      <c r="G61" s="18">
        <f t="shared" ref="G61:G74" si="15">F61/F$32*100</f>
        <v>0</v>
      </c>
      <c r="H61" s="100"/>
      <c r="I61" s="100"/>
      <c r="J61" s="100"/>
      <c r="K61" s="100"/>
      <c r="L61" s="100"/>
      <c r="M61" s="100"/>
      <c r="N61" s="100"/>
      <c r="O61" s="100"/>
      <c r="P61" s="100"/>
      <c r="Q61" s="100"/>
      <c r="R61" s="100"/>
      <c r="S61" s="100"/>
      <c r="T61" s="100"/>
      <c r="U61" s="100"/>
      <c r="V61" s="100"/>
      <c r="W61" s="100"/>
      <c r="X61" s="100"/>
      <c r="Y61" s="100"/>
      <c r="Z61" s="100"/>
      <c r="AA61" s="100"/>
      <c r="AB61" s="100"/>
      <c r="AC61" s="100"/>
    </row>
    <row r="62" spans="1:29" s="50" customFormat="1" ht="17.25" customHeight="1">
      <c r="A62" s="90" t="s">
        <v>141</v>
      </c>
      <c r="B62" s="99" t="s">
        <v>142</v>
      </c>
      <c r="C62" s="92" t="s">
        <v>143</v>
      </c>
      <c r="D62" s="92"/>
      <c r="E62" s="411">
        <f t="shared" si="1"/>
        <v>0</v>
      </c>
      <c r="F62" s="23">
        <f t="shared" si="13"/>
        <v>0</v>
      </c>
      <c r="G62" s="18">
        <f>F62/F$32*100</f>
        <v>0</v>
      </c>
      <c r="H62" s="100"/>
      <c r="I62" s="100"/>
      <c r="J62" s="100"/>
      <c r="K62" s="100"/>
      <c r="L62" s="100"/>
      <c r="M62" s="100"/>
      <c r="N62" s="100"/>
      <c r="O62" s="100"/>
      <c r="P62" s="100"/>
      <c r="Q62" s="100"/>
      <c r="R62" s="100"/>
      <c r="S62" s="100"/>
      <c r="T62" s="100"/>
      <c r="U62" s="100"/>
      <c r="V62" s="100"/>
      <c r="W62" s="100"/>
      <c r="X62" s="100"/>
      <c r="Y62" s="100"/>
      <c r="Z62" s="100"/>
      <c r="AA62" s="100"/>
      <c r="AB62" s="100"/>
      <c r="AC62" s="100"/>
    </row>
    <row r="63" spans="1:29" s="50" customFormat="1" ht="17.25" customHeight="1">
      <c r="A63" s="90" t="s">
        <v>144</v>
      </c>
      <c r="B63" s="99" t="s">
        <v>145</v>
      </c>
      <c r="C63" s="92" t="s">
        <v>146</v>
      </c>
      <c r="D63" s="92"/>
      <c r="E63" s="411">
        <f t="shared" si="1"/>
        <v>3</v>
      </c>
      <c r="F63" s="23">
        <f t="shared" si="13"/>
        <v>3</v>
      </c>
      <c r="G63" s="18">
        <f>F63/F$32*100</f>
        <v>5.5803571428571432</v>
      </c>
      <c r="H63" s="835">
        <v>2.23</v>
      </c>
      <c r="I63" s="100"/>
      <c r="J63" s="100"/>
      <c r="K63" s="100"/>
      <c r="L63" s="836">
        <f>0.77</f>
        <v>0.77</v>
      </c>
      <c r="M63" s="100"/>
      <c r="N63" s="100"/>
      <c r="O63" s="100"/>
      <c r="P63" s="100"/>
      <c r="Q63" s="100"/>
      <c r="R63" s="100"/>
      <c r="S63" s="100"/>
      <c r="T63" s="100"/>
      <c r="U63" s="100"/>
      <c r="V63" s="100"/>
      <c r="W63" s="100"/>
      <c r="X63" s="100"/>
      <c r="Y63" s="100"/>
      <c r="Z63" s="100"/>
      <c r="AA63" s="100"/>
      <c r="AB63" s="100"/>
      <c r="AC63" s="100"/>
    </row>
    <row r="64" spans="1:29" ht="17.25" customHeight="1">
      <c r="A64" s="90" t="s">
        <v>147</v>
      </c>
      <c r="B64" s="101" t="s">
        <v>148</v>
      </c>
      <c r="C64" s="92" t="s">
        <v>149</v>
      </c>
      <c r="D64" s="92"/>
      <c r="E64" s="411">
        <f t="shared" si="1"/>
        <v>0</v>
      </c>
      <c r="F64" s="23">
        <f t="shared" si="13"/>
        <v>0</v>
      </c>
      <c r="G64" s="18">
        <f t="shared" si="15"/>
        <v>0</v>
      </c>
      <c r="H64" s="100"/>
      <c r="I64" s="401"/>
      <c r="J64" s="100"/>
      <c r="K64" s="100"/>
      <c r="L64" s="100"/>
      <c r="M64" s="100"/>
      <c r="N64" s="100"/>
      <c r="O64" s="100"/>
      <c r="P64" s="100"/>
      <c r="Q64" s="100"/>
      <c r="R64" s="100"/>
      <c r="S64" s="100"/>
      <c r="T64" s="100"/>
      <c r="U64" s="100"/>
      <c r="V64" s="100"/>
      <c r="W64" s="100"/>
      <c r="X64" s="100"/>
      <c r="Y64" s="100"/>
      <c r="Z64" s="100"/>
      <c r="AA64" s="100"/>
      <c r="AB64" s="100"/>
      <c r="AC64" s="100"/>
    </row>
    <row r="65" spans="1:29" s="50" customFormat="1" ht="17.25" customHeight="1">
      <c r="A65" s="90" t="s">
        <v>150</v>
      </c>
      <c r="B65" s="99" t="s">
        <v>151</v>
      </c>
      <c r="C65" s="92" t="s">
        <v>152</v>
      </c>
      <c r="D65" s="92"/>
      <c r="E65" s="411">
        <f t="shared" si="1"/>
        <v>23.45</v>
      </c>
      <c r="F65" s="23">
        <f t="shared" si="13"/>
        <v>23.45</v>
      </c>
      <c r="G65" s="18">
        <f>F65/F$32*100</f>
        <v>43.619791666666671</v>
      </c>
      <c r="H65" s="835">
        <v>11.45</v>
      </c>
      <c r="I65" s="100"/>
      <c r="J65" s="100"/>
      <c r="K65" s="100"/>
      <c r="L65" s="836">
        <f>1.33+10.67</f>
        <v>12</v>
      </c>
      <c r="M65" s="100"/>
      <c r="N65" s="100"/>
      <c r="O65" s="100"/>
      <c r="P65" s="100"/>
      <c r="Q65" s="100"/>
      <c r="R65" s="100"/>
      <c r="S65" s="100"/>
      <c r="T65" s="100"/>
      <c r="U65" s="100"/>
      <c r="V65" s="100"/>
      <c r="W65" s="100"/>
      <c r="X65" s="100"/>
      <c r="Y65" s="100"/>
      <c r="Z65" s="100"/>
      <c r="AA65" s="100"/>
      <c r="AB65" s="100"/>
      <c r="AC65" s="100"/>
    </row>
    <row r="66" spans="1:29" s="50" customFormat="1" ht="17.25" customHeight="1">
      <c r="A66" s="90" t="s">
        <v>153</v>
      </c>
      <c r="B66" s="99" t="s">
        <v>154</v>
      </c>
      <c r="C66" s="92" t="s">
        <v>155</v>
      </c>
      <c r="D66" s="92"/>
      <c r="E66" s="411">
        <f t="shared" si="1"/>
        <v>0</v>
      </c>
      <c r="F66" s="23">
        <f t="shared" si="13"/>
        <v>0</v>
      </c>
      <c r="G66" s="18">
        <f t="shared" si="15"/>
        <v>0</v>
      </c>
      <c r="H66" s="100"/>
      <c r="I66" s="100"/>
      <c r="J66" s="100"/>
      <c r="K66" s="100"/>
      <c r="L66" s="100"/>
      <c r="M66" s="100"/>
      <c r="N66" s="100"/>
      <c r="O66" s="100"/>
      <c r="P66" s="100"/>
      <c r="Q66" s="100"/>
      <c r="R66" s="100"/>
      <c r="S66" s="100"/>
      <c r="T66" s="100"/>
      <c r="U66" s="100"/>
      <c r="V66" s="100"/>
      <c r="W66" s="100"/>
      <c r="X66" s="100"/>
      <c r="Y66" s="100"/>
      <c r="Z66" s="100"/>
      <c r="AA66" s="100"/>
      <c r="AB66" s="100"/>
      <c r="AC66" s="100"/>
    </row>
    <row r="67" spans="1:29" s="50" customFormat="1" ht="17.25" customHeight="1">
      <c r="A67" s="90" t="s">
        <v>156</v>
      </c>
      <c r="B67" s="99" t="s">
        <v>157</v>
      </c>
      <c r="C67" s="92" t="s">
        <v>158</v>
      </c>
      <c r="D67" s="92"/>
      <c r="E67" s="411">
        <f t="shared" si="1"/>
        <v>0</v>
      </c>
      <c r="F67" s="23">
        <f t="shared" si="13"/>
        <v>0</v>
      </c>
      <c r="G67" s="18">
        <f t="shared" si="15"/>
        <v>0</v>
      </c>
      <c r="H67" s="18"/>
      <c r="I67" s="18"/>
      <c r="J67" s="18"/>
      <c r="K67" s="18"/>
      <c r="L67" s="18"/>
      <c r="M67" s="18"/>
      <c r="N67" s="18"/>
      <c r="O67" s="18"/>
      <c r="P67" s="18"/>
      <c r="Q67" s="18"/>
      <c r="R67" s="18"/>
      <c r="S67" s="18"/>
      <c r="T67" s="18"/>
      <c r="U67" s="18"/>
      <c r="V67" s="18"/>
      <c r="W67" s="18"/>
      <c r="X67" s="18"/>
      <c r="Y67" s="18"/>
      <c r="Z67" s="18"/>
      <c r="AA67" s="18"/>
      <c r="AB67" s="18"/>
      <c r="AC67" s="18"/>
    </row>
    <row r="68" spans="1:29" s="50" customFormat="1" ht="17.25" customHeight="1">
      <c r="A68" s="90" t="s">
        <v>159</v>
      </c>
      <c r="B68" s="99" t="s">
        <v>160</v>
      </c>
      <c r="C68" s="92" t="s">
        <v>181</v>
      </c>
      <c r="D68" s="92"/>
      <c r="E68" s="411">
        <f t="shared" si="1"/>
        <v>0</v>
      </c>
      <c r="F68" s="23">
        <f t="shared" si="13"/>
        <v>0</v>
      </c>
      <c r="G68" s="18">
        <f t="shared" si="15"/>
        <v>0</v>
      </c>
      <c r="H68" s="100"/>
      <c r="I68" s="100"/>
      <c r="J68" s="100"/>
      <c r="K68" s="100"/>
      <c r="L68" s="100"/>
      <c r="M68" s="100"/>
      <c r="N68" s="100"/>
      <c r="O68" s="100"/>
      <c r="P68" s="100"/>
      <c r="Q68" s="100"/>
      <c r="R68" s="100"/>
      <c r="S68" s="100"/>
      <c r="T68" s="100"/>
      <c r="U68" s="100"/>
      <c r="V68" s="100"/>
      <c r="W68" s="100"/>
      <c r="X68" s="100"/>
      <c r="Y68" s="100"/>
      <c r="Z68" s="100"/>
      <c r="AA68" s="100"/>
      <c r="AB68" s="100"/>
      <c r="AC68" s="100"/>
    </row>
    <row r="69" spans="1:29" s="50" customFormat="1" ht="18" customHeight="1">
      <c r="A69" s="90" t="s">
        <v>161</v>
      </c>
      <c r="B69" s="99" t="s">
        <v>162</v>
      </c>
      <c r="C69" s="92" t="s">
        <v>163</v>
      </c>
      <c r="D69" s="92"/>
      <c r="E69" s="411">
        <f t="shared" si="1"/>
        <v>0</v>
      </c>
      <c r="F69" s="23">
        <f t="shared" si="13"/>
        <v>0</v>
      </c>
      <c r="G69" s="18">
        <f t="shared" si="15"/>
        <v>0</v>
      </c>
      <c r="H69" s="100"/>
      <c r="I69" s="100"/>
      <c r="J69" s="100"/>
      <c r="K69" s="100"/>
      <c r="L69" s="100"/>
      <c r="M69" s="100"/>
      <c r="N69" s="100"/>
      <c r="O69" s="100"/>
      <c r="P69" s="100"/>
      <c r="Q69" s="100"/>
      <c r="R69" s="100"/>
      <c r="S69" s="100"/>
      <c r="T69" s="100"/>
      <c r="U69" s="100"/>
      <c r="V69" s="100"/>
      <c r="W69" s="100"/>
      <c r="X69" s="100"/>
      <c r="Y69" s="100"/>
      <c r="Z69" s="100"/>
      <c r="AA69" s="100"/>
      <c r="AB69" s="100"/>
      <c r="AC69" s="100"/>
    </row>
    <row r="70" spans="1:29" ht="18" customHeight="1">
      <c r="A70" s="90" t="s">
        <v>164</v>
      </c>
      <c r="B70" s="99" t="s">
        <v>165</v>
      </c>
      <c r="C70" s="92" t="s">
        <v>166</v>
      </c>
      <c r="D70" s="92"/>
      <c r="E70" s="411">
        <f t="shared" si="1"/>
        <v>0</v>
      </c>
      <c r="F70" s="23">
        <f t="shared" si="13"/>
        <v>0</v>
      </c>
      <c r="G70" s="18">
        <f t="shared" si="15"/>
        <v>0</v>
      </c>
      <c r="H70" s="100"/>
      <c r="I70" s="100"/>
      <c r="J70" s="100"/>
      <c r="K70" s="100"/>
      <c r="L70" s="100"/>
      <c r="M70" s="100"/>
      <c r="N70" s="100"/>
      <c r="O70" s="100"/>
      <c r="P70" s="100"/>
      <c r="Q70" s="100"/>
      <c r="R70" s="100"/>
      <c r="S70" s="100"/>
      <c r="T70" s="100"/>
      <c r="U70" s="100"/>
      <c r="V70" s="100"/>
      <c r="W70" s="100"/>
      <c r="X70" s="100"/>
      <c r="Y70" s="100"/>
      <c r="Z70" s="100"/>
      <c r="AA70" s="100"/>
      <c r="AB70" s="100"/>
      <c r="AC70" s="100"/>
    </row>
    <row r="71" spans="1:29" ht="18" customHeight="1">
      <c r="A71" s="90" t="s">
        <v>167</v>
      </c>
      <c r="B71" s="99" t="s">
        <v>168</v>
      </c>
      <c r="C71" s="92" t="s">
        <v>169</v>
      </c>
      <c r="D71" s="92"/>
      <c r="E71" s="411">
        <f t="shared" si="1"/>
        <v>0</v>
      </c>
      <c r="F71" s="23">
        <f t="shared" si="13"/>
        <v>0</v>
      </c>
      <c r="G71" s="18">
        <f t="shared" si="15"/>
        <v>0</v>
      </c>
      <c r="H71" s="100"/>
      <c r="I71" s="100"/>
      <c r="J71" s="100"/>
      <c r="K71" s="100"/>
      <c r="L71" s="100"/>
      <c r="M71" s="100"/>
      <c r="N71" s="100"/>
      <c r="O71" s="100"/>
      <c r="P71" s="100"/>
      <c r="Q71" s="100"/>
      <c r="R71" s="100"/>
      <c r="S71" s="100"/>
      <c r="T71" s="100"/>
      <c r="U71" s="100"/>
      <c r="V71" s="100"/>
      <c r="W71" s="100"/>
      <c r="X71" s="100"/>
      <c r="Y71" s="100"/>
      <c r="Z71" s="100"/>
      <c r="AA71" s="100"/>
      <c r="AB71" s="100"/>
      <c r="AC71" s="100"/>
    </row>
    <row r="72" spans="1:29" ht="18" customHeight="1">
      <c r="A72" s="90" t="s">
        <v>170</v>
      </c>
      <c r="B72" s="99" t="s">
        <v>171</v>
      </c>
      <c r="C72" s="92" t="s">
        <v>172</v>
      </c>
      <c r="D72" s="92"/>
      <c r="E72" s="411">
        <f t="shared" ref="E72:E90" si="16">F72-D72</f>
        <v>0</v>
      </c>
      <c r="F72" s="23">
        <f t="shared" si="13"/>
        <v>0</v>
      </c>
      <c r="G72" s="18">
        <f t="shared" si="15"/>
        <v>0</v>
      </c>
      <c r="H72" s="100"/>
      <c r="I72" s="100"/>
      <c r="J72" s="100"/>
      <c r="K72" s="100"/>
      <c r="L72" s="100"/>
      <c r="M72" s="100"/>
      <c r="N72" s="100"/>
      <c r="O72" s="100"/>
      <c r="P72" s="100"/>
      <c r="Q72" s="100"/>
      <c r="R72" s="100"/>
      <c r="S72" s="100"/>
      <c r="T72" s="100"/>
      <c r="U72" s="100"/>
      <c r="V72" s="100"/>
      <c r="W72" s="100"/>
      <c r="X72" s="100"/>
      <c r="Y72" s="100"/>
      <c r="Z72" s="100"/>
      <c r="AA72" s="100"/>
      <c r="AB72" s="100"/>
      <c r="AC72" s="100"/>
    </row>
    <row r="73" spans="1:29" ht="18" hidden="1" customHeight="1">
      <c r="A73" s="90" t="s">
        <v>173</v>
      </c>
      <c r="B73" s="99" t="s">
        <v>174</v>
      </c>
      <c r="C73" s="92" t="s">
        <v>175</v>
      </c>
      <c r="D73" s="92"/>
      <c r="E73" s="410">
        <f t="shared" si="16"/>
        <v>0</v>
      </c>
      <c r="F73" s="23">
        <f t="shared" si="13"/>
        <v>0</v>
      </c>
      <c r="G73" s="18">
        <f t="shared" si="15"/>
        <v>0</v>
      </c>
      <c r="H73" s="100"/>
      <c r="I73" s="100"/>
      <c r="J73" s="100"/>
      <c r="K73" s="100"/>
      <c r="L73" s="100"/>
      <c r="M73" s="100"/>
      <c r="N73" s="100"/>
      <c r="O73" s="100"/>
      <c r="P73" s="100"/>
      <c r="Q73" s="100"/>
      <c r="R73" s="100"/>
      <c r="S73" s="100"/>
      <c r="T73" s="100"/>
      <c r="U73" s="100"/>
      <c r="V73" s="100"/>
      <c r="W73" s="100"/>
      <c r="X73" s="100"/>
      <c r="Y73" s="100"/>
      <c r="Z73" s="100"/>
      <c r="AA73" s="100"/>
      <c r="AB73" s="100"/>
      <c r="AC73" s="100"/>
    </row>
    <row r="74" spans="1:29" ht="18" hidden="1" customHeight="1">
      <c r="A74" s="90" t="s">
        <v>176</v>
      </c>
      <c r="B74" s="99" t="s">
        <v>177</v>
      </c>
      <c r="C74" s="92" t="s">
        <v>178</v>
      </c>
      <c r="D74" s="92"/>
      <c r="E74" s="410">
        <f t="shared" si="16"/>
        <v>0</v>
      </c>
      <c r="F74" s="23">
        <f t="shared" si="13"/>
        <v>0</v>
      </c>
      <c r="G74" s="18">
        <f t="shared" si="15"/>
        <v>0</v>
      </c>
      <c r="H74" s="100"/>
      <c r="I74" s="100"/>
      <c r="J74" s="100"/>
      <c r="K74" s="100"/>
      <c r="L74" s="100"/>
      <c r="M74" s="100"/>
      <c r="N74" s="100"/>
      <c r="O74" s="100"/>
      <c r="P74" s="100"/>
      <c r="Q74" s="100"/>
      <c r="R74" s="100"/>
      <c r="S74" s="100"/>
      <c r="T74" s="100"/>
      <c r="U74" s="100"/>
      <c r="V74" s="100"/>
      <c r="W74" s="100"/>
      <c r="X74" s="100"/>
      <c r="Y74" s="100"/>
      <c r="Z74" s="100"/>
      <c r="AA74" s="100"/>
      <c r="AB74" s="100"/>
      <c r="AC74" s="100"/>
    </row>
    <row r="75" spans="1:29" s="53" customFormat="1" ht="18" customHeight="1">
      <c r="A75" s="102">
        <v>3</v>
      </c>
      <c r="B75" s="103" t="s">
        <v>179</v>
      </c>
      <c r="C75" s="85" t="s">
        <v>180</v>
      </c>
      <c r="D75" s="85"/>
      <c r="E75" s="409">
        <f t="shared" si="16"/>
        <v>0</v>
      </c>
      <c r="F75" s="86">
        <f t="shared" si="13"/>
        <v>0</v>
      </c>
      <c r="G75" s="86">
        <f>F75/F$7*100</f>
        <v>0</v>
      </c>
      <c r="H75" s="105"/>
      <c r="I75" s="105"/>
      <c r="J75" s="105"/>
      <c r="K75" s="105"/>
      <c r="L75" s="105"/>
      <c r="M75" s="105"/>
      <c r="N75" s="105"/>
      <c r="O75" s="105"/>
      <c r="P75" s="105"/>
      <c r="Q75" s="105"/>
      <c r="R75" s="105"/>
      <c r="S75" s="105"/>
      <c r="T75" s="105"/>
      <c r="U75" s="105"/>
      <c r="V75" s="105"/>
      <c r="W75" s="105"/>
      <c r="X75" s="105"/>
      <c r="Y75" s="105"/>
      <c r="Z75" s="105"/>
      <c r="AA75" s="105"/>
      <c r="AB75" s="105"/>
      <c r="AC75" s="105"/>
    </row>
    <row r="76" spans="1:29" ht="21" customHeight="1">
      <c r="A76" s="106" t="s">
        <v>213</v>
      </c>
      <c r="B76" s="97" t="s">
        <v>214</v>
      </c>
      <c r="C76" s="81"/>
      <c r="D76" s="81"/>
      <c r="E76" s="80">
        <f t="shared" si="16"/>
        <v>0</v>
      </c>
      <c r="F76" s="14"/>
      <c r="G76" s="13"/>
      <c r="H76" s="107"/>
      <c r="I76" s="107"/>
      <c r="J76" s="107"/>
      <c r="K76" s="107"/>
      <c r="L76" s="107"/>
      <c r="M76" s="107"/>
      <c r="N76" s="107"/>
      <c r="O76" s="107"/>
      <c r="P76" s="107"/>
      <c r="Q76" s="107"/>
      <c r="R76" s="107"/>
      <c r="S76" s="107"/>
      <c r="T76" s="107"/>
      <c r="U76" s="107"/>
      <c r="V76" s="107"/>
      <c r="W76" s="107"/>
      <c r="X76" s="107"/>
      <c r="Y76" s="107"/>
      <c r="Z76" s="107"/>
      <c r="AA76" s="107"/>
      <c r="AB76" s="107"/>
      <c r="AC76" s="107"/>
    </row>
    <row r="77" spans="1:29" ht="21" customHeight="1">
      <c r="A77" s="106">
        <v>1</v>
      </c>
      <c r="B77" s="97" t="s">
        <v>310</v>
      </c>
      <c r="C77" s="81" t="s">
        <v>215</v>
      </c>
      <c r="D77" s="81"/>
      <c r="E77" s="80">
        <f t="shared" si="16"/>
        <v>0</v>
      </c>
      <c r="F77" s="13">
        <f t="shared" ref="F77:F89" si="17">SUM(H77:O77)</f>
        <v>0</v>
      </c>
      <c r="G77" s="13">
        <f>F77/F$7*100</f>
        <v>0</v>
      </c>
      <c r="H77" s="107"/>
      <c r="I77" s="107"/>
      <c r="J77" s="107"/>
      <c r="K77" s="107"/>
      <c r="L77" s="107"/>
      <c r="M77" s="107"/>
      <c r="N77" s="107"/>
      <c r="O77" s="107"/>
      <c r="P77" s="107"/>
      <c r="Q77" s="107"/>
      <c r="R77" s="107"/>
      <c r="S77" s="107"/>
      <c r="T77" s="107"/>
      <c r="U77" s="107"/>
      <c r="V77" s="107"/>
      <c r="W77" s="107"/>
      <c r="X77" s="107"/>
      <c r="Y77" s="107"/>
      <c r="Z77" s="107"/>
      <c r="AA77" s="107"/>
      <c r="AB77" s="107"/>
      <c r="AC77" s="107"/>
    </row>
    <row r="78" spans="1:29" ht="21" customHeight="1">
      <c r="A78" s="106">
        <v>2</v>
      </c>
      <c r="B78" s="97" t="s">
        <v>216</v>
      </c>
      <c r="C78" s="81" t="s">
        <v>217</v>
      </c>
      <c r="D78" s="81"/>
      <c r="E78" s="80">
        <f t="shared" si="16"/>
        <v>0</v>
      </c>
      <c r="F78" s="13"/>
      <c r="G78" s="13"/>
      <c r="H78" s="107"/>
      <c r="I78" s="107"/>
      <c r="J78" s="107"/>
      <c r="K78" s="107"/>
      <c r="L78" s="107"/>
      <c r="M78" s="107"/>
      <c r="N78" s="107"/>
      <c r="O78" s="107"/>
      <c r="P78" s="107"/>
      <c r="Q78" s="107"/>
      <c r="R78" s="107"/>
      <c r="S78" s="107"/>
      <c r="T78" s="107"/>
      <c r="U78" s="107"/>
      <c r="V78" s="107"/>
      <c r="W78" s="107"/>
      <c r="X78" s="107"/>
      <c r="Y78" s="107"/>
      <c r="Z78" s="107"/>
      <c r="AA78" s="107"/>
      <c r="AB78" s="107"/>
      <c r="AC78" s="107"/>
    </row>
    <row r="79" spans="1:29" ht="21" customHeight="1">
      <c r="A79" s="106">
        <v>3</v>
      </c>
      <c r="B79" s="97" t="s">
        <v>218</v>
      </c>
      <c r="C79" s="81" t="s">
        <v>219</v>
      </c>
      <c r="D79" s="81"/>
      <c r="E79" s="80">
        <f t="shared" si="16"/>
        <v>0</v>
      </c>
      <c r="F79" s="13">
        <f t="shared" si="17"/>
        <v>0</v>
      </c>
      <c r="G79" s="13">
        <f>F79/F$7*100</f>
        <v>0</v>
      </c>
      <c r="H79" s="107"/>
      <c r="I79" s="107"/>
      <c r="J79" s="107"/>
      <c r="K79" s="107"/>
      <c r="L79" s="107"/>
      <c r="M79" s="107"/>
      <c r="N79" s="107"/>
      <c r="O79" s="107"/>
      <c r="P79" s="107"/>
      <c r="Q79" s="107"/>
      <c r="R79" s="107"/>
      <c r="S79" s="107"/>
      <c r="T79" s="107"/>
      <c r="U79" s="107"/>
      <c r="V79" s="107"/>
      <c r="W79" s="107"/>
      <c r="X79" s="107"/>
      <c r="Y79" s="107"/>
      <c r="Z79" s="107"/>
      <c r="AA79" s="107"/>
      <c r="AB79" s="107"/>
      <c r="AC79" s="107"/>
    </row>
    <row r="80" spans="1:29" s="112" customFormat="1" ht="49.5" customHeight="1">
      <c r="A80" s="108">
        <v>4</v>
      </c>
      <c r="B80" s="109" t="s">
        <v>220</v>
      </c>
      <c r="C80" s="110" t="s">
        <v>221</v>
      </c>
      <c r="D80" s="110"/>
      <c r="E80" s="80">
        <f t="shared" si="16"/>
        <v>0</v>
      </c>
      <c r="F80" s="13">
        <f t="shared" si="17"/>
        <v>0</v>
      </c>
      <c r="G80" s="13">
        <f t="shared" ref="G80:G89" si="18">F80/F$7*100</f>
        <v>0</v>
      </c>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s="114" customFormat="1" ht="37.5" customHeight="1">
      <c r="A81" s="108">
        <v>5</v>
      </c>
      <c r="B81" s="113" t="s">
        <v>222</v>
      </c>
      <c r="C81" s="110" t="s">
        <v>223</v>
      </c>
      <c r="D81" s="110"/>
      <c r="E81" s="80">
        <f t="shared" si="16"/>
        <v>0</v>
      </c>
      <c r="F81" s="13">
        <f t="shared" si="17"/>
        <v>0</v>
      </c>
      <c r="G81" s="13">
        <f t="shared" si="18"/>
        <v>0</v>
      </c>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s="114" customFormat="1" ht="21" customHeight="1">
      <c r="A82" s="108">
        <v>6</v>
      </c>
      <c r="B82" s="113" t="s">
        <v>224</v>
      </c>
      <c r="C82" s="110" t="s">
        <v>225</v>
      </c>
      <c r="D82" s="110"/>
      <c r="E82" s="80">
        <f t="shared" si="16"/>
        <v>0</v>
      </c>
      <c r="F82" s="13">
        <f t="shared" si="17"/>
        <v>0</v>
      </c>
      <c r="G82" s="13">
        <f t="shared" si="18"/>
        <v>0</v>
      </c>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s="114" customFormat="1" ht="14.4">
      <c r="A83" s="108">
        <v>7</v>
      </c>
      <c r="B83" s="113" t="s">
        <v>226</v>
      </c>
      <c r="C83" s="110" t="s">
        <v>227</v>
      </c>
      <c r="D83" s="110"/>
      <c r="E83" s="80">
        <f t="shared" si="16"/>
        <v>0</v>
      </c>
      <c r="F83" s="13">
        <f t="shared" si="17"/>
        <v>0</v>
      </c>
      <c r="G83" s="13">
        <f t="shared" si="18"/>
        <v>0</v>
      </c>
      <c r="H83" s="111"/>
      <c r="I83" s="86"/>
      <c r="J83" s="111"/>
      <c r="K83" s="111"/>
      <c r="L83" s="111"/>
      <c r="M83" s="111"/>
      <c r="N83" s="111"/>
      <c r="O83" s="111"/>
      <c r="P83" s="111"/>
      <c r="Q83" s="111"/>
      <c r="R83" s="111"/>
      <c r="S83" s="111"/>
      <c r="T83" s="111"/>
      <c r="U83" s="111"/>
      <c r="V83" s="111"/>
      <c r="W83" s="111"/>
      <c r="X83" s="111"/>
      <c r="Y83" s="111"/>
      <c r="Z83" s="111"/>
      <c r="AA83" s="111"/>
      <c r="AB83" s="111"/>
      <c r="AC83" s="111"/>
    </row>
    <row r="84" spans="1:29" s="114" customFormat="1" ht="35.25" customHeight="1">
      <c r="A84" s="108">
        <v>8</v>
      </c>
      <c r="B84" s="113" t="s">
        <v>228</v>
      </c>
      <c r="C84" s="110" t="s">
        <v>229</v>
      </c>
      <c r="D84" s="110"/>
      <c r="E84" s="80">
        <f t="shared" si="16"/>
        <v>0</v>
      </c>
      <c r="F84" s="13">
        <f t="shared" si="17"/>
        <v>0</v>
      </c>
      <c r="G84" s="13">
        <f t="shared" si="18"/>
        <v>0</v>
      </c>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s="114" customFormat="1" ht="21" customHeight="1">
      <c r="A85" s="108">
        <v>9</v>
      </c>
      <c r="B85" s="113" t="s">
        <v>230</v>
      </c>
      <c r="C85" s="110" t="s">
        <v>231</v>
      </c>
      <c r="D85" s="110"/>
      <c r="E85" s="80">
        <f t="shared" si="16"/>
        <v>0</v>
      </c>
      <c r="F85" s="13">
        <f t="shared" si="17"/>
        <v>0</v>
      </c>
      <c r="G85" s="13">
        <f t="shared" si="18"/>
        <v>0</v>
      </c>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s="114" customFormat="1" ht="21" customHeight="1">
      <c r="A86" s="108">
        <v>10</v>
      </c>
      <c r="B86" s="113" t="s">
        <v>232</v>
      </c>
      <c r="C86" s="110" t="s">
        <v>233</v>
      </c>
      <c r="D86" s="110"/>
      <c r="E86" s="80">
        <f t="shared" si="16"/>
        <v>0</v>
      </c>
      <c r="F86" s="13">
        <f t="shared" si="17"/>
        <v>0</v>
      </c>
      <c r="G86" s="13">
        <f t="shared" si="18"/>
        <v>0</v>
      </c>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s="114" customFormat="1" ht="21" customHeight="1">
      <c r="A87" s="108">
        <v>11</v>
      </c>
      <c r="B87" s="113" t="s">
        <v>234</v>
      </c>
      <c r="C87" s="110" t="s">
        <v>235</v>
      </c>
      <c r="D87" s="110"/>
      <c r="E87" s="80">
        <f t="shared" si="16"/>
        <v>0</v>
      </c>
      <c r="F87" s="13">
        <f t="shared" si="17"/>
        <v>0</v>
      </c>
      <c r="G87" s="13">
        <f t="shared" si="18"/>
        <v>0</v>
      </c>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s="114" customFormat="1" ht="21" customHeight="1">
      <c r="A88" s="108">
        <v>12</v>
      </c>
      <c r="B88" s="113" t="s">
        <v>236</v>
      </c>
      <c r="C88" s="110" t="s">
        <v>237</v>
      </c>
      <c r="D88" s="110"/>
      <c r="E88" s="80">
        <f t="shared" si="16"/>
        <v>0</v>
      </c>
      <c r="F88" s="13">
        <f t="shared" si="17"/>
        <v>0</v>
      </c>
      <c r="G88" s="13">
        <f t="shared" si="18"/>
        <v>0</v>
      </c>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s="114" customFormat="1" ht="36" customHeight="1">
      <c r="A89" s="108">
        <v>13</v>
      </c>
      <c r="B89" s="113" t="s">
        <v>238</v>
      </c>
      <c r="C89" s="110" t="s">
        <v>239</v>
      </c>
      <c r="D89" s="110"/>
      <c r="E89" s="80">
        <f t="shared" si="16"/>
        <v>0</v>
      </c>
      <c r="F89" s="13">
        <f t="shared" si="17"/>
        <v>0</v>
      </c>
      <c r="G89" s="13">
        <f t="shared" si="18"/>
        <v>0</v>
      </c>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24" customHeight="1">
      <c r="B90" s="115" t="s">
        <v>240</v>
      </c>
      <c r="E90" s="80">
        <f t="shared" si="16"/>
        <v>0</v>
      </c>
    </row>
    <row r="91" spans="1:29" ht="18" customHeight="1"/>
    <row r="92" spans="1:29" ht="18" customHeight="1"/>
  </sheetData>
  <mergeCells count="11">
    <mergeCell ref="A1:B1"/>
    <mergeCell ref="A2:AC2"/>
    <mergeCell ref="M3:AC3"/>
    <mergeCell ref="H4:AC4"/>
    <mergeCell ref="A4:A5"/>
    <mergeCell ref="B4:B5"/>
    <mergeCell ref="C4:C5"/>
    <mergeCell ref="D4:D5"/>
    <mergeCell ref="E4:E5"/>
    <mergeCell ref="F4:F5"/>
    <mergeCell ref="G4:G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F92"/>
  <sheetViews>
    <sheetView showZeros="0" workbookViewId="0">
      <selection activeCell="V13" sqref="V13"/>
    </sheetView>
  </sheetViews>
  <sheetFormatPr defaultColWidth="7.5546875" defaultRowHeight="13.8"/>
  <cols>
    <col min="1" max="1" width="5.44140625" style="57" customWidth="1"/>
    <col min="2" max="2" width="47.5546875" style="58" customWidth="1"/>
    <col min="3" max="3" width="7.109375" style="44" customWidth="1"/>
    <col min="4" max="4" width="13.6640625" style="44" customWidth="1"/>
    <col min="5" max="5" width="15" style="44" customWidth="1"/>
    <col min="6" max="6" width="12.5546875" style="57" customWidth="1"/>
    <col min="7" max="7" width="8.88671875" style="57" customWidth="1"/>
    <col min="8" max="8" width="10.5546875" style="44" customWidth="1"/>
    <col min="9" max="9" width="10.88671875" style="44" customWidth="1"/>
    <col min="10" max="12" width="9.109375" style="44" customWidth="1"/>
    <col min="13" max="13" width="10.5546875" style="44" customWidth="1"/>
    <col min="14" max="14" width="10.44140625" style="44" customWidth="1"/>
    <col min="15" max="15" width="9.6640625" style="44" customWidth="1"/>
    <col min="16" max="16" width="10.44140625" style="44" customWidth="1"/>
    <col min="17" max="19" width="9.5546875" style="44" bestFit="1" customWidth="1"/>
    <col min="20" max="21" width="11" style="44" customWidth="1"/>
    <col min="22" max="29" width="9.5546875" style="44" bestFit="1" customWidth="1"/>
    <col min="30" max="247" width="7.5546875" style="44"/>
    <col min="248" max="248" width="4.44140625" style="44" customWidth="1"/>
    <col min="249" max="249" width="34.44140625" style="44" customWidth="1"/>
    <col min="250" max="250" width="6.88671875" style="44" customWidth="1"/>
    <col min="251" max="251" width="9.5546875" style="44" customWidth="1"/>
    <col min="252" max="252" width="7.44140625" style="44" customWidth="1"/>
    <col min="253" max="257" width="7.5546875" style="44" customWidth="1"/>
    <col min="258" max="260" width="8.5546875" style="44" customWidth="1"/>
    <col min="261" max="267" width="0" style="44" hidden="1" customWidth="1"/>
    <col min="268" max="503" width="7.5546875" style="44"/>
    <col min="504" max="504" width="4.44140625" style="44" customWidth="1"/>
    <col min="505" max="505" width="34.44140625" style="44" customWidth="1"/>
    <col min="506" max="506" width="6.88671875" style="44" customWidth="1"/>
    <col min="507" max="507" width="9.5546875" style="44" customWidth="1"/>
    <col min="508" max="508" width="7.44140625" style="44" customWidth="1"/>
    <col min="509" max="513" width="7.5546875" style="44" customWidth="1"/>
    <col min="514" max="516" width="8.5546875" style="44" customWidth="1"/>
    <col min="517" max="523" width="0" style="44" hidden="1" customWidth="1"/>
    <col min="524" max="759" width="7.5546875" style="44"/>
    <col min="760" max="760" width="4.44140625" style="44" customWidth="1"/>
    <col min="761" max="761" width="34.44140625" style="44" customWidth="1"/>
    <col min="762" max="762" width="6.88671875" style="44" customWidth="1"/>
    <col min="763" max="763" width="9.5546875" style="44" customWidth="1"/>
    <col min="764" max="764" width="7.44140625" style="44" customWidth="1"/>
    <col min="765" max="769" width="7.5546875" style="44" customWidth="1"/>
    <col min="770" max="772" width="8.5546875" style="44" customWidth="1"/>
    <col min="773" max="779" width="0" style="44" hidden="1" customWidth="1"/>
    <col min="780" max="1015" width="7.5546875" style="44"/>
    <col min="1016" max="1016" width="4.44140625" style="44" customWidth="1"/>
    <col min="1017" max="1017" width="34.44140625" style="44" customWidth="1"/>
    <col min="1018" max="1018" width="6.88671875" style="44" customWidth="1"/>
    <col min="1019" max="1019" width="9.5546875" style="44" customWidth="1"/>
    <col min="1020" max="1020" width="7.44140625" style="44" customWidth="1"/>
    <col min="1021" max="1025" width="7.5546875" style="44" customWidth="1"/>
    <col min="1026" max="1028" width="8.5546875" style="44" customWidth="1"/>
    <col min="1029" max="1035" width="0" style="44" hidden="1" customWidth="1"/>
    <col min="1036" max="1271" width="7.5546875" style="44"/>
    <col min="1272" max="1272" width="4.44140625" style="44" customWidth="1"/>
    <col min="1273" max="1273" width="34.44140625" style="44" customWidth="1"/>
    <col min="1274" max="1274" width="6.88671875" style="44" customWidth="1"/>
    <col min="1275" max="1275" width="9.5546875" style="44" customWidth="1"/>
    <col min="1276" max="1276" width="7.44140625" style="44" customWidth="1"/>
    <col min="1277" max="1281" width="7.5546875" style="44" customWidth="1"/>
    <col min="1282" max="1284" width="8.5546875" style="44" customWidth="1"/>
    <col min="1285" max="1291" width="0" style="44" hidden="1" customWidth="1"/>
    <col min="1292" max="1527" width="7.5546875" style="44"/>
    <col min="1528" max="1528" width="4.44140625" style="44" customWidth="1"/>
    <col min="1529" max="1529" width="34.44140625" style="44" customWidth="1"/>
    <col min="1530" max="1530" width="6.88671875" style="44" customWidth="1"/>
    <col min="1531" max="1531" width="9.5546875" style="44" customWidth="1"/>
    <col min="1532" max="1532" width="7.44140625" style="44" customWidth="1"/>
    <col min="1533" max="1537" width="7.5546875" style="44" customWidth="1"/>
    <col min="1538" max="1540" width="8.5546875" style="44" customWidth="1"/>
    <col min="1541" max="1547" width="0" style="44" hidden="1" customWidth="1"/>
    <col min="1548" max="1783" width="7.5546875" style="44"/>
    <col min="1784" max="1784" width="4.44140625" style="44" customWidth="1"/>
    <col min="1785" max="1785" width="34.44140625" style="44" customWidth="1"/>
    <col min="1786" max="1786" width="6.88671875" style="44" customWidth="1"/>
    <col min="1787" max="1787" width="9.5546875" style="44" customWidth="1"/>
    <col min="1788" max="1788" width="7.44140625" style="44" customWidth="1"/>
    <col min="1789" max="1793" width="7.5546875" style="44" customWidth="1"/>
    <col min="1794" max="1796" width="8.5546875" style="44" customWidth="1"/>
    <col min="1797" max="1803" width="0" style="44" hidden="1" customWidth="1"/>
    <col min="1804" max="2039" width="7.5546875" style="44"/>
    <col min="2040" max="2040" width="4.44140625" style="44" customWidth="1"/>
    <col min="2041" max="2041" width="34.44140625" style="44" customWidth="1"/>
    <col min="2042" max="2042" width="6.88671875" style="44" customWidth="1"/>
    <col min="2043" max="2043" width="9.5546875" style="44" customWidth="1"/>
    <col min="2044" max="2044" width="7.44140625" style="44" customWidth="1"/>
    <col min="2045" max="2049" width="7.5546875" style="44" customWidth="1"/>
    <col min="2050" max="2052" width="8.5546875" style="44" customWidth="1"/>
    <col min="2053" max="2059" width="0" style="44" hidden="1" customWidth="1"/>
    <col min="2060" max="2295" width="7.5546875" style="44"/>
    <col min="2296" max="2296" width="4.44140625" style="44" customWidth="1"/>
    <col min="2297" max="2297" width="34.44140625" style="44" customWidth="1"/>
    <col min="2298" max="2298" width="6.88671875" style="44" customWidth="1"/>
    <col min="2299" max="2299" width="9.5546875" style="44" customWidth="1"/>
    <col min="2300" max="2300" width="7.44140625" style="44" customWidth="1"/>
    <col min="2301" max="2305" width="7.5546875" style="44" customWidth="1"/>
    <col min="2306" max="2308" width="8.5546875" style="44" customWidth="1"/>
    <col min="2309" max="2315" width="0" style="44" hidden="1" customWidth="1"/>
    <col min="2316" max="2551" width="7.5546875" style="44"/>
    <col min="2552" max="2552" width="4.44140625" style="44" customWidth="1"/>
    <col min="2553" max="2553" width="34.44140625" style="44" customWidth="1"/>
    <col min="2554" max="2554" width="6.88671875" style="44" customWidth="1"/>
    <col min="2555" max="2555" width="9.5546875" style="44" customWidth="1"/>
    <col min="2556" max="2556" width="7.44140625" style="44" customWidth="1"/>
    <col min="2557" max="2561" width="7.5546875" style="44" customWidth="1"/>
    <col min="2562" max="2564" width="8.5546875" style="44" customWidth="1"/>
    <col min="2565" max="2571" width="0" style="44" hidden="1" customWidth="1"/>
    <col min="2572" max="2807" width="7.5546875" style="44"/>
    <col min="2808" max="2808" width="4.44140625" style="44" customWidth="1"/>
    <col min="2809" max="2809" width="34.44140625" style="44" customWidth="1"/>
    <col min="2810" max="2810" width="6.88671875" style="44" customWidth="1"/>
    <col min="2811" max="2811" width="9.5546875" style="44" customWidth="1"/>
    <col min="2812" max="2812" width="7.44140625" style="44" customWidth="1"/>
    <col min="2813" max="2817" width="7.5546875" style="44" customWidth="1"/>
    <col min="2818" max="2820" width="8.5546875" style="44" customWidth="1"/>
    <col min="2821" max="2827" width="0" style="44" hidden="1" customWidth="1"/>
    <col min="2828" max="3063" width="7.5546875" style="44"/>
    <col min="3064" max="3064" width="4.44140625" style="44" customWidth="1"/>
    <col min="3065" max="3065" width="34.44140625" style="44" customWidth="1"/>
    <col min="3066" max="3066" width="6.88671875" style="44" customWidth="1"/>
    <col min="3067" max="3067" width="9.5546875" style="44" customWidth="1"/>
    <col min="3068" max="3068" width="7.44140625" style="44" customWidth="1"/>
    <col min="3069" max="3073" width="7.5546875" style="44" customWidth="1"/>
    <col min="3074" max="3076" width="8.5546875" style="44" customWidth="1"/>
    <col min="3077" max="3083" width="0" style="44" hidden="1" customWidth="1"/>
    <col min="3084" max="3319" width="7.5546875" style="44"/>
    <col min="3320" max="3320" width="4.44140625" style="44" customWidth="1"/>
    <col min="3321" max="3321" width="34.44140625" style="44" customWidth="1"/>
    <col min="3322" max="3322" width="6.88671875" style="44" customWidth="1"/>
    <col min="3323" max="3323" width="9.5546875" style="44" customWidth="1"/>
    <col min="3324" max="3324" width="7.44140625" style="44" customWidth="1"/>
    <col min="3325" max="3329" width="7.5546875" style="44" customWidth="1"/>
    <col min="3330" max="3332" width="8.5546875" style="44" customWidth="1"/>
    <col min="3333" max="3339" width="0" style="44" hidden="1" customWidth="1"/>
    <col min="3340" max="3575" width="7.5546875" style="44"/>
    <col min="3576" max="3576" width="4.44140625" style="44" customWidth="1"/>
    <col min="3577" max="3577" width="34.44140625" style="44" customWidth="1"/>
    <col min="3578" max="3578" width="6.88671875" style="44" customWidth="1"/>
    <col min="3579" max="3579" width="9.5546875" style="44" customWidth="1"/>
    <col min="3580" max="3580" width="7.44140625" style="44" customWidth="1"/>
    <col min="3581" max="3585" width="7.5546875" style="44" customWidth="1"/>
    <col min="3586" max="3588" width="8.5546875" style="44" customWidth="1"/>
    <col min="3589" max="3595" width="0" style="44" hidden="1" customWidth="1"/>
    <col min="3596" max="3831" width="7.5546875" style="44"/>
    <col min="3832" max="3832" width="4.44140625" style="44" customWidth="1"/>
    <col min="3833" max="3833" width="34.44140625" style="44" customWidth="1"/>
    <col min="3834" max="3834" width="6.88671875" style="44" customWidth="1"/>
    <col min="3835" max="3835" width="9.5546875" style="44" customWidth="1"/>
    <col min="3836" max="3836" width="7.44140625" style="44" customWidth="1"/>
    <col min="3837" max="3841" width="7.5546875" style="44" customWidth="1"/>
    <col min="3842" max="3844" width="8.5546875" style="44" customWidth="1"/>
    <col min="3845" max="3851" width="0" style="44" hidden="1" customWidth="1"/>
    <col min="3852" max="4087" width="7.5546875" style="44"/>
    <col min="4088" max="4088" width="4.44140625" style="44" customWidth="1"/>
    <col min="4089" max="4089" width="34.44140625" style="44" customWidth="1"/>
    <col min="4090" max="4090" width="6.88671875" style="44" customWidth="1"/>
    <col min="4091" max="4091" width="9.5546875" style="44" customWidth="1"/>
    <col min="4092" max="4092" width="7.44140625" style="44" customWidth="1"/>
    <col min="4093" max="4097" width="7.5546875" style="44" customWidth="1"/>
    <col min="4098" max="4100" width="8.5546875" style="44" customWidth="1"/>
    <col min="4101" max="4107" width="0" style="44" hidden="1" customWidth="1"/>
    <col min="4108" max="4343" width="7.5546875" style="44"/>
    <col min="4344" max="4344" width="4.44140625" style="44" customWidth="1"/>
    <col min="4345" max="4345" width="34.44140625" style="44" customWidth="1"/>
    <col min="4346" max="4346" width="6.88671875" style="44" customWidth="1"/>
    <col min="4347" max="4347" width="9.5546875" style="44" customWidth="1"/>
    <col min="4348" max="4348" width="7.44140625" style="44" customWidth="1"/>
    <col min="4349" max="4353" width="7.5546875" style="44" customWidth="1"/>
    <col min="4354" max="4356" width="8.5546875" style="44" customWidth="1"/>
    <col min="4357" max="4363" width="0" style="44" hidden="1" customWidth="1"/>
    <col min="4364" max="4599" width="7.5546875" style="44"/>
    <col min="4600" max="4600" width="4.44140625" style="44" customWidth="1"/>
    <col min="4601" max="4601" width="34.44140625" style="44" customWidth="1"/>
    <col min="4602" max="4602" width="6.88671875" style="44" customWidth="1"/>
    <col min="4603" max="4603" width="9.5546875" style="44" customWidth="1"/>
    <col min="4604" max="4604" width="7.44140625" style="44" customWidth="1"/>
    <col min="4605" max="4609" width="7.5546875" style="44" customWidth="1"/>
    <col min="4610" max="4612" width="8.5546875" style="44" customWidth="1"/>
    <col min="4613" max="4619" width="0" style="44" hidden="1" customWidth="1"/>
    <col min="4620" max="4855" width="7.5546875" style="44"/>
    <col min="4856" max="4856" width="4.44140625" style="44" customWidth="1"/>
    <col min="4857" max="4857" width="34.44140625" style="44" customWidth="1"/>
    <col min="4858" max="4858" width="6.88671875" style="44" customWidth="1"/>
    <col min="4859" max="4859" width="9.5546875" style="44" customWidth="1"/>
    <col min="4860" max="4860" width="7.44140625" style="44" customWidth="1"/>
    <col min="4861" max="4865" width="7.5546875" style="44" customWidth="1"/>
    <col min="4866" max="4868" width="8.5546875" style="44" customWidth="1"/>
    <col min="4869" max="4875" width="0" style="44" hidden="1" customWidth="1"/>
    <col min="4876" max="5111" width="7.5546875" style="44"/>
    <col min="5112" max="5112" width="4.44140625" style="44" customWidth="1"/>
    <col min="5113" max="5113" width="34.44140625" style="44" customWidth="1"/>
    <col min="5114" max="5114" width="6.88671875" style="44" customWidth="1"/>
    <col min="5115" max="5115" width="9.5546875" style="44" customWidth="1"/>
    <col min="5116" max="5116" width="7.44140625" style="44" customWidth="1"/>
    <col min="5117" max="5121" width="7.5546875" style="44" customWidth="1"/>
    <col min="5122" max="5124" width="8.5546875" style="44" customWidth="1"/>
    <col min="5125" max="5131" width="0" style="44" hidden="1" customWidth="1"/>
    <col min="5132" max="5367" width="7.5546875" style="44"/>
    <col min="5368" max="5368" width="4.44140625" style="44" customWidth="1"/>
    <col min="5369" max="5369" width="34.44140625" style="44" customWidth="1"/>
    <col min="5370" max="5370" width="6.88671875" style="44" customWidth="1"/>
    <col min="5371" max="5371" width="9.5546875" style="44" customWidth="1"/>
    <col min="5372" max="5372" width="7.44140625" style="44" customWidth="1"/>
    <col min="5373" max="5377" width="7.5546875" style="44" customWidth="1"/>
    <col min="5378" max="5380" width="8.5546875" style="44" customWidth="1"/>
    <col min="5381" max="5387" width="0" style="44" hidden="1" customWidth="1"/>
    <col min="5388" max="5623" width="7.5546875" style="44"/>
    <col min="5624" max="5624" width="4.44140625" style="44" customWidth="1"/>
    <col min="5625" max="5625" width="34.44140625" style="44" customWidth="1"/>
    <col min="5626" max="5626" width="6.88671875" style="44" customWidth="1"/>
    <col min="5627" max="5627" width="9.5546875" style="44" customWidth="1"/>
    <col min="5628" max="5628" width="7.44140625" style="44" customWidth="1"/>
    <col min="5629" max="5633" width="7.5546875" style="44" customWidth="1"/>
    <col min="5634" max="5636" width="8.5546875" style="44" customWidth="1"/>
    <col min="5637" max="5643" width="0" style="44" hidden="1" customWidth="1"/>
    <col min="5644" max="5879" width="7.5546875" style="44"/>
    <col min="5880" max="5880" width="4.44140625" style="44" customWidth="1"/>
    <col min="5881" max="5881" width="34.44140625" style="44" customWidth="1"/>
    <col min="5882" max="5882" width="6.88671875" style="44" customWidth="1"/>
    <col min="5883" max="5883" width="9.5546875" style="44" customWidth="1"/>
    <col min="5884" max="5884" width="7.44140625" style="44" customWidth="1"/>
    <col min="5885" max="5889" width="7.5546875" style="44" customWidth="1"/>
    <col min="5890" max="5892" width="8.5546875" style="44" customWidth="1"/>
    <col min="5893" max="5899" width="0" style="44" hidden="1" customWidth="1"/>
    <col min="5900" max="6135" width="7.5546875" style="44"/>
    <col min="6136" max="6136" width="4.44140625" style="44" customWidth="1"/>
    <col min="6137" max="6137" width="34.44140625" style="44" customWidth="1"/>
    <col min="6138" max="6138" width="6.88671875" style="44" customWidth="1"/>
    <col min="6139" max="6139" width="9.5546875" style="44" customWidth="1"/>
    <col min="6140" max="6140" width="7.44140625" style="44" customWidth="1"/>
    <col min="6141" max="6145" width="7.5546875" style="44" customWidth="1"/>
    <col min="6146" max="6148" width="8.5546875" style="44" customWidth="1"/>
    <col min="6149" max="6155" width="0" style="44" hidden="1" customWidth="1"/>
    <col min="6156" max="6391" width="7.5546875" style="44"/>
    <col min="6392" max="6392" width="4.44140625" style="44" customWidth="1"/>
    <col min="6393" max="6393" width="34.44140625" style="44" customWidth="1"/>
    <col min="6394" max="6394" width="6.88671875" style="44" customWidth="1"/>
    <col min="6395" max="6395" width="9.5546875" style="44" customWidth="1"/>
    <col min="6396" max="6396" width="7.44140625" style="44" customWidth="1"/>
    <col min="6397" max="6401" width="7.5546875" style="44" customWidth="1"/>
    <col min="6402" max="6404" width="8.5546875" style="44" customWidth="1"/>
    <col min="6405" max="6411" width="0" style="44" hidden="1" customWidth="1"/>
    <col min="6412" max="6647" width="7.5546875" style="44"/>
    <col min="6648" max="6648" width="4.44140625" style="44" customWidth="1"/>
    <col min="6649" max="6649" width="34.44140625" style="44" customWidth="1"/>
    <col min="6650" max="6650" width="6.88671875" style="44" customWidth="1"/>
    <col min="6651" max="6651" width="9.5546875" style="44" customWidth="1"/>
    <col min="6652" max="6652" width="7.44140625" style="44" customWidth="1"/>
    <col min="6653" max="6657" width="7.5546875" style="44" customWidth="1"/>
    <col min="6658" max="6660" width="8.5546875" style="44" customWidth="1"/>
    <col min="6661" max="6667" width="0" style="44" hidden="1" customWidth="1"/>
    <col min="6668" max="6903" width="7.5546875" style="44"/>
    <col min="6904" max="6904" width="4.44140625" style="44" customWidth="1"/>
    <col min="6905" max="6905" width="34.44140625" style="44" customWidth="1"/>
    <col min="6906" max="6906" width="6.88671875" style="44" customWidth="1"/>
    <col min="6907" max="6907" width="9.5546875" style="44" customWidth="1"/>
    <col min="6908" max="6908" width="7.44140625" style="44" customWidth="1"/>
    <col min="6909" max="6913" width="7.5546875" style="44" customWidth="1"/>
    <col min="6914" max="6916" width="8.5546875" style="44" customWidth="1"/>
    <col min="6917" max="6923" width="0" style="44" hidden="1" customWidth="1"/>
    <col min="6924" max="7159" width="7.5546875" style="44"/>
    <col min="7160" max="7160" width="4.44140625" style="44" customWidth="1"/>
    <col min="7161" max="7161" width="34.44140625" style="44" customWidth="1"/>
    <col min="7162" max="7162" width="6.88671875" style="44" customWidth="1"/>
    <col min="7163" max="7163" width="9.5546875" style="44" customWidth="1"/>
    <col min="7164" max="7164" width="7.44140625" style="44" customWidth="1"/>
    <col min="7165" max="7169" width="7.5546875" style="44" customWidth="1"/>
    <col min="7170" max="7172" width="8.5546875" style="44" customWidth="1"/>
    <col min="7173" max="7179" width="0" style="44" hidden="1" customWidth="1"/>
    <col min="7180" max="7415" width="7.5546875" style="44"/>
    <col min="7416" max="7416" width="4.44140625" style="44" customWidth="1"/>
    <col min="7417" max="7417" width="34.44140625" style="44" customWidth="1"/>
    <col min="7418" max="7418" width="6.88671875" style="44" customWidth="1"/>
    <col min="7419" max="7419" width="9.5546875" style="44" customWidth="1"/>
    <col min="7420" max="7420" width="7.44140625" style="44" customWidth="1"/>
    <col min="7421" max="7425" width="7.5546875" style="44" customWidth="1"/>
    <col min="7426" max="7428" width="8.5546875" style="44" customWidth="1"/>
    <col min="7429" max="7435" width="0" style="44" hidden="1" customWidth="1"/>
    <col min="7436" max="7671" width="7.5546875" style="44"/>
    <col min="7672" max="7672" width="4.44140625" style="44" customWidth="1"/>
    <col min="7673" max="7673" width="34.44140625" style="44" customWidth="1"/>
    <col min="7674" max="7674" width="6.88671875" style="44" customWidth="1"/>
    <col min="7675" max="7675" width="9.5546875" style="44" customWidth="1"/>
    <col min="7676" max="7676" width="7.44140625" style="44" customWidth="1"/>
    <col min="7677" max="7681" width="7.5546875" style="44" customWidth="1"/>
    <col min="7682" max="7684" width="8.5546875" style="44" customWidth="1"/>
    <col min="7685" max="7691" width="0" style="44" hidden="1" customWidth="1"/>
    <col min="7692" max="7927" width="7.5546875" style="44"/>
    <col min="7928" max="7928" width="4.44140625" style="44" customWidth="1"/>
    <col min="7929" max="7929" width="34.44140625" style="44" customWidth="1"/>
    <col min="7930" max="7930" width="6.88671875" style="44" customWidth="1"/>
    <col min="7931" max="7931" width="9.5546875" style="44" customWidth="1"/>
    <col min="7932" max="7932" width="7.44140625" style="44" customWidth="1"/>
    <col min="7933" max="7937" width="7.5546875" style="44" customWidth="1"/>
    <col min="7938" max="7940" width="8.5546875" style="44" customWidth="1"/>
    <col min="7941" max="7947" width="0" style="44" hidden="1" customWidth="1"/>
    <col min="7948" max="8183" width="7.5546875" style="44"/>
    <col min="8184" max="8184" width="4.44140625" style="44" customWidth="1"/>
    <col min="8185" max="8185" width="34.44140625" style="44" customWidth="1"/>
    <col min="8186" max="8186" width="6.88671875" style="44" customWidth="1"/>
    <col min="8187" max="8187" width="9.5546875" style="44" customWidth="1"/>
    <col min="8188" max="8188" width="7.44140625" style="44" customWidth="1"/>
    <col min="8189" max="8193" width="7.5546875" style="44" customWidth="1"/>
    <col min="8194" max="8196" width="8.5546875" style="44" customWidth="1"/>
    <col min="8197" max="8203" width="0" style="44" hidden="1" customWidth="1"/>
    <col min="8204" max="8439" width="7.5546875" style="44"/>
    <col min="8440" max="8440" width="4.44140625" style="44" customWidth="1"/>
    <col min="8441" max="8441" width="34.44140625" style="44" customWidth="1"/>
    <col min="8442" max="8442" width="6.88671875" style="44" customWidth="1"/>
    <col min="8443" max="8443" width="9.5546875" style="44" customWidth="1"/>
    <col min="8444" max="8444" width="7.44140625" style="44" customWidth="1"/>
    <col min="8445" max="8449" width="7.5546875" style="44" customWidth="1"/>
    <col min="8450" max="8452" width="8.5546875" style="44" customWidth="1"/>
    <col min="8453" max="8459" width="0" style="44" hidden="1" customWidth="1"/>
    <col min="8460" max="8695" width="7.5546875" style="44"/>
    <col min="8696" max="8696" width="4.44140625" style="44" customWidth="1"/>
    <col min="8697" max="8697" width="34.44140625" style="44" customWidth="1"/>
    <col min="8698" max="8698" width="6.88671875" style="44" customWidth="1"/>
    <col min="8699" max="8699" width="9.5546875" style="44" customWidth="1"/>
    <col min="8700" max="8700" width="7.44140625" style="44" customWidth="1"/>
    <col min="8701" max="8705" width="7.5546875" style="44" customWidth="1"/>
    <col min="8706" max="8708" width="8.5546875" style="44" customWidth="1"/>
    <col min="8709" max="8715" width="0" style="44" hidden="1" customWidth="1"/>
    <col min="8716" max="8951" width="7.5546875" style="44"/>
    <col min="8952" max="8952" width="4.44140625" style="44" customWidth="1"/>
    <col min="8953" max="8953" width="34.44140625" style="44" customWidth="1"/>
    <col min="8954" max="8954" width="6.88671875" style="44" customWidth="1"/>
    <col min="8955" max="8955" width="9.5546875" style="44" customWidth="1"/>
    <col min="8956" max="8956" width="7.44140625" style="44" customWidth="1"/>
    <col min="8957" max="8961" width="7.5546875" style="44" customWidth="1"/>
    <col min="8962" max="8964" width="8.5546875" style="44" customWidth="1"/>
    <col min="8965" max="8971" width="0" style="44" hidden="1" customWidth="1"/>
    <col min="8972" max="9207" width="7.5546875" style="44"/>
    <col min="9208" max="9208" width="4.44140625" style="44" customWidth="1"/>
    <col min="9209" max="9209" width="34.44140625" style="44" customWidth="1"/>
    <col min="9210" max="9210" width="6.88671875" style="44" customWidth="1"/>
    <col min="9211" max="9211" width="9.5546875" style="44" customWidth="1"/>
    <col min="9212" max="9212" width="7.44140625" style="44" customWidth="1"/>
    <col min="9213" max="9217" width="7.5546875" style="44" customWidth="1"/>
    <col min="9218" max="9220" width="8.5546875" style="44" customWidth="1"/>
    <col min="9221" max="9227" width="0" style="44" hidden="1" customWidth="1"/>
    <col min="9228" max="9463" width="7.5546875" style="44"/>
    <col min="9464" max="9464" width="4.44140625" style="44" customWidth="1"/>
    <col min="9465" max="9465" width="34.44140625" style="44" customWidth="1"/>
    <col min="9466" max="9466" width="6.88671875" style="44" customWidth="1"/>
    <col min="9467" max="9467" width="9.5546875" style="44" customWidth="1"/>
    <col min="9468" max="9468" width="7.44140625" style="44" customWidth="1"/>
    <col min="9469" max="9473" width="7.5546875" style="44" customWidth="1"/>
    <col min="9474" max="9476" width="8.5546875" style="44" customWidth="1"/>
    <col min="9477" max="9483" width="0" style="44" hidden="1" customWidth="1"/>
    <col min="9484" max="9719" width="7.5546875" style="44"/>
    <col min="9720" max="9720" width="4.44140625" style="44" customWidth="1"/>
    <col min="9721" max="9721" width="34.44140625" style="44" customWidth="1"/>
    <col min="9722" max="9722" width="6.88671875" style="44" customWidth="1"/>
    <col min="9723" max="9723" width="9.5546875" style="44" customWidth="1"/>
    <col min="9724" max="9724" width="7.44140625" style="44" customWidth="1"/>
    <col min="9725" max="9729" width="7.5546875" style="44" customWidth="1"/>
    <col min="9730" max="9732" width="8.5546875" style="44" customWidth="1"/>
    <col min="9733" max="9739" width="0" style="44" hidden="1" customWidth="1"/>
    <col min="9740" max="9975" width="7.5546875" style="44"/>
    <col min="9976" max="9976" width="4.44140625" style="44" customWidth="1"/>
    <col min="9977" max="9977" width="34.44140625" style="44" customWidth="1"/>
    <col min="9978" max="9978" width="6.88671875" style="44" customWidth="1"/>
    <col min="9979" max="9979" width="9.5546875" style="44" customWidth="1"/>
    <col min="9980" max="9980" width="7.44140625" style="44" customWidth="1"/>
    <col min="9981" max="9985" width="7.5546875" style="44" customWidth="1"/>
    <col min="9986" max="9988" width="8.5546875" style="44" customWidth="1"/>
    <col min="9989" max="9995" width="0" style="44" hidden="1" customWidth="1"/>
    <col min="9996" max="10231" width="7.5546875" style="44"/>
    <col min="10232" max="10232" width="4.44140625" style="44" customWidth="1"/>
    <col min="10233" max="10233" width="34.44140625" style="44" customWidth="1"/>
    <col min="10234" max="10234" width="6.88671875" style="44" customWidth="1"/>
    <col min="10235" max="10235" width="9.5546875" style="44" customWidth="1"/>
    <col min="10236" max="10236" width="7.44140625" style="44" customWidth="1"/>
    <col min="10237" max="10241" width="7.5546875" style="44" customWidth="1"/>
    <col min="10242" max="10244" width="8.5546875" style="44" customWidth="1"/>
    <col min="10245" max="10251" width="0" style="44" hidden="1" customWidth="1"/>
    <col min="10252" max="10487" width="7.5546875" style="44"/>
    <col min="10488" max="10488" width="4.44140625" style="44" customWidth="1"/>
    <col min="10489" max="10489" width="34.44140625" style="44" customWidth="1"/>
    <col min="10490" max="10490" width="6.88671875" style="44" customWidth="1"/>
    <col min="10491" max="10491" width="9.5546875" style="44" customWidth="1"/>
    <col min="10492" max="10492" width="7.44140625" style="44" customWidth="1"/>
    <col min="10493" max="10497" width="7.5546875" style="44" customWidth="1"/>
    <col min="10498" max="10500" width="8.5546875" style="44" customWidth="1"/>
    <col min="10501" max="10507" width="0" style="44" hidden="1" customWidth="1"/>
    <col min="10508" max="10743" width="7.5546875" style="44"/>
    <col min="10744" max="10744" width="4.44140625" style="44" customWidth="1"/>
    <col min="10745" max="10745" width="34.44140625" style="44" customWidth="1"/>
    <col min="10746" max="10746" width="6.88671875" style="44" customWidth="1"/>
    <col min="10747" max="10747" width="9.5546875" style="44" customWidth="1"/>
    <col min="10748" max="10748" width="7.44140625" style="44" customWidth="1"/>
    <col min="10749" max="10753" width="7.5546875" style="44" customWidth="1"/>
    <col min="10754" max="10756" width="8.5546875" style="44" customWidth="1"/>
    <col min="10757" max="10763" width="0" style="44" hidden="1" customWidth="1"/>
    <col min="10764" max="10999" width="7.5546875" style="44"/>
    <col min="11000" max="11000" width="4.44140625" style="44" customWidth="1"/>
    <col min="11001" max="11001" width="34.44140625" style="44" customWidth="1"/>
    <col min="11002" max="11002" width="6.88671875" style="44" customWidth="1"/>
    <col min="11003" max="11003" width="9.5546875" style="44" customWidth="1"/>
    <col min="11004" max="11004" width="7.44140625" style="44" customWidth="1"/>
    <col min="11005" max="11009" width="7.5546875" style="44" customWidth="1"/>
    <col min="11010" max="11012" width="8.5546875" style="44" customWidth="1"/>
    <col min="11013" max="11019" width="0" style="44" hidden="1" customWidth="1"/>
    <col min="11020" max="11255" width="7.5546875" style="44"/>
    <col min="11256" max="11256" width="4.44140625" style="44" customWidth="1"/>
    <col min="11257" max="11257" width="34.44140625" style="44" customWidth="1"/>
    <col min="11258" max="11258" width="6.88671875" style="44" customWidth="1"/>
    <col min="11259" max="11259" width="9.5546875" style="44" customWidth="1"/>
    <col min="11260" max="11260" width="7.44140625" style="44" customWidth="1"/>
    <col min="11261" max="11265" width="7.5546875" style="44" customWidth="1"/>
    <col min="11266" max="11268" width="8.5546875" style="44" customWidth="1"/>
    <col min="11269" max="11275" width="0" style="44" hidden="1" customWidth="1"/>
    <col min="11276" max="11511" width="7.5546875" style="44"/>
    <col min="11512" max="11512" width="4.44140625" style="44" customWidth="1"/>
    <col min="11513" max="11513" width="34.44140625" style="44" customWidth="1"/>
    <col min="11514" max="11514" width="6.88671875" style="44" customWidth="1"/>
    <col min="11515" max="11515" width="9.5546875" style="44" customWidth="1"/>
    <col min="11516" max="11516" width="7.44140625" style="44" customWidth="1"/>
    <col min="11517" max="11521" width="7.5546875" style="44" customWidth="1"/>
    <col min="11522" max="11524" width="8.5546875" style="44" customWidth="1"/>
    <col min="11525" max="11531" width="0" style="44" hidden="1" customWidth="1"/>
    <col min="11532" max="11767" width="7.5546875" style="44"/>
    <col min="11768" max="11768" width="4.44140625" style="44" customWidth="1"/>
    <col min="11769" max="11769" width="34.44140625" style="44" customWidth="1"/>
    <col min="11770" max="11770" width="6.88671875" style="44" customWidth="1"/>
    <col min="11771" max="11771" width="9.5546875" style="44" customWidth="1"/>
    <col min="11772" max="11772" width="7.44140625" style="44" customWidth="1"/>
    <col min="11773" max="11777" width="7.5546875" style="44" customWidth="1"/>
    <col min="11778" max="11780" width="8.5546875" style="44" customWidth="1"/>
    <col min="11781" max="11787" width="0" style="44" hidden="1" customWidth="1"/>
    <col min="11788" max="12023" width="7.5546875" style="44"/>
    <col min="12024" max="12024" width="4.44140625" style="44" customWidth="1"/>
    <col min="12025" max="12025" width="34.44140625" style="44" customWidth="1"/>
    <col min="12026" max="12026" width="6.88671875" style="44" customWidth="1"/>
    <col min="12027" max="12027" width="9.5546875" style="44" customWidth="1"/>
    <col min="12028" max="12028" width="7.44140625" style="44" customWidth="1"/>
    <col min="12029" max="12033" width="7.5546875" style="44" customWidth="1"/>
    <col min="12034" max="12036" width="8.5546875" style="44" customWidth="1"/>
    <col min="12037" max="12043" width="0" style="44" hidden="1" customWidth="1"/>
    <col min="12044" max="12279" width="7.5546875" style="44"/>
    <col min="12280" max="12280" width="4.44140625" style="44" customWidth="1"/>
    <col min="12281" max="12281" width="34.44140625" style="44" customWidth="1"/>
    <col min="12282" max="12282" width="6.88671875" style="44" customWidth="1"/>
    <col min="12283" max="12283" width="9.5546875" style="44" customWidth="1"/>
    <col min="12284" max="12284" width="7.44140625" style="44" customWidth="1"/>
    <col min="12285" max="12289" width="7.5546875" style="44" customWidth="1"/>
    <col min="12290" max="12292" width="8.5546875" style="44" customWidth="1"/>
    <col min="12293" max="12299" width="0" style="44" hidden="1" customWidth="1"/>
    <col min="12300" max="12535" width="7.5546875" style="44"/>
    <col min="12536" max="12536" width="4.44140625" style="44" customWidth="1"/>
    <col min="12537" max="12537" width="34.44140625" style="44" customWidth="1"/>
    <col min="12538" max="12538" width="6.88671875" style="44" customWidth="1"/>
    <col min="12539" max="12539" width="9.5546875" style="44" customWidth="1"/>
    <col min="12540" max="12540" width="7.44140625" style="44" customWidth="1"/>
    <col min="12541" max="12545" width="7.5546875" style="44" customWidth="1"/>
    <col min="12546" max="12548" width="8.5546875" style="44" customWidth="1"/>
    <col min="12549" max="12555" width="0" style="44" hidden="1" customWidth="1"/>
    <col min="12556" max="12791" width="7.5546875" style="44"/>
    <col min="12792" max="12792" width="4.44140625" style="44" customWidth="1"/>
    <col min="12793" max="12793" width="34.44140625" style="44" customWidth="1"/>
    <col min="12794" max="12794" width="6.88671875" style="44" customWidth="1"/>
    <col min="12795" max="12795" width="9.5546875" style="44" customWidth="1"/>
    <col min="12796" max="12796" width="7.44140625" style="44" customWidth="1"/>
    <col min="12797" max="12801" width="7.5546875" style="44" customWidth="1"/>
    <col min="12802" max="12804" width="8.5546875" style="44" customWidth="1"/>
    <col min="12805" max="12811" width="0" style="44" hidden="1" customWidth="1"/>
    <col min="12812" max="13047" width="7.5546875" style="44"/>
    <col min="13048" max="13048" width="4.44140625" style="44" customWidth="1"/>
    <col min="13049" max="13049" width="34.44140625" style="44" customWidth="1"/>
    <col min="13050" max="13050" width="6.88671875" style="44" customWidth="1"/>
    <col min="13051" max="13051" width="9.5546875" style="44" customWidth="1"/>
    <col min="13052" max="13052" width="7.44140625" style="44" customWidth="1"/>
    <col min="13053" max="13057" width="7.5546875" style="44" customWidth="1"/>
    <col min="13058" max="13060" width="8.5546875" style="44" customWidth="1"/>
    <col min="13061" max="13067" width="0" style="44" hidden="1" customWidth="1"/>
    <col min="13068" max="13303" width="7.5546875" style="44"/>
    <col min="13304" max="13304" width="4.44140625" style="44" customWidth="1"/>
    <col min="13305" max="13305" width="34.44140625" style="44" customWidth="1"/>
    <col min="13306" max="13306" width="6.88671875" style="44" customWidth="1"/>
    <col min="13307" max="13307" width="9.5546875" style="44" customWidth="1"/>
    <col min="13308" max="13308" width="7.44140625" style="44" customWidth="1"/>
    <col min="13309" max="13313" width="7.5546875" style="44" customWidth="1"/>
    <col min="13314" max="13316" width="8.5546875" style="44" customWidth="1"/>
    <col min="13317" max="13323" width="0" style="44" hidden="1" customWidth="1"/>
    <col min="13324" max="13559" width="7.5546875" style="44"/>
    <col min="13560" max="13560" width="4.44140625" style="44" customWidth="1"/>
    <col min="13561" max="13561" width="34.44140625" style="44" customWidth="1"/>
    <col min="13562" max="13562" width="6.88671875" style="44" customWidth="1"/>
    <col min="13563" max="13563" width="9.5546875" style="44" customWidth="1"/>
    <col min="13564" max="13564" width="7.44140625" style="44" customWidth="1"/>
    <col min="13565" max="13569" width="7.5546875" style="44" customWidth="1"/>
    <col min="13570" max="13572" width="8.5546875" style="44" customWidth="1"/>
    <col min="13573" max="13579" width="0" style="44" hidden="1" customWidth="1"/>
    <col min="13580" max="13815" width="7.5546875" style="44"/>
    <col min="13816" max="13816" width="4.44140625" style="44" customWidth="1"/>
    <col min="13817" max="13817" width="34.44140625" style="44" customWidth="1"/>
    <col min="13818" max="13818" width="6.88671875" style="44" customWidth="1"/>
    <col min="13819" max="13819" width="9.5546875" style="44" customWidth="1"/>
    <col min="13820" max="13820" width="7.44140625" style="44" customWidth="1"/>
    <col min="13821" max="13825" width="7.5546875" style="44" customWidth="1"/>
    <col min="13826" max="13828" width="8.5546875" style="44" customWidth="1"/>
    <col min="13829" max="13835" width="0" style="44" hidden="1" customWidth="1"/>
    <col min="13836" max="14071" width="7.5546875" style="44"/>
    <col min="14072" max="14072" width="4.44140625" style="44" customWidth="1"/>
    <col min="14073" max="14073" width="34.44140625" style="44" customWidth="1"/>
    <col min="14074" max="14074" width="6.88671875" style="44" customWidth="1"/>
    <col min="14075" max="14075" width="9.5546875" style="44" customWidth="1"/>
    <col min="14076" max="14076" width="7.44140625" style="44" customWidth="1"/>
    <col min="14077" max="14081" width="7.5546875" style="44" customWidth="1"/>
    <col min="14082" max="14084" width="8.5546875" style="44" customWidth="1"/>
    <col min="14085" max="14091" width="0" style="44" hidden="1" customWidth="1"/>
    <col min="14092" max="14327" width="7.5546875" style="44"/>
    <col min="14328" max="14328" width="4.44140625" style="44" customWidth="1"/>
    <col min="14329" max="14329" width="34.44140625" style="44" customWidth="1"/>
    <col min="14330" max="14330" width="6.88671875" style="44" customWidth="1"/>
    <col min="14331" max="14331" width="9.5546875" style="44" customWidth="1"/>
    <col min="14332" max="14332" width="7.44140625" style="44" customWidth="1"/>
    <col min="14333" max="14337" width="7.5546875" style="44" customWidth="1"/>
    <col min="14338" max="14340" width="8.5546875" style="44" customWidth="1"/>
    <col min="14341" max="14347" width="0" style="44" hidden="1" customWidth="1"/>
    <col min="14348" max="14583" width="7.5546875" style="44"/>
    <col min="14584" max="14584" width="4.44140625" style="44" customWidth="1"/>
    <col min="14585" max="14585" width="34.44140625" style="44" customWidth="1"/>
    <col min="14586" max="14586" width="6.88671875" style="44" customWidth="1"/>
    <col min="14587" max="14587" width="9.5546875" style="44" customWidth="1"/>
    <col min="14588" max="14588" width="7.44140625" style="44" customWidth="1"/>
    <col min="14589" max="14593" width="7.5546875" style="44" customWidth="1"/>
    <col min="14594" max="14596" width="8.5546875" style="44" customWidth="1"/>
    <col min="14597" max="14603" width="0" style="44" hidden="1" customWidth="1"/>
    <col min="14604" max="14839" width="7.5546875" style="44"/>
    <col min="14840" max="14840" width="4.44140625" style="44" customWidth="1"/>
    <col min="14841" max="14841" width="34.44140625" style="44" customWidth="1"/>
    <col min="14842" max="14842" width="6.88671875" style="44" customWidth="1"/>
    <col min="14843" max="14843" width="9.5546875" style="44" customWidth="1"/>
    <col min="14844" max="14844" width="7.44140625" style="44" customWidth="1"/>
    <col min="14845" max="14849" width="7.5546875" style="44" customWidth="1"/>
    <col min="14850" max="14852" width="8.5546875" style="44" customWidth="1"/>
    <col min="14853" max="14859" width="0" style="44" hidden="1" customWidth="1"/>
    <col min="14860" max="15095" width="7.5546875" style="44"/>
    <col min="15096" max="15096" width="4.44140625" style="44" customWidth="1"/>
    <col min="15097" max="15097" width="34.44140625" style="44" customWidth="1"/>
    <col min="15098" max="15098" width="6.88671875" style="44" customWidth="1"/>
    <col min="15099" max="15099" width="9.5546875" style="44" customWidth="1"/>
    <col min="15100" max="15100" width="7.44140625" style="44" customWidth="1"/>
    <col min="15101" max="15105" width="7.5546875" style="44" customWidth="1"/>
    <col min="15106" max="15108" width="8.5546875" style="44" customWidth="1"/>
    <col min="15109" max="15115" width="0" style="44" hidden="1" customWidth="1"/>
    <col min="15116" max="15351" width="7.5546875" style="44"/>
    <col min="15352" max="15352" width="4.44140625" style="44" customWidth="1"/>
    <col min="15353" max="15353" width="34.44140625" style="44" customWidth="1"/>
    <col min="15354" max="15354" width="6.88671875" style="44" customWidth="1"/>
    <col min="15355" max="15355" width="9.5546875" style="44" customWidth="1"/>
    <col min="15356" max="15356" width="7.44140625" style="44" customWidth="1"/>
    <col min="15357" max="15361" width="7.5546875" style="44" customWidth="1"/>
    <col min="15362" max="15364" width="8.5546875" style="44" customWidth="1"/>
    <col min="15365" max="15371" width="0" style="44" hidden="1" customWidth="1"/>
    <col min="15372" max="15607" width="7.5546875" style="44"/>
    <col min="15608" max="15608" width="4.44140625" style="44" customWidth="1"/>
    <col min="15609" max="15609" width="34.44140625" style="44" customWidth="1"/>
    <col min="15610" max="15610" width="6.88671875" style="44" customWidth="1"/>
    <col min="15611" max="15611" width="9.5546875" style="44" customWidth="1"/>
    <col min="15612" max="15612" width="7.44140625" style="44" customWidth="1"/>
    <col min="15613" max="15617" width="7.5546875" style="44" customWidth="1"/>
    <col min="15618" max="15620" width="8.5546875" style="44" customWidth="1"/>
    <col min="15621" max="15627" width="0" style="44" hidden="1" customWidth="1"/>
    <col min="15628" max="15863" width="7.5546875" style="44"/>
    <col min="15864" max="15864" width="4.44140625" style="44" customWidth="1"/>
    <col min="15865" max="15865" width="34.44140625" style="44" customWidth="1"/>
    <col min="15866" max="15866" width="6.88671875" style="44" customWidth="1"/>
    <col min="15867" max="15867" width="9.5546875" style="44" customWidth="1"/>
    <col min="15868" max="15868" width="7.44140625" style="44" customWidth="1"/>
    <col min="15869" max="15873" width="7.5546875" style="44" customWidth="1"/>
    <col min="15874" max="15876" width="8.5546875" style="44" customWidth="1"/>
    <col min="15877" max="15883" width="0" style="44" hidden="1" customWidth="1"/>
    <col min="15884" max="16119" width="7.5546875" style="44"/>
    <col min="16120" max="16120" width="4.44140625" style="44" customWidth="1"/>
    <col min="16121" max="16121" width="34.44140625" style="44" customWidth="1"/>
    <col min="16122" max="16122" width="6.88671875" style="44" customWidth="1"/>
    <col min="16123" max="16123" width="9.5546875" style="44" customWidth="1"/>
    <col min="16124" max="16124" width="7.44140625" style="44" customWidth="1"/>
    <col min="16125" max="16129" width="7.5546875" style="44" customWidth="1"/>
    <col min="16130" max="16132" width="8.5546875" style="44" customWidth="1"/>
    <col min="16133" max="16139" width="0" style="44" hidden="1" customWidth="1"/>
    <col min="16140" max="16384" width="7.5546875" style="44"/>
  </cols>
  <sheetData>
    <row r="1" spans="1:240" ht="18" customHeight="1">
      <c r="A1" s="932" t="s">
        <v>497</v>
      </c>
      <c r="B1" s="932"/>
      <c r="C1" s="71"/>
      <c r="D1" s="71"/>
      <c r="E1" s="758">
        <f>F25+F17</f>
        <v>1730.9243979999994</v>
      </c>
      <c r="F1" s="72"/>
      <c r="G1" s="72"/>
    </row>
    <row r="2" spans="1:240" ht="18" customHeight="1">
      <c r="A2" s="927" t="s">
        <v>541</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row>
    <row r="3" spans="1:240" ht="18" customHeight="1">
      <c r="A3" s="220"/>
      <c r="B3" s="220"/>
      <c r="C3" s="73"/>
      <c r="D3" s="73"/>
      <c r="E3" s="73"/>
      <c r="F3" s="58"/>
      <c r="G3" s="58"/>
      <c r="J3" s="58"/>
      <c r="M3" s="928" t="s">
        <v>1</v>
      </c>
      <c r="N3" s="928"/>
      <c r="O3" s="928"/>
      <c r="P3" s="928"/>
      <c r="Q3" s="928"/>
      <c r="R3" s="928"/>
      <c r="S3" s="928"/>
      <c r="T3" s="928"/>
      <c r="U3" s="928"/>
      <c r="V3" s="928"/>
      <c r="W3" s="928"/>
      <c r="X3" s="928"/>
      <c r="Y3" s="928"/>
      <c r="Z3" s="928"/>
      <c r="AA3" s="928"/>
      <c r="AB3" s="928"/>
      <c r="AC3" s="928"/>
    </row>
    <row r="4" spans="1:240" ht="18" customHeight="1">
      <c r="A4" s="933" t="s">
        <v>2</v>
      </c>
      <c r="B4" s="925" t="s">
        <v>194</v>
      </c>
      <c r="C4" s="925" t="s">
        <v>4</v>
      </c>
      <c r="D4" s="925" t="s">
        <v>498</v>
      </c>
      <c r="E4" s="925" t="s">
        <v>499</v>
      </c>
      <c r="F4" s="923" t="s">
        <v>279</v>
      </c>
      <c r="G4" s="923" t="s">
        <v>207</v>
      </c>
      <c r="H4" s="929" t="s">
        <v>7</v>
      </c>
      <c r="I4" s="930"/>
      <c r="J4" s="930"/>
      <c r="K4" s="930"/>
      <c r="L4" s="930"/>
      <c r="M4" s="930"/>
      <c r="N4" s="930"/>
      <c r="O4" s="930"/>
      <c r="P4" s="930"/>
      <c r="Q4" s="930"/>
      <c r="R4" s="930"/>
      <c r="S4" s="930"/>
      <c r="T4" s="930"/>
      <c r="U4" s="930"/>
      <c r="V4" s="930"/>
      <c r="W4" s="930"/>
      <c r="X4" s="930"/>
      <c r="Y4" s="930"/>
      <c r="Z4" s="930"/>
      <c r="AA4" s="930"/>
      <c r="AB4" s="930"/>
      <c r="AC4" s="931"/>
    </row>
    <row r="5" spans="1:240" ht="43.5" customHeight="1">
      <c r="A5" s="934"/>
      <c r="B5" s="926"/>
      <c r="C5" s="926"/>
      <c r="D5" s="926"/>
      <c r="E5" s="926"/>
      <c r="F5" s="924"/>
      <c r="G5" s="924"/>
      <c r="H5" s="12" t="s">
        <v>531</v>
      </c>
      <c r="I5" s="12" t="s">
        <v>532</v>
      </c>
      <c r="J5" s="12" t="s">
        <v>533</v>
      </c>
      <c r="K5" s="12" t="s">
        <v>534</v>
      </c>
      <c r="L5" s="12" t="s">
        <v>535</v>
      </c>
      <c r="M5" s="12" t="s">
        <v>536</v>
      </c>
      <c r="N5" s="12" t="s">
        <v>537</v>
      </c>
      <c r="O5" s="12" t="s">
        <v>538</v>
      </c>
      <c r="P5" s="433" t="s">
        <v>517</v>
      </c>
      <c r="Q5" s="433" t="s">
        <v>518</v>
      </c>
      <c r="R5" s="433" t="s">
        <v>519</v>
      </c>
      <c r="S5" s="433" t="s">
        <v>520</v>
      </c>
      <c r="T5" s="433" t="s">
        <v>521</v>
      </c>
      <c r="U5" s="433" t="s">
        <v>522</v>
      </c>
      <c r="V5" s="433" t="s">
        <v>523</v>
      </c>
      <c r="W5" s="433" t="s">
        <v>524</v>
      </c>
      <c r="X5" s="433" t="s">
        <v>525</v>
      </c>
      <c r="Y5" s="433" t="s">
        <v>526</v>
      </c>
      <c r="Z5" s="433" t="s">
        <v>527</v>
      </c>
      <c r="AA5" s="433" t="s">
        <v>528</v>
      </c>
      <c r="AB5" s="433" t="s">
        <v>529</v>
      </c>
      <c r="AC5" s="433" t="s">
        <v>530</v>
      </c>
    </row>
    <row r="6" spans="1:240" s="79" customFormat="1" ht="35.25" customHeight="1">
      <c r="A6" s="75" t="s">
        <v>197</v>
      </c>
      <c r="B6" s="76">
        <v>-2</v>
      </c>
      <c r="C6" s="75" t="s">
        <v>208</v>
      </c>
      <c r="D6" s="76">
        <v>-4</v>
      </c>
      <c r="E6" s="75">
        <v>-5</v>
      </c>
      <c r="F6" s="77" t="s">
        <v>512</v>
      </c>
      <c r="G6" s="78"/>
      <c r="H6" s="76">
        <v>-7</v>
      </c>
      <c r="I6" s="78">
        <v>-8</v>
      </c>
      <c r="J6" s="76">
        <v>-9</v>
      </c>
      <c r="K6" s="78">
        <v>-10</v>
      </c>
      <c r="L6" s="76">
        <v>-11</v>
      </c>
      <c r="M6" s="78">
        <v>-12</v>
      </c>
      <c r="N6" s="76">
        <v>-13</v>
      </c>
      <c r="O6" s="78">
        <v>-14</v>
      </c>
      <c r="P6" s="78">
        <v>-15</v>
      </c>
      <c r="Q6" s="78">
        <v>-16</v>
      </c>
      <c r="R6" s="78">
        <v>-17</v>
      </c>
      <c r="S6" s="78">
        <v>-18</v>
      </c>
      <c r="T6" s="78">
        <v>-19</v>
      </c>
      <c r="U6" s="78">
        <v>-20</v>
      </c>
      <c r="V6" s="78">
        <v>-21</v>
      </c>
      <c r="W6" s="78">
        <v>-22</v>
      </c>
      <c r="X6" s="78">
        <v>-23</v>
      </c>
      <c r="Y6" s="78">
        <v>-24</v>
      </c>
      <c r="Z6" s="78">
        <v>-25</v>
      </c>
      <c r="AA6" s="78">
        <v>-26</v>
      </c>
      <c r="AB6" s="78">
        <v>-27</v>
      </c>
      <c r="AC6" s="78">
        <v>-28</v>
      </c>
    </row>
    <row r="7" spans="1:240" s="50" customFormat="1" ht="20.100000000000001" customHeight="1">
      <c r="A7" s="80"/>
      <c r="B7" s="82" t="s">
        <v>17</v>
      </c>
      <c r="C7" s="80"/>
      <c r="D7" s="716">
        <v>101671.35</v>
      </c>
      <c r="E7" s="717"/>
      <c r="F7" s="13">
        <f>F9+F32+F75</f>
        <v>2847.1957000000002</v>
      </c>
      <c r="G7" s="13">
        <v>100</v>
      </c>
      <c r="H7" s="13">
        <f t="shared" ref="H7:L7" si="0">H9+H32+H75</f>
        <v>86.545999999999992</v>
      </c>
      <c r="I7" s="13"/>
      <c r="J7" s="13"/>
      <c r="K7" s="13"/>
      <c r="L7" s="13">
        <f t="shared" si="0"/>
        <v>2760.6497000000004</v>
      </c>
      <c r="M7" s="13"/>
      <c r="N7" s="13"/>
      <c r="O7" s="13"/>
      <c r="P7" s="13"/>
      <c r="Q7" s="13"/>
      <c r="R7" s="13"/>
      <c r="S7" s="13"/>
      <c r="T7" s="13"/>
      <c r="U7" s="13"/>
      <c r="V7" s="13"/>
      <c r="W7" s="13"/>
      <c r="X7" s="13"/>
      <c r="Y7" s="13"/>
      <c r="Z7" s="13"/>
      <c r="AA7" s="13"/>
      <c r="AB7" s="13"/>
      <c r="AC7" s="13"/>
    </row>
    <row r="8" spans="1:240" s="50" customFormat="1" ht="20.100000000000001" customHeight="1">
      <c r="A8" s="80" t="s">
        <v>210</v>
      </c>
      <c r="B8" s="82" t="s">
        <v>211</v>
      </c>
      <c r="C8" s="80"/>
      <c r="D8" s="80"/>
      <c r="E8" s="408">
        <f t="shared" ref="E8:E71" si="1">F8-D8</f>
        <v>0</v>
      </c>
      <c r="F8" s="13"/>
      <c r="G8" s="13"/>
      <c r="H8" s="13"/>
      <c r="I8" s="13"/>
      <c r="J8" s="13"/>
      <c r="K8" s="13"/>
      <c r="L8" s="13"/>
      <c r="M8" s="13"/>
      <c r="N8" s="13"/>
      <c r="O8" s="13"/>
      <c r="P8" s="13"/>
      <c r="Q8" s="13"/>
      <c r="R8" s="13"/>
      <c r="S8" s="13"/>
      <c r="T8" s="13"/>
      <c r="U8" s="13"/>
      <c r="V8" s="13"/>
      <c r="W8" s="13"/>
      <c r="X8" s="13"/>
      <c r="Y8" s="13"/>
      <c r="Z8" s="13"/>
      <c r="AA8" s="13"/>
      <c r="AB8" s="13"/>
      <c r="AC8" s="13"/>
    </row>
    <row r="9" spans="1:240" s="550" customFormat="1" ht="16.5" customHeight="1">
      <c r="A9" s="510" t="s">
        <v>18</v>
      </c>
      <c r="B9" s="511" t="s">
        <v>19</v>
      </c>
      <c r="C9" s="512" t="s">
        <v>20</v>
      </c>
      <c r="D9" s="592">
        <v>95835.666100000002</v>
      </c>
      <c r="E9" s="575">
        <f t="shared" si="1"/>
        <v>-93379.772003000005</v>
      </c>
      <c r="F9" s="514">
        <f>F11+F15+F16+F17+F21+F25+F29+F31</f>
        <v>2455.894096999999</v>
      </c>
      <c r="G9" s="514">
        <f>F9/F$7*100</f>
        <v>86.256596165834281</v>
      </c>
      <c r="H9" s="514">
        <f t="shared" ref="H9:L9" si="2">H11+H15+H16+H17+H21+H25+H29+H30+H31</f>
        <v>4.3113119999993899</v>
      </c>
      <c r="I9" s="514"/>
      <c r="J9" s="514"/>
      <c r="K9" s="514"/>
      <c r="L9" s="514">
        <f t="shared" si="2"/>
        <v>2451.5827850000001</v>
      </c>
      <c r="M9" s="514"/>
      <c r="N9" s="514"/>
      <c r="O9" s="514"/>
      <c r="P9" s="514"/>
      <c r="Q9" s="514"/>
      <c r="R9" s="514"/>
      <c r="S9" s="514"/>
      <c r="T9" s="514"/>
      <c r="U9" s="514"/>
      <c r="V9" s="514"/>
      <c r="W9" s="514"/>
      <c r="X9" s="514"/>
      <c r="Y9" s="514"/>
      <c r="Z9" s="514"/>
      <c r="AA9" s="514"/>
      <c r="AB9" s="514"/>
      <c r="AC9" s="514"/>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row>
    <row r="10" spans="1:240" s="53" customFormat="1" ht="16.5" customHeight="1">
      <c r="A10" s="87"/>
      <c r="B10" s="88" t="s">
        <v>75</v>
      </c>
      <c r="C10" s="89"/>
      <c r="D10" s="89"/>
      <c r="E10" s="408">
        <f t="shared" si="1"/>
        <v>0</v>
      </c>
      <c r="F10" s="23"/>
      <c r="G10" s="23"/>
      <c r="H10" s="23"/>
      <c r="I10" s="23"/>
      <c r="J10" s="23"/>
      <c r="K10" s="23"/>
      <c r="L10" s="23"/>
      <c r="M10" s="23"/>
      <c r="N10" s="23"/>
      <c r="O10" s="23"/>
      <c r="P10" s="23"/>
      <c r="Q10" s="23"/>
      <c r="R10" s="23"/>
      <c r="S10" s="23"/>
      <c r="T10" s="23"/>
      <c r="U10" s="23"/>
      <c r="V10" s="23"/>
      <c r="W10" s="23"/>
      <c r="X10" s="23"/>
      <c r="Y10" s="23"/>
      <c r="Z10" s="23"/>
      <c r="AA10" s="23"/>
      <c r="AB10" s="23"/>
      <c r="AC10" s="23"/>
    </row>
    <row r="11" spans="1:240" s="538" customFormat="1" ht="17.25" customHeight="1">
      <c r="A11" s="515" t="s">
        <v>21</v>
      </c>
      <c r="B11" s="516" t="s">
        <v>22</v>
      </c>
      <c r="C11" s="517" t="s">
        <v>23</v>
      </c>
      <c r="D11" s="518">
        <v>4142.1799999999994</v>
      </c>
      <c r="E11" s="576">
        <f t="shared" si="1"/>
        <v>-3713.1890839999996</v>
      </c>
      <c r="F11" s="523">
        <f>F12+F13+F14</f>
        <v>428.99091599999997</v>
      </c>
      <c r="G11" s="523">
        <f>F11/F$9*100</f>
        <v>17.467810054351872</v>
      </c>
      <c r="H11" s="548">
        <f t="shared" ref="H11:L11" si="3">H12+H13+H14</f>
        <v>0.3448790000000006</v>
      </c>
      <c r="I11" s="548"/>
      <c r="J11" s="548"/>
      <c r="K11" s="548"/>
      <c r="L11" s="548">
        <f t="shared" si="3"/>
        <v>428.64603699999998</v>
      </c>
      <c r="M11" s="548"/>
      <c r="N11" s="548"/>
      <c r="O11" s="548"/>
      <c r="P11" s="548"/>
      <c r="Q11" s="548"/>
      <c r="R11" s="548"/>
      <c r="S11" s="548"/>
      <c r="T11" s="548"/>
      <c r="U11" s="548"/>
      <c r="V11" s="548"/>
      <c r="W11" s="548"/>
      <c r="X11" s="548"/>
      <c r="Y11" s="548"/>
      <c r="Z11" s="548"/>
      <c r="AA11" s="548"/>
      <c r="AB11" s="548"/>
      <c r="AC11" s="548"/>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row>
    <row r="12" spans="1:240" s="530" customFormat="1" ht="17.25" customHeight="1">
      <c r="A12" s="519"/>
      <c r="B12" s="520" t="s">
        <v>212</v>
      </c>
      <c r="C12" s="521" t="s">
        <v>25</v>
      </c>
      <c r="D12" s="584">
        <v>2563.3200000000002</v>
      </c>
      <c r="E12" s="577">
        <f t="shared" si="1"/>
        <v>-2163.0132389999999</v>
      </c>
      <c r="F12" s="524">
        <f t="shared" ref="F12:F29" si="4">SUM(H12:AC12)</f>
        <v>400.30676100000017</v>
      </c>
      <c r="G12" s="524">
        <f>F12/F$9*100</f>
        <v>16.299838070745619</v>
      </c>
      <c r="H12" s="549">
        <v>0.3448790000000006</v>
      </c>
      <c r="I12" s="549"/>
      <c r="J12" s="549"/>
      <c r="K12" s="549"/>
      <c r="L12" s="549">
        <v>399.96188200000017</v>
      </c>
      <c r="M12" s="549"/>
      <c r="N12" s="549"/>
      <c r="O12" s="549"/>
      <c r="P12" s="549"/>
      <c r="Q12" s="549"/>
      <c r="R12" s="549"/>
      <c r="S12" s="549"/>
      <c r="T12" s="549"/>
      <c r="U12" s="549"/>
      <c r="V12" s="549"/>
      <c r="W12" s="549"/>
      <c r="X12" s="549"/>
      <c r="Y12" s="549"/>
      <c r="Z12" s="549"/>
      <c r="AA12" s="549"/>
      <c r="AB12" s="549"/>
      <c r="AC12" s="549"/>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row>
    <row r="13" spans="1:240" s="53" customFormat="1" ht="20.100000000000001" customHeight="1">
      <c r="A13" s="87"/>
      <c r="B13" s="94" t="s">
        <v>26</v>
      </c>
      <c r="C13" s="89" t="s">
        <v>27</v>
      </c>
      <c r="D13" s="89"/>
      <c r="E13" s="578">
        <f t="shared" si="1"/>
        <v>28.684154999999809</v>
      </c>
      <c r="F13" s="23">
        <f t="shared" si="4"/>
        <v>28.684154999999809</v>
      </c>
      <c r="G13" s="23">
        <f>F13/F$7*100</f>
        <v>1.0074528772293316</v>
      </c>
      <c r="H13" s="24">
        <v>0</v>
      </c>
      <c r="I13" s="24"/>
      <c r="J13" s="24"/>
      <c r="K13" s="24"/>
      <c r="L13" s="24">
        <v>28.684154999999809</v>
      </c>
      <c r="M13" s="24"/>
      <c r="N13" s="24"/>
      <c r="O13" s="24"/>
      <c r="P13" s="24"/>
      <c r="Q13" s="24"/>
      <c r="R13" s="24"/>
      <c r="S13" s="24"/>
      <c r="T13" s="24"/>
      <c r="U13" s="24"/>
      <c r="V13" s="24"/>
      <c r="W13" s="24"/>
      <c r="X13" s="24"/>
      <c r="Y13" s="24"/>
      <c r="Z13" s="24"/>
      <c r="AA13" s="24"/>
      <c r="AB13" s="24"/>
      <c r="AC13" s="24"/>
    </row>
    <row r="14" spans="1:240" s="53" customFormat="1" ht="20.100000000000001" customHeight="1">
      <c r="A14" s="87"/>
      <c r="B14" s="95" t="s">
        <v>28</v>
      </c>
      <c r="C14" s="89" t="s">
        <v>29</v>
      </c>
      <c r="D14" s="89"/>
      <c r="E14" s="578">
        <f t="shared" si="1"/>
        <v>0</v>
      </c>
      <c r="F14" s="23">
        <f t="shared" si="4"/>
        <v>0</v>
      </c>
      <c r="G14" s="23">
        <f>F14/F$7*100</f>
        <v>0</v>
      </c>
      <c r="H14" s="24">
        <v>0</v>
      </c>
      <c r="I14" s="24"/>
      <c r="J14" s="24"/>
      <c r="K14" s="24"/>
      <c r="L14" s="24">
        <v>0</v>
      </c>
      <c r="M14" s="24"/>
      <c r="N14" s="24"/>
      <c r="O14" s="24"/>
      <c r="P14" s="24"/>
      <c r="Q14" s="24"/>
      <c r="R14" s="24"/>
      <c r="S14" s="24"/>
      <c r="T14" s="24"/>
      <c r="U14" s="24"/>
      <c r="V14" s="24"/>
      <c r="W14" s="24"/>
      <c r="X14" s="24"/>
      <c r="Y14" s="24"/>
      <c r="Z14" s="24"/>
      <c r="AA14" s="24"/>
      <c r="AB14" s="24"/>
      <c r="AC14" s="24"/>
    </row>
    <row r="15" spans="1:240" s="53" customFormat="1" ht="17.25" customHeight="1">
      <c r="A15" s="90" t="s">
        <v>30</v>
      </c>
      <c r="B15" s="96" t="s">
        <v>31</v>
      </c>
      <c r="C15" s="92" t="s">
        <v>32</v>
      </c>
      <c r="D15" s="92"/>
      <c r="E15" s="578">
        <f t="shared" si="1"/>
        <v>166.84139099999945</v>
      </c>
      <c r="F15" s="23">
        <f t="shared" si="4"/>
        <v>166.84139099999945</v>
      </c>
      <c r="G15" s="18">
        <f>F15/F$9*100</f>
        <v>6.793509182818787</v>
      </c>
      <c r="H15" s="19">
        <v>1.9229609999993897</v>
      </c>
      <c r="I15" s="19"/>
      <c r="J15" s="19"/>
      <c r="K15" s="19"/>
      <c r="L15" s="19">
        <v>164.91843000000006</v>
      </c>
      <c r="M15" s="19"/>
      <c r="N15" s="19"/>
      <c r="O15" s="19"/>
      <c r="P15" s="19"/>
      <c r="Q15" s="19"/>
      <c r="R15" s="19"/>
      <c r="S15" s="19"/>
      <c r="T15" s="19"/>
      <c r="U15" s="19"/>
      <c r="V15" s="19"/>
      <c r="W15" s="19"/>
      <c r="X15" s="19"/>
      <c r="Y15" s="19"/>
      <c r="Z15" s="19"/>
      <c r="AA15" s="19"/>
      <c r="AB15" s="19"/>
      <c r="AC15" s="19"/>
    </row>
    <row r="16" spans="1:240" s="538" customFormat="1" ht="17.25" customHeight="1">
      <c r="A16" s="515" t="s">
        <v>33</v>
      </c>
      <c r="B16" s="522" t="s">
        <v>34</v>
      </c>
      <c r="C16" s="517" t="s">
        <v>35</v>
      </c>
      <c r="D16" s="583">
        <v>1934.9299999999998</v>
      </c>
      <c r="E16" s="576">
        <f t="shared" si="1"/>
        <v>-1851.3180079999997</v>
      </c>
      <c r="F16" s="524">
        <f t="shared" si="4"/>
        <v>83.611992000000015</v>
      </c>
      <c r="G16" s="523">
        <f>F16/F$9*100</f>
        <v>3.4045438727238428</v>
      </c>
      <c r="H16" s="548">
        <v>1.7454719999999995</v>
      </c>
      <c r="I16" s="548"/>
      <c r="J16" s="548"/>
      <c r="K16" s="548"/>
      <c r="L16" s="548">
        <v>81.866520000000008</v>
      </c>
      <c r="M16" s="548"/>
      <c r="N16" s="548"/>
      <c r="O16" s="548"/>
      <c r="P16" s="548"/>
      <c r="Q16" s="548"/>
      <c r="R16" s="548"/>
      <c r="S16" s="548"/>
      <c r="T16" s="548"/>
      <c r="U16" s="548"/>
      <c r="V16" s="548"/>
      <c r="W16" s="548"/>
      <c r="X16" s="548"/>
      <c r="Y16" s="548"/>
      <c r="Z16" s="548"/>
      <c r="AA16" s="548"/>
      <c r="AB16" s="548"/>
      <c r="AC16" s="548"/>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row>
    <row r="17" spans="1:240" s="538" customFormat="1" ht="17.25" customHeight="1">
      <c r="A17" s="515" t="s">
        <v>36</v>
      </c>
      <c r="B17" s="516" t="s">
        <v>37</v>
      </c>
      <c r="C17" s="517" t="s">
        <v>38</v>
      </c>
      <c r="D17" s="518">
        <v>15158.330000000002</v>
      </c>
      <c r="E17" s="576">
        <f t="shared" si="1"/>
        <v>-14818.201300000002</v>
      </c>
      <c r="F17" s="524">
        <f t="shared" si="4"/>
        <v>340.12870000000004</v>
      </c>
      <c r="G17" s="523">
        <f>F17/F$9*100</f>
        <v>13.849485627881297</v>
      </c>
      <c r="H17" s="548">
        <f t="shared" ref="H17:L17" si="5">H18+H19+H20</f>
        <v>0</v>
      </c>
      <c r="I17" s="548"/>
      <c r="J17" s="548"/>
      <c r="K17" s="548"/>
      <c r="L17" s="548">
        <f t="shared" si="5"/>
        <v>340.12870000000004</v>
      </c>
      <c r="M17" s="548"/>
      <c r="N17" s="548"/>
      <c r="O17" s="548"/>
      <c r="P17" s="548"/>
      <c r="Q17" s="548"/>
      <c r="R17" s="548"/>
      <c r="S17" s="548"/>
      <c r="T17" s="548"/>
      <c r="U17" s="548"/>
      <c r="V17" s="548"/>
      <c r="W17" s="548"/>
      <c r="X17" s="548"/>
      <c r="Y17" s="548"/>
      <c r="Z17" s="548"/>
      <c r="AA17" s="548"/>
      <c r="AB17" s="548"/>
      <c r="AC17" s="548"/>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row>
    <row r="18" spans="1:240" ht="20.100000000000001" customHeight="1">
      <c r="A18" s="87"/>
      <c r="B18" s="95" t="s">
        <v>39</v>
      </c>
      <c r="C18" s="89" t="s">
        <v>40</v>
      </c>
      <c r="D18" s="89"/>
      <c r="E18" s="578">
        <f t="shared" si="1"/>
        <v>327.32100000000003</v>
      </c>
      <c r="F18" s="23">
        <f t="shared" si="4"/>
        <v>327.32100000000003</v>
      </c>
      <c r="G18" s="23"/>
      <c r="H18" s="24">
        <v>0</v>
      </c>
      <c r="I18" s="24"/>
      <c r="J18" s="24"/>
      <c r="K18" s="24"/>
      <c r="L18" s="24">
        <v>327.32100000000003</v>
      </c>
      <c r="M18" s="24"/>
      <c r="N18" s="24"/>
      <c r="O18" s="24"/>
      <c r="P18" s="24"/>
      <c r="Q18" s="24"/>
      <c r="R18" s="24"/>
      <c r="S18" s="24"/>
      <c r="T18" s="24"/>
      <c r="U18" s="24"/>
      <c r="V18" s="24"/>
      <c r="W18" s="24"/>
      <c r="X18" s="24"/>
      <c r="Y18" s="24"/>
      <c r="Z18" s="24"/>
      <c r="AA18" s="24"/>
      <c r="AB18" s="24"/>
      <c r="AC18" s="24"/>
    </row>
    <row r="19" spans="1:240" ht="20.100000000000001" customHeight="1">
      <c r="A19" s="87"/>
      <c r="B19" s="95" t="s">
        <v>41</v>
      </c>
      <c r="C19" s="89" t="s">
        <v>42</v>
      </c>
      <c r="D19" s="89"/>
      <c r="E19" s="578">
        <f t="shared" si="1"/>
        <v>7.8140000000000001</v>
      </c>
      <c r="F19" s="23">
        <f t="shared" si="4"/>
        <v>7.8140000000000001</v>
      </c>
      <c r="G19" s="23"/>
      <c r="H19" s="24">
        <v>0</v>
      </c>
      <c r="I19" s="24"/>
      <c r="J19" s="24"/>
      <c r="K19" s="24"/>
      <c r="L19" s="24">
        <v>7.8140000000000001</v>
      </c>
      <c r="M19" s="24"/>
      <c r="N19" s="24"/>
      <c r="O19" s="24"/>
      <c r="P19" s="24"/>
      <c r="Q19" s="24"/>
      <c r="R19" s="24"/>
      <c r="S19" s="24"/>
      <c r="T19" s="24"/>
      <c r="U19" s="24"/>
      <c r="V19" s="24"/>
      <c r="W19" s="24"/>
      <c r="X19" s="24"/>
      <c r="Y19" s="24"/>
      <c r="Z19" s="24"/>
      <c r="AA19" s="24"/>
      <c r="AB19" s="24"/>
      <c r="AC19" s="24"/>
    </row>
    <row r="20" spans="1:240" ht="20.100000000000001" customHeight="1">
      <c r="A20" s="87"/>
      <c r="B20" s="95" t="s">
        <v>43</v>
      </c>
      <c r="C20" s="89" t="s">
        <v>44</v>
      </c>
      <c r="D20" s="89"/>
      <c r="E20" s="578">
        <f t="shared" si="1"/>
        <v>4.9936999999999996</v>
      </c>
      <c r="F20" s="23">
        <f t="shared" si="4"/>
        <v>4.9936999999999996</v>
      </c>
      <c r="G20" s="23"/>
      <c r="H20" s="24">
        <v>0</v>
      </c>
      <c r="I20" s="24"/>
      <c r="J20" s="24"/>
      <c r="K20" s="24"/>
      <c r="L20" s="24">
        <v>4.9936999999999996</v>
      </c>
      <c r="M20" s="24"/>
      <c r="N20" s="24"/>
      <c r="O20" s="24"/>
      <c r="P20" s="24"/>
      <c r="Q20" s="24"/>
      <c r="R20" s="24"/>
      <c r="S20" s="24"/>
      <c r="T20" s="24"/>
      <c r="U20" s="24"/>
      <c r="V20" s="24"/>
      <c r="W20" s="24"/>
      <c r="X20" s="24"/>
      <c r="Y20" s="24"/>
      <c r="Z20" s="24"/>
      <c r="AA20" s="24"/>
      <c r="AB20" s="24"/>
      <c r="AC20" s="24"/>
    </row>
    <row r="21" spans="1:240" ht="17.25" customHeight="1">
      <c r="A21" s="90" t="s">
        <v>45</v>
      </c>
      <c r="B21" s="91" t="s">
        <v>46</v>
      </c>
      <c r="C21" s="92" t="s">
        <v>47</v>
      </c>
      <c r="D21" s="92"/>
      <c r="E21" s="578">
        <f t="shared" si="1"/>
        <v>0</v>
      </c>
      <c r="F21" s="23">
        <f t="shared" si="4"/>
        <v>0</v>
      </c>
      <c r="G21" s="18">
        <f>F21/F$9*100</f>
        <v>0</v>
      </c>
      <c r="H21" s="19">
        <f t="shared" ref="H21:L21" si="6">H22+H23+H24</f>
        <v>0</v>
      </c>
      <c r="I21" s="19"/>
      <c r="J21" s="19"/>
      <c r="K21" s="19"/>
      <c r="L21" s="19">
        <f t="shared" si="6"/>
        <v>0</v>
      </c>
      <c r="M21" s="19"/>
      <c r="N21" s="19"/>
      <c r="O21" s="19"/>
      <c r="P21" s="19"/>
      <c r="Q21" s="19"/>
      <c r="R21" s="19"/>
      <c r="S21" s="19"/>
      <c r="T21" s="19"/>
      <c r="U21" s="19"/>
      <c r="V21" s="19"/>
      <c r="W21" s="19"/>
      <c r="X21" s="19"/>
      <c r="Y21" s="19"/>
      <c r="Z21" s="19"/>
      <c r="AA21" s="19"/>
      <c r="AB21" s="19"/>
      <c r="AC21" s="19"/>
    </row>
    <row r="22" spans="1:240" ht="20.100000000000001" customHeight="1">
      <c r="A22" s="87"/>
      <c r="B22" s="95" t="s">
        <v>48</v>
      </c>
      <c r="C22" s="89" t="s">
        <v>49</v>
      </c>
      <c r="D22" s="89"/>
      <c r="E22" s="578">
        <f t="shared" si="1"/>
        <v>0</v>
      </c>
      <c r="F22" s="23">
        <f t="shared" si="4"/>
        <v>0</v>
      </c>
      <c r="G22" s="23"/>
      <c r="H22" s="24">
        <v>0</v>
      </c>
      <c r="I22" s="24"/>
      <c r="J22" s="24"/>
      <c r="K22" s="24"/>
      <c r="L22" s="24">
        <v>0</v>
      </c>
      <c r="M22" s="24"/>
      <c r="N22" s="24"/>
      <c r="O22" s="24"/>
      <c r="P22" s="24"/>
      <c r="Q22" s="24"/>
      <c r="R22" s="24"/>
      <c r="S22" s="24"/>
      <c r="T22" s="24"/>
      <c r="U22" s="24"/>
      <c r="V22" s="24"/>
      <c r="W22" s="24"/>
      <c r="X22" s="24"/>
      <c r="Y22" s="24"/>
      <c r="Z22" s="24"/>
      <c r="AA22" s="24"/>
      <c r="AB22" s="24"/>
      <c r="AC22" s="24"/>
    </row>
    <row r="23" spans="1:240" s="50" customFormat="1" ht="20.100000000000001" customHeight="1">
      <c r="A23" s="87"/>
      <c r="B23" s="95" t="s">
        <v>50</v>
      </c>
      <c r="C23" s="89" t="s">
        <v>51</v>
      </c>
      <c r="D23" s="89"/>
      <c r="E23" s="578">
        <f t="shared" si="1"/>
        <v>0</v>
      </c>
      <c r="F23" s="23">
        <f t="shared" si="4"/>
        <v>0</v>
      </c>
      <c r="G23" s="23"/>
      <c r="H23" s="24">
        <v>0</v>
      </c>
      <c r="I23" s="24"/>
      <c r="J23" s="24"/>
      <c r="K23" s="24"/>
      <c r="L23" s="24">
        <v>0</v>
      </c>
      <c r="M23" s="24"/>
      <c r="N23" s="24"/>
      <c r="O23" s="24"/>
      <c r="P23" s="24"/>
      <c r="Q23" s="24"/>
      <c r="R23" s="24"/>
      <c r="S23" s="24"/>
      <c r="T23" s="24"/>
      <c r="U23" s="24"/>
      <c r="V23" s="24"/>
      <c r="W23" s="24"/>
      <c r="X23" s="24"/>
      <c r="Y23" s="24"/>
      <c r="Z23" s="24"/>
      <c r="AA23" s="24"/>
      <c r="AB23" s="24"/>
      <c r="AC23" s="24"/>
    </row>
    <row r="24" spans="1:240" ht="20.100000000000001" customHeight="1">
      <c r="A24" s="87"/>
      <c r="B24" s="95" t="s">
        <v>52</v>
      </c>
      <c r="C24" s="89" t="s">
        <v>53</v>
      </c>
      <c r="D24" s="89"/>
      <c r="E24" s="578">
        <f t="shared" si="1"/>
        <v>0</v>
      </c>
      <c r="F24" s="23">
        <f t="shared" si="4"/>
        <v>0</v>
      </c>
      <c r="G24" s="23"/>
      <c r="H24" s="24">
        <v>0</v>
      </c>
      <c r="I24" s="24"/>
      <c r="J24" s="24"/>
      <c r="K24" s="24"/>
      <c r="L24" s="24">
        <v>0</v>
      </c>
      <c r="M24" s="24"/>
      <c r="N24" s="24"/>
      <c r="O24" s="24"/>
      <c r="P24" s="24"/>
      <c r="Q24" s="24"/>
      <c r="R24" s="24"/>
      <c r="S24" s="24"/>
      <c r="T24" s="24"/>
      <c r="U24" s="24"/>
      <c r="V24" s="24"/>
      <c r="W24" s="24"/>
      <c r="X24" s="24"/>
      <c r="Y24" s="24"/>
      <c r="Z24" s="24"/>
      <c r="AA24" s="24"/>
      <c r="AB24" s="24"/>
      <c r="AC24" s="24"/>
    </row>
    <row r="25" spans="1:240" s="547" customFormat="1" ht="19.5" customHeight="1">
      <c r="A25" s="515" t="s">
        <v>54</v>
      </c>
      <c r="B25" s="516" t="s">
        <v>55</v>
      </c>
      <c r="C25" s="517" t="s">
        <v>56</v>
      </c>
      <c r="D25" s="518">
        <v>69200.77</v>
      </c>
      <c r="E25" s="576">
        <f t="shared" si="1"/>
        <v>-67809.974302000002</v>
      </c>
      <c r="F25" s="524">
        <f t="shared" si="4"/>
        <v>1390.7956979999994</v>
      </c>
      <c r="G25" s="523">
        <f>F25/F$9*100</f>
        <v>56.630931264459974</v>
      </c>
      <c r="H25" s="548">
        <f t="shared" ref="H25:L25" si="7">H26+H27+H28</f>
        <v>0</v>
      </c>
      <c r="I25" s="548"/>
      <c r="J25" s="548"/>
      <c r="K25" s="548"/>
      <c r="L25" s="548">
        <f t="shared" si="7"/>
        <v>1390.7956979999994</v>
      </c>
      <c r="M25" s="548"/>
      <c r="N25" s="548"/>
      <c r="O25" s="548"/>
      <c r="P25" s="548"/>
      <c r="Q25" s="548"/>
      <c r="R25" s="548"/>
      <c r="S25" s="548"/>
      <c r="T25" s="548"/>
      <c r="U25" s="548"/>
      <c r="V25" s="548"/>
      <c r="W25" s="548"/>
      <c r="X25" s="548"/>
      <c r="Y25" s="548"/>
      <c r="Z25" s="548"/>
      <c r="AA25" s="548"/>
      <c r="AB25" s="548"/>
      <c r="AC25" s="548"/>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row>
    <row r="26" spans="1:240" s="557" customFormat="1" ht="15.6">
      <c r="A26" s="551"/>
      <c r="B26" s="552" t="s">
        <v>57</v>
      </c>
      <c r="C26" s="553" t="s">
        <v>58</v>
      </c>
      <c r="D26" s="554">
        <v>42248.200000000004</v>
      </c>
      <c r="E26" s="579">
        <f t="shared" si="1"/>
        <v>-41225.000000000007</v>
      </c>
      <c r="F26" s="555">
        <f t="shared" si="4"/>
        <v>1023.2</v>
      </c>
      <c r="G26" s="555"/>
      <c r="H26" s="556">
        <v>0</v>
      </c>
      <c r="I26" s="556"/>
      <c r="J26" s="556"/>
      <c r="K26" s="556"/>
      <c r="L26" s="556">
        <v>1023.2</v>
      </c>
      <c r="M26" s="556"/>
      <c r="N26" s="556"/>
      <c r="O26" s="556"/>
      <c r="P26" s="556"/>
      <c r="Q26" s="556"/>
      <c r="R26" s="556"/>
      <c r="S26" s="556"/>
      <c r="T26" s="556"/>
      <c r="U26" s="556"/>
      <c r="V26" s="556"/>
      <c r="W26" s="556"/>
      <c r="X26" s="556"/>
      <c r="Y26" s="556"/>
      <c r="Z26" s="556"/>
      <c r="AA26" s="556"/>
      <c r="AB26" s="556"/>
      <c r="AC26" s="556"/>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row>
    <row r="27" spans="1:240" ht="20.100000000000001" customHeight="1">
      <c r="A27" s="87"/>
      <c r="B27" s="95" t="s">
        <v>59</v>
      </c>
      <c r="C27" s="89" t="s">
        <v>60</v>
      </c>
      <c r="D27" s="89"/>
      <c r="E27" s="578">
        <f t="shared" si="1"/>
        <v>86.590861999999376</v>
      </c>
      <c r="F27" s="23">
        <f t="shared" si="4"/>
        <v>86.590861999999376</v>
      </c>
      <c r="G27" s="23"/>
      <c r="H27" s="24">
        <v>0</v>
      </c>
      <c r="I27" s="24"/>
      <c r="J27" s="24"/>
      <c r="K27" s="24"/>
      <c r="L27" s="24">
        <v>86.590861999999376</v>
      </c>
      <c r="M27" s="24"/>
      <c r="N27" s="24"/>
      <c r="O27" s="24"/>
      <c r="P27" s="24"/>
      <c r="Q27" s="24"/>
      <c r="R27" s="24"/>
      <c r="S27" s="24"/>
      <c r="T27" s="24"/>
      <c r="U27" s="24"/>
      <c r="V27" s="24"/>
      <c r="W27" s="24"/>
      <c r="X27" s="24"/>
      <c r="Y27" s="24"/>
      <c r="Z27" s="24"/>
      <c r="AA27" s="24"/>
      <c r="AB27" s="24"/>
      <c r="AC27" s="24"/>
    </row>
    <row r="28" spans="1:240" ht="20.100000000000001" customHeight="1">
      <c r="A28" s="87"/>
      <c r="B28" s="95" t="s">
        <v>61</v>
      </c>
      <c r="C28" s="89" t="s">
        <v>62</v>
      </c>
      <c r="D28" s="89"/>
      <c r="E28" s="578">
        <f t="shared" si="1"/>
        <v>281.00483600000018</v>
      </c>
      <c r="F28" s="23">
        <f t="shared" si="4"/>
        <v>281.00483600000018</v>
      </c>
      <c r="G28" s="23"/>
      <c r="H28" s="24">
        <v>0</v>
      </c>
      <c r="I28" s="24"/>
      <c r="J28" s="24"/>
      <c r="K28" s="24"/>
      <c r="L28" s="24">
        <v>281.00483600000018</v>
      </c>
      <c r="M28" s="24"/>
      <c r="N28" s="24"/>
      <c r="O28" s="24"/>
      <c r="P28" s="24"/>
      <c r="Q28" s="24"/>
      <c r="R28" s="24"/>
      <c r="S28" s="24"/>
      <c r="T28" s="24"/>
      <c r="U28" s="24"/>
      <c r="V28" s="24"/>
      <c r="W28" s="24"/>
      <c r="X28" s="24"/>
      <c r="Y28" s="24"/>
      <c r="Z28" s="24"/>
      <c r="AA28" s="24"/>
      <c r="AB28" s="24"/>
      <c r="AC28" s="24"/>
    </row>
    <row r="29" spans="1:240" ht="17.25" customHeight="1">
      <c r="A29" s="90" t="s">
        <v>63</v>
      </c>
      <c r="B29" s="96" t="s">
        <v>64</v>
      </c>
      <c r="C29" s="92" t="s">
        <v>65</v>
      </c>
      <c r="D29" s="92"/>
      <c r="E29" s="578">
        <f t="shared" si="1"/>
        <v>29.621399999999991</v>
      </c>
      <c r="F29" s="23">
        <f t="shared" si="4"/>
        <v>29.621399999999991</v>
      </c>
      <c r="G29" s="18">
        <f>F29/F$9*100</f>
        <v>1.2061350705710012</v>
      </c>
      <c r="H29" s="19">
        <v>0.25800000000000001</v>
      </c>
      <c r="I29" s="19"/>
      <c r="J29" s="19"/>
      <c r="K29" s="19"/>
      <c r="L29" s="19">
        <v>29.363399999999992</v>
      </c>
      <c r="M29" s="19"/>
      <c r="N29" s="19"/>
      <c r="O29" s="19"/>
      <c r="P29" s="19"/>
      <c r="Q29" s="19"/>
      <c r="R29" s="19"/>
      <c r="S29" s="19"/>
      <c r="T29" s="19"/>
      <c r="U29" s="19"/>
      <c r="V29" s="19"/>
      <c r="W29" s="19"/>
      <c r="X29" s="19"/>
      <c r="Y29" s="19"/>
      <c r="Z29" s="19"/>
      <c r="AA29" s="19"/>
      <c r="AB29" s="19"/>
      <c r="AC29" s="19"/>
    </row>
    <row r="30" spans="1:240" ht="20.100000000000001" customHeight="1">
      <c r="A30" s="90" t="s">
        <v>66</v>
      </c>
      <c r="B30" s="96" t="s">
        <v>67</v>
      </c>
      <c r="C30" s="92" t="s">
        <v>68</v>
      </c>
      <c r="D30" s="92"/>
      <c r="E30" s="578">
        <f t="shared" si="1"/>
        <v>0</v>
      </c>
      <c r="F30" s="18">
        <f>SUM(H30:O30)</f>
        <v>0</v>
      </c>
      <c r="G30" s="18">
        <f>F30/F$9*100</f>
        <v>0</v>
      </c>
      <c r="H30" s="19">
        <v>0</v>
      </c>
      <c r="I30" s="19"/>
      <c r="J30" s="19"/>
      <c r="K30" s="19"/>
      <c r="L30" s="19">
        <v>0</v>
      </c>
      <c r="M30" s="19"/>
      <c r="N30" s="19"/>
      <c r="O30" s="19"/>
      <c r="P30" s="19"/>
      <c r="Q30" s="19"/>
      <c r="R30" s="19"/>
      <c r="S30" s="19"/>
      <c r="T30" s="19"/>
      <c r="U30" s="19"/>
      <c r="V30" s="19"/>
      <c r="W30" s="19"/>
      <c r="X30" s="19"/>
      <c r="Y30" s="19"/>
      <c r="Z30" s="19"/>
      <c r="AA30" s="19"/>
      <c r="AB30" s="19"/>
      <c r="AC30" s="19"/>
    </row>
    <row r="31" spans="1:240" ht="17.25" customHeight="1">
      <c r="A31" s="90" t="s">
        <v>69</v>
      </c>
      <c r="B31" s="96" t="s">
        <v>70</v>
      </c>
      <c r="C31" s="92" t="s">
        <v>71</v>
      </c>
      <c r="D31" s="92"/>
      <c r="E31" s="578">
        <f t="shared" si="1"/>
        <v>15.904</v>
      </c>
      <c r="F31" s="23">
        <f>SUM(H31:AC31)</f>
        <v>15.904</v>
      </c>
      <c r="G31" s="18">
        <f>F31/F$9*100</f>
        <v>0.6475849271932187</v>
      </c>
      <c r="H31" s="19">
        <v>0.04</v>
      </c>
      <c r="I31" s="19"/>
      <c r="J31" s="19"/>
      <c r="K31" s="19"/>
      <c r="L31" s="19">
        <v>15.864000000000001</v>
      </c>
      <c r="M31" s="19"/>
      <c r="N31" s="19"/>
      <c r="O31" s="19"/>
      <c r="P31" s="19"/>
      <c r="Q31" s="19"/>
      <c r="R31" s="19"/>
      <c r="S31" s="19"/>
      <c r="T31" s="19"/>
      <c r="U31" s="19"/>
      <c r="V31" s="19"/>
      <c r="W31" s="19"/>
      <c r="X31" s="19"/>
      <c r="Y31" s="19"/>
      <c r="Z31" s="19"/>
      <c r="AA31" s="19"/>
      <c r="AB31" s="19"/>
      <c r="AC31" s="19"/>
    </row>
    <row r="32" spans="1:240" s="550" customFormat="1" ht="19.5" customHeight="1">
      <c r="A32" s="510" t="s">
        <v>72</v>
      </c>
      <c r="B32" s="525" t="s">
        <v>73</v>
      </c>
      <c r="C32" s="512" t="s">
        <v>74</v>
      </c>
      <c r="D32" s="513">
        <v>5104.46</v>
      </c>
      <c r="E32" s="575">
        <f t="shared" si="1"/>
        <v>-4713.1583969999992</v>
      </c>
      <c r="F32" s="526">
        <f>SUM(F34:F43)+SUM(F61:F74)</f>
        <v>391.30160300000108</v>
      </c>
      <c r="G32" s="514">
        <f>F32/F$7*100</f>
        <v>13.743403834165704</v>
      </c>
      <c r="H32" s="526">
        <f t="shared" ref="H32:L32" si="8">SUM(H34:H43)+SUM(H61:H74)</f>
        <v>82.234688000000602</v>
      </c>
      <c r="I32" s="526"/>
      <c r="J32" s="526"/>
      <c r="K32" s="526"/>
      <c r="L32" s="526">
        <f t="shared" si="8"/>
        <v>309.06691500000045</v>
      </c>
      <c r="M32" s="526"/>
      <c r="N32" s="526"/>
      <c r="O32" s="526"/>
      <c r="P32" s="526"/>
      <c r="Q32" s="526"/>
      <c r="R32" s="526"/>
      <c r="S32" s="526"/>
      <c r="T32" s="526"/>
      <c r="U32" s="526"/>
      <c r="V32" s="526"/>
      <c r="W32" s="526"/>
      <c r="X32" s="526"/>
      <c r="Y32" s="526"/>
      <c r="Z32" s="526"/>
      <c r="AA32" s="526"/>
      <c r="AB32" s="526"/>
      <c r="AC32" s="526"/>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row>
    <row r="33" spans="1:240" s="53" customFormat="1" ht="18" customHeight="1">
      <c r="A33" s="87"/>
      <c r="B33" s="88" t="s">
        <v>75</v>
      </c>
      <c r="C33" s="89"/>
      <c r="D33" s="89"/>
      <c r="E33" s="408">
        <f t="shared" si="1"/>
        <v>0</v>
      </c>
      <c r="F33" s="23"/>
      <c r="G33" s="23"/>
      <c r="H33" s="24"/>
      <c r="I33" s="24"/>
      <c r="J33" s="24"/>
      <c r="K33" s="24"/>
      <c r="L33" s="24"/>
      <c r="M33" s="24"/>
      <c r="N33" s="24"/>
      <c r="O33" s="24"/>
      <c r="P33" s="24"/>
      <c r="Q33" s="24"/>
      <c r="R33" s="24"/>
      <c r="S33" s="24"/>
      <c r="T33" s="24"/>
      <c r="U33" s="24"/>
      <c r="V33" s="24"/>
      <c r="W33" s="24"/>
      <c r="X33" s="24"/>
      <c r="Y33" s="24"/>
      <c r="Z33" s="24"/>
      <c r="AA33" s="24"/>
      <c r="AB33" s="24"/>
      <c r="AC33" s="24"/>
    </row>
    <row r="34" spans="1:240" s="557" customFormat="1" ht="17.25" customHeight="1">
      <c r="A34" s="558" t="s">
        <v>76</v>
      </c>
      <c r="B34" s="559" t="s">
        <v>77</v>
      </c>
      <c r="C34" s="560" t="s">
        <v>78</v>
      </c>
      <c r="D34" s="561">
        <v>254.19</v>
      </c>
      <c r="E34" s="579">
        <f t="shared" si="1"/>
        <v>-247.05799999999999</v>
      </c>
      <c r="F34" s="555">
        <f t="shared" ref="F34:F43" si="9">SUM(H34:AC34)</f>
        <v>7.1319999999999997</v>
      </c>
      <c r="G34" s="562">
        <f>F34/F$32*100</f>
        <v>1.8226350071967328</v>
      </c>
      <c r="H34" s="563">
        <v>1.08</v>
      </c>
      <c r="I34" s="563"/>
      <c r="J34" s="563"/>
      <c r="K34" s="563"/>
      <c r="L34" s="563">
        <v>6.0519999999999996</v>
      </c>
      <c r="M34" s="563"/>
      <c r="N34" s="563"/>
      <c r="O34" s="563"/>
      <c r="P34" s="563"/>
      <c r="Q34" s="563"/>
      <c r="R34" s="563"/>
      <c r="S34" s="563"/>
      <c r="T34" s="563"/>
      <c r="U34" s="563"/>
      <c r="V34" s="563"/>
      <c r="W34" s="563"/>
      <c r="X34" s="563"/>
      <c r="Y34" s="563"/>
      <c r="Z34" s="563"/>
      <c r="AA34" s="563"/>
      <c r="AB34" s="563"/>
      <c r="AC34" s="563"/>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row>
    <row r="35" spans="1:240" s="557" customFormat="1" ht="17.25" customHeight="1">
      <c r="A35" s="558" t="s">
        <v>79</v>
      </c>
      <c r="B35" s="559" t="s">
        <v>80</v>
      </c>
      <c r="C35" s="560" t="s">
        <v>81</v>
      </c>
      <c r="D35" s="561">
        <v>8.7500000000000018</v>
      </c>
      <c r="E35" s="579">
        <f t="shared" si="1"/>
        <v>-7.740000000000002</v>
      </c>
      <c r="F35" s="555">
        <f t="shared" si="9"/>
        <v>1.01</v>
      </c>
      <c r="G35" s="562">
        <f t="shared" ref="G35:G43" si="10">F35/F$32*100</f>
        <v>0.258112921658539</v>
      </c>
      <c r="H35" s="563">
        <v>0.8</v>
      </c>
      <c r="I35" s="563"/>
      <c r="J35" s="563"/>
      <c r="K35" s="563"/>
      <c r="L35" s="563">
        <v>0.21000000000000002</v>
      </c>
      <c r="M35" s="563"/>
      <c r="N35" s="563"/>
      <c r="O35" s="563"/>
      <c r="P35" s="563"/>
      <c r="Q35" s="563"/>
      <c r="R35" s="563"/>
      <c r="S35" s="563"/>
      <c r="T35" s="563"/>
      <c r="U35" s="563"/>
      <c r="V35" s="563"/>
      <c r="W35" s="563"/>
      <c r="X35" s="563"/>
      <c r="Y35" s="563"/>
      <c r="Z35" s="563"/>
      <c r="AA35" s="563"/>
      <c r="AB35" s="563"/>
      <c r="AC35" s="563"/>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row>
    <row r="36" spans="1:240" ht="17.25" customHeight="1">
      <c r="A36" s="90" t="s">
        <v>82</v>
      </c>
      <c r="B36" s="96" t="s">
        <v>83</v>
      </c>
      <c r="C36" s="92" t="s">
        <v>84</v>
      </c>
      <c r="D36" s="92"/>
      <c r="E36" s="578">
        <f t="shared" si="1"/>
        <v>0</v>
      </c>
      <c r="F36" s="23">
        <f t="shared" si="9"/>
        <v>0</v>
      </c>
      <c r="G36" s="18">
        <f t="shared" si="10"/>
        <v>0</v>
      </c>
      <c r="H36" s="19">
        <v>0</v>
      </c>
      <c r="I36" s="19"/>
      <c r="J36" s="19"/>
      <c r="K36" s="19"/>
      <c r="L36" s="19">
        <v>0</v>
      </c>
      <c r="M36" s="19"/>
      <c r="N36" s="19"/>
      <c r="O36" s="19"/>
      <c r="P36" s="19"/>
      <c r="Q36" s="19"/>
      <c r="R36" s="19"/>
      <c r="S36" s="19"/>
      <c r="T36" s="19"/>
      <c r="U36" s="19"/>
      <c r="V36" s="19"/>
      <c r="W36" s="19"/>
      <c r="X36" s="19"/>
      <c r="Y36" s="19"/>
      <c r="Z36" s="19"/>
      <c r="AA36" s="19"/>
      <c r="AB36" s="19"/>
      <c r="AC36" s="19"/>
    </row>
    <row r="37" spans="1:240" ht="17.25" customHeight="1">
      <c r="A37" s="90"/>
      <c r="B37" s="91" t="s">
        <v>86</v>
      </c>
      <c r="C37" s="92" t="s">
        <v>87</v>
      </c>
      <c r="D37" s="92"/>
      <c r="E37" s="578">
        <f t="shared" si="1"/>
        <v>0</v>
      </c>
      <c r="F37" s="23">
        <f t="shared" si="9"/>
        <v>0</v>
      </c>
      <c r="G37" s="18">
        <f t="shared" si="10"/>
        <v>0</v>
      </c>
      <c r="H37" s="19">
        <v>0</v>
      </c>
      <c r="I37" s="19"/>
      <c r="J37" s="19"/>
      <c r="K37" s="19"/>
      <c r="L37" s="19">
        <v>0</v>
      </c>
      <c r="M37" s="19"/>
      <c r="N37" s="19"/>
      <c r="O37" s="19"/>
      <c r="P37" s="19"/>
      <c r="Q37" s="19"/>
      <c r="R37" s="19"/>
      <c r="S37" s="19"/>
      <c r="T37" s="19"/>
      <c r="U37" s="19"/>
      <c r="V37" s="19"/>
      <c r="W37" s="19"/>
      <c r="X37" s="19"/>
      <c r="Y37" s="19"/>
      <c r="Z37" s="19"/>
      <c r="AA37" s="19"/>
      <c r="AB37" s="19"/>
      <c r="AC37" s="19"/>
    </row>
    <row r="38" spans="1:240" s="557" customFormat="1" ht="17.25" customHeight="1">
      <c r="A38" s="558" t="s">
        <v>85</v>
      </c>
      <c r="B38" s="559" t="s">
        <v>88</v>
      </c>
      <c r="C38" s="560" t="s">
        <v>89</v>
      </c>
      <c r="D38" s="561">
        <v>60</v>
      </c>
      <c r="E38" s="579">
        <f t="shared" si="1"/>
        <v>-60</v>
      </c>
      <c r="F38" s="555">
        <f t="shared" si="9"/>
        <v>0</v>
      </c>
      <c r="G38" s="562">
        <f t="shared" si="10"/>
        <v>0</v>
      </c>
      <c r="H38" s="563">
        <v>0</v>
      </c>
      <c r="I38" s="563"/>
      <c r="J38" s="563"/>
      <c r="K38" s="563"/>
      <c r="L38" s="563">
        <v>0</v>
      </c>
      <c r="M38" s="563"/>
      <c r="N38" s="563"/>
      <c r="O38" s="563"/>
      <c r="P38" s="563"/>
      <c r="Q38" s="563"/>
      <c r="R38" s="563"/>
      <c r="S38" s="563"/>
      <c r="T38" s="563"/>
      <c r="U38" s="563"/>
      <c r="V38" s="563"/>
      <c r="W38" s="563"/>
      <c r="X38" s="563"/>
      <c r="Y38" s="563"/>
      <c r="Z38" s="563"/>
      <c r="AA38" s="563"/>
      <c r="AB38" s="563"/>
      <c r="AC38" s="563"/>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row>
    <row r="39" spans="1:240" s="538" customFormat="1" ht="17.25" customHeight="1">
      <c r="A39" s="515" t="s">
        <v>90</v>
      </c>
      <c r="B39" s="522" t="s">
        <v>91</v>
      </c>
      <c r="C39" s="517" t="s">
        <v>92</v>
      </c>
      <c r="D39" s="518">
        <v>50.640000000000008</v>
      </c>
      <c r="E39" s="576">
        <f t="shared" si="1"/>
        <v>-46.887044999997777</v>
      </c>
      <c r="F39" s="524">
        <f t="shared" si="9"/>
        <v>3.7529550000022285</v>
      </c>
      <c r="G39" s="523">
        <f t="shared" si="10"/>
        <v>0.95909522762732424</v>
      </c>
      <c r="H39" s="548">
        <v>0.86460000000000004</v>
      </c>
      <c r="I39" s="548"/>
      <c r="J39" s="548"/>
      <c r="K39" s="548"/>
      <c r="L39" s="548">
        <v>2.8883550000022282</v>
      </c>
      <c r="M39" s="548"/>
      <c r="N39" s="548"/>
      <c r="O39" s="548"/>
      <c r="P39" s="548"/>
      <c r="Q39" s="548"/>
      <c r="R39" s="548"/>
      <c r="S39" s="548"/>
      <c r="T39" s="548"/>
      <c r="U39" s="548"/>
      <c r="V39" s="548"/>
      <c r="W39" s="548"/>
      <c r="X39" s="548"/>
      <c r="Y39" s="548"/>
      <c r="Z39" s="548"/>
      <c r="AA39" s="548"/>
      <c r="AB39" s="548"/>
      <c r="AC39" s="548"/>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row>
    <row r="40" spans="1:240" s="538" customFormat="1" ht="17.25" customHeight="1">
      <c r="A40" s="515" t="s">
        <v>93</v>
      </c>
      <c r="B40" s="527" t="s">
        <v>94</v>
      </c>
      <c r="C40" s="517" t="s">
        <v>95</v>
      </c>
      <c r="D40" s="518">
        <v>46.97</v>
      </c>
      <c r="E40" s="576">
        <f t="shared" si="1"/>
        <v>-45.954999999999998</v>
      </c>
      <c r="F40" s="524">
        <f t="shared" si="9"/>
        <v>1.0150000000000001</v>
      </c>
      <c r="G40" s="523">
        <f t="shared" si="10"/>
        <v>0.25939070839942285</v>
      </c>
      <c r="H40" s="548">
        <v>0</v>
      </c>
      <c r="I40" s="548"/>
      <c r="J40" s="548"/>
      <c r="K40" s="548"/>
      <c r="L40" s="548">
        <v>1.0150000000000001</v>
      </c>
      <c r="M40" s="548"/>
      <c r="N40" s="548"/>
      <c r="O40" s="548"/>
      <c r="P40" s="548"/>
      <c r="Q40" s="548"/>
      <c r="R40" s="548"/>
      <c r="S40" s="548"/>
      <c r="T40" s="548"/>
      <c r="U40" s="548"/>
      <c r="V40" s="548"/>
      <c r="W40" s="548"/>
      <c r="X40" s="548"/>
      <c r="Y40" s="548"/>
      <c r="Z40" s="548"/>
      <c r="AA40" s="548"/>
      <c r="AB40" s="548"/>
      <c r="AC40" s="548"/>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row>
    <row r="41" spans="1:240" s="538" customFormat="1" ht="17.25" customHeight="1">
      <c r="A41" s="515" t="s">
        <v>96</v>
      </c>
      <c r="B41" s="522" t="s">
        <v>97</v>
      </c>
      <c r="C41" s="517" t="s">
        <v>98</v>
      </c>
      <c r="D41" s="518">
        <v>0.03</v>
      </c>
      <c r="E41" s="576">
        <f t="shared" si="1"/>
        <v>-0.03</v>
      </c>
      <c r="F41" s="524">
        <f t="shared" si="9"/>
        <v>0</v>
      </c>
      <c r="G41" s="523">
        <f t="shared" si="10"/>
        <v>0</v>
      </c>
      <c r="H41" s="548">
        <v>0</v>
      </c>
      <c r="I41" s="548"/>
      <c r="J41" s="548"/>
      <c r="K41" s="548"/>
      <c r="L41" s="548">
        <v>0</v>
      </c>
      <c r="M41" s="548"/>
      <c r="N41" s="548"/>
      <c r="O41" s="548"/>
      <c r="P41" s="548"/>
      <c r="Q41" s="548"/>
      <c r="R41" s="548"/>
      <c r="S41" s="548"/>
      <c r="T41" s="548"/>
      <c r="U41" s="548"/>
      <c r="V41" s="548"/>
      <c r="W41" s="548"/>
      <c r="X41" s="548"/>
      <c r="Y41" s="548"/>
      <c r="Z41" s="548"/>
      <c r="AA41" s="548"/>
      <c r="AB41" s="548"/>
      <c r="AC41" s="548"/>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row>
    <row r="42" spans="1:240" s="50" customFormat="1" ht="17.25" customHeight="1">
      <c r="A42" s="90" t="s">
        <v>99</v>
      </c>
      <c r="B42" s="99" t="s">
        <v>100</v>
      </c>
      <c r="C42" s="92" t="s">
        <v>101</v>
      </c>
      <c r="D42" s="92"/>
      <c r="E42" s="578">
        <f>F42-D42</f>
        <v>5.62</v>
      </c>
      <c r="F42" s="23">
        <f>SUM(H42:AC42)</f>
        <v>5.62</v>
      </c>
      <c r="G42" s="18">
        <f t="shared" si="10"/>
        <v>1.4362322967534547</v>
      </c>
      <c r="H42" s="100">
        <v>0</v>
      </c>
      <c r="I42" s="100"/>
      <c r="J42" s="100"/>
      <c r="K42" s="100"/>
      <c r="L42" s="100">
        <v>5.62</v>
      </c>
      <c r="M42" s="100"/>
      <c r="N42" s="100"/>
      <c r="O42" s="100"/>
      <c r="P42" s="100"/>
      <c r="Q42" s="100"/>
      <c r="R42" s="100"/>
      <c r="S42" s="100"/>
      <c r="T42" s="100"/>
      <c r="U42" s="100"/>
      <c r="V42" s="100"/>
      <c r="W42" s="100"/>
      <c r="X42" s="100"/>
      <c r="Y42" s="100"/>
      <c r="Z42" s="100"/>
      <c r="AA42" s="100"/>
      <c r="AB42" s="100"/>
      <c r="AC42" s="100"/>
    </row>
    <row r="43" spans="1:240" s="538" customFormat="1" ht="30" customHeight="1">
      <c r="A43" s="515" t="s">
        <v>102</v>
      </c>
      <c r="B43" s="527" t="s">
        <v>103</v>
      </c>
      <c r="C43" s="517" t="s">
        <v>104</v>
      </c>
      <c r="D43" s="518">
        <v>2300.5306889999988</v>
      </c>
      <c r="E43" s="576">
        <f t="shared" si="1"/>
        <v>-2156.0529590000001</v>
      </c>
      <c r="F43" s="524">
        <f t="shared" si="9"/>
        <v>144.4777299999987</v>
      </c>
      <c r="G43" s="523">
        <f t="shared" si="10"/>
        <v>36.922345549399225</v>
      </c>
      <c r="H43" s="548">
        <f t="shared" ref="H43:L43" si="11">SUM(H45:H60)</f>
        <v>30.214233</v>
      </c>
      <c r="I43" s="548"/>
      <c r="J43" s="548"/>
      <c r="K43" s="548"/>
      <c r="L43" s="548">
        <f t="shared" si="11"/>
        <v>114.26349699999869</v>
      </c>
      <c r="M43" s="548"/>
      <c r="N43" s="548"/>
      <c r="O43" s="548"/>
      <c r="P43" s="548"/>
      <c r="Q43" s="548"/>
      <c r="R43" s="548"/>
      <c r="S43" s="548"/>
      <c r="T43" s="548"/>
      <c r="U43" s="548"/>
      <c r="V43" s="548"/>
      <c r="W43" s="548"/>
      <c r="X43" s="548"/>
      <c r="Y43" s="548"/>
      <c r="Z43" s="548"/>
      <c r="AA43" s="548"/>
      <c r="AB43" s="548"/>
      <c r="AC43" s="548"/>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c r="HZ43" s="44"/>
      <c r="IA43" s="44"/>
      <c r="IB43" s="44"/>
      <c r="IC43" s="44"/>
      <c r="ID43" s="44"/>
      <c r="IE43" s="44"/>
      <c r="IF43" s="44"/>
    </row>
    <row r="44" spans="1:240" s="53" customFormat="1" ht="18" customHeight="1">
      <c r="A44" s="87"/>
      <c r="B44" s="88" t="s">
        <v>75</v>
      </c>
      <c r="C44" s="89"/>
      <c r="D44" s="89"/>
      <c r="E44" s="408">
        <f t="shared" si="1"/>
        <v>0</v>
      </c>
      <c r="F44" s="23"/>
      <c r="G44" s="23"/>
      <c r="H44" s="24"/>
      <c r="I44" s="24"/>
      <c r="J44" s="24"/>
      <c r="K44" s="24"/>
      <c r="L44" s="24"/>
      <c r="M44" s="24"/>
      <c r="N44" s="24"/>
      <c r="O44" s="24"/>
      <c r="P44" s="24"/>
      <c r="Q44" s="24"/>
      <c r="R44" s="24"/>
      <c r="S44" s="24"/>
      <c r="T44" s="24"/>
      <c r="U44" s="24"/>
      <c r="V44" s="24"/>
      <c r="W44" s="24"/>
      <c r="X44" s="24"/>
      <c r="Y44" s="24"/>
      <c r="Z44" s="24"/>
      <c r="AA44" s="24"/>
      <c r="AB44" s="24"/>
      <c r="AC44" s="24"/>
    </row>
    <row r="45" spans="1:240" s="557" customFormat="1" ht="18" customHeight="1">
      <c r="A45" s="558" t="s">
        <v>105</v>
      </c>
      <c r="B45" s="564" t="s">
        <v>106</v>
      </c>
      <c r="C45" s="560" t="s">
        <v>107</v>
      </c>
      <c r="D45" s="561">
        <v>1767.06</v>
      </c>
      <c r="E45" s="579">
        <f t="shared" si="1"/>
        <v>-1671.5805620000012</v>
      </c>
      <c r="F45" s="555">
        <f t="shared" ref="F45:F75" si="12">SUM(H45:AC45)</f>
        <v>95.47943799999868</v>
      </c>
      <c r="G45" s="562">
        <f>F45/F$43*100</f>
        <v>66.085920646731878</v>
      </c>
      <c r="H45" s="565">
        <v>23.505204999999997</v>
      </c>
      <c r="I45" s="565"/>
      <c r="J45" s="565"/>
      <c r="K45" s="565"/>
      <c r="L45" s="565">
        <v>71.974232999998691</v>
      </c>
      <c r="M45" s="565"/>
      <c r="N45" s="565"/>
      <c r="O45" s="565"/>
      <c r="P45" s="565"/>
      <c r="Q45" s="565"/>
      <c r="R45" s="565"/>
      <c r="S45" s="565"/>
      <c r="T45" s="565"/>
      <c r="U45" s="565"/>
      <c r="V45" s="565"/>
      <c r="W45" s="565"/>
      <c r="X45" s="565"/>
      <c r="Y45" s="565"/>
      <c r="Z45" s="565"/>
      <c r="AA45" s="565"/>
      <c r="AB45" s="565"/>
      <c r="AC45" s="565"/>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row>
    <row r="46" spans="1:240" s="557" customFormat="1" ht="18" customHeight="1">
      <c r="A46" s="558" t="s">
        <v>105</v>
      </c>
      <c r="B46" s="564" t="s">
        <v>108</v>
      </c>
      <c r="C46" s="560" t="s">
        <v>109</v>
      </c>
      <c r="D46" s="561">
        <v>99.330000000000013</v>
      </c>
      <c r="E46" s="579">
        <f t="shared" si="1"/>
        <v>-87.991466000000017</v>
      </c>
      <c r="F46" s="555">
        <f t="shared" si="12"/>
        <v>11.338534000000001</v>
      </c>
      <c r="G46" s="562">
        <f t="shared" ref="G46:G52" si="13">F46/F$43*100</f>
        <v>7.8479458391269725</v>
      </c>
      <c r="H46" s="565">
        <v>0.79876400000000003</v>
      </c>
      <c r="I46" s="565"/>
      <c r="J46" s="565"/>
      <c r="K46" s="565"/>
      <c r="L46" s="565">
        <v>10.539770000000001</v>
      </c>
      <c r="M46" s="565"/>
      <c r="N46" s="565"/>
      <c r="O46" s="565"/>
      <c r="P46" s="565"/>
      <c r="Q46" s="565"/>
      <c r="R46" s="565"/>
      <c r="S46" s="565"/>
      <c r="T46" s="565"/>
      <c r="U46" s="565"/>
      <c r="V46" s="565"/>
      <c r="W46" s="565"/>
      <c r="X46" s="565"/>
      <c r="Y46" s="565"/>
      <c r="Z46" s="565"/>
      <c r="AA46" s="565"/>
      <c r="AB46" s="565"/>
      <c r="AC46" s="565"/>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row>
    <row r="47" spans="1:240" s="557" customFormat="1" ht="18" customHeight="1">
      <c r="A47" s="558" t="s">
        <v>105</v>
      </c>
      <c r="B47" s="564" t="s">
        <v>110</v>
      </c>
      <c r="C47" s="560" t="s">
        <v>111</v>
      </c>
      <c r="D47" s="561">
        <v>6.31</v>
      </c>
      <c r="E47" s="579">
        <f t="shared" si="1"/>
        <v>-2.5550719999999987</v>
      </c>
      <c r="F47" s="555">
        <f t="shared" si="12"/>
        <v>3.7549280000000009</v>
      </c>
      <c r="G47" s="562">
        <f t="shared" si="13"/>
        <v>2.5989666365882376</v>
      </c>
      <c r="H47" s="565">
        <v>2.2129640000000008</v>
      </c>
      <c r="I47" s="565"/>
      <c r="J47" s="565"/>
      <c r="K47" s="565"/>
      <c r="L47" s="565">
        <v>1.5419640000000001</v>
      </c>
      <c r="M47" s="565"/>
      <c r="N47" s="565"/>
      <c r="O47" s="565"/>
      <c r="P47" s="565"/>
      <c r="Q47" s="565"/>
      <c r="R47" s="565"/>
      <c r="S47" s="565"/>
      <c r="T47" s="565"/>
      <c r="U47" s="565"/>
      <c r="V47" s="565"/>
      <c r="W47" s="565"/>
      <c r="X47" s="565"/>
      <c r="Y47" s="565"/>
      <c r="Z47" s="565"/>
      <c r="AA47" s="565"/>
      <c r="AB47" s="565"/>
      <c r="AC47" s="565"/>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row>
    <row r="48" spans="1:240" s="557" customFormat="1" ht="18" customHeight="1">
      <c r="A48" s="558" t="s">
        <v>105</v>
      </c>
      <c r="B48" s="564" t="s">
        <v>112</v>
      </c>
      <c r="C48" s="560" t="s">
        <v>113</v>
      </c>
      <c r="D48" s="561">
        <v>7.83</v>
      </c>
      <c r="E48" s="579">
        <f t="shared" si="1"/>
        <v>-3.8800000000000003</v>
      </c>
      <c r="F48" s="555">
        <f t="shared" si="12"/>
        <v>3.9499999999999997</v>
      </c>
      <c r="G48" s="562">
        <f t="shared" si="13"/>
        <v>2.7339853692330545</v>
      </c>
      <c r="H48" s="565">
        <v>0.6</v>
      </c>
      <c r="I48" s="565"/>
      <c r="J48" s="565"/>
      <c r="K48" s="565"/>
      <c r="L48" s="565">
        <v>3.3499999999999996</v>
      </c>
      <c r="M48" s="565"/>
      <c r="N48" s="565"/>
      <c r="O48" s="565"/>
      <c r="P48" s="565"/>
      <c r="Q48" s="565"/>
      <c r="R48" s="565"/>
      <c r="S48" s="565"/>
      <c r="T48" s="565"/>
      <c r="U48" s="565"/>
      <c r="V48" s="565"/>
      <c r="W48" s="565"/>
      <c r="X48" s="565"/>
      <c r="Y48" s="565"/>
      <c r="Z48" s="565"/>
      <c r="AA48" s="565"/>
      <c r="AB48" s="565"/>
      <c r="AC48" s="565"/>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row>
    <row r="49" spans="1:240" s="557" customFormat="1" ht="18" customHeight="1">
      <c r="A49" s="558" t="s">
        <v>105</v>
      </c>
      <c r="B49" s="564" t="s">
        <v>114</v>
      </c>
      <c r="C49" s="560" t="s">
        <v>115</v>
      </c>
      <c r="D49" s="561">
        <v>54.03</v>
      </c>
      <c r="E49" s="579">
        <f t="shared" si="1"/>
        <v>-41.690340000000006</v>
      </c>
      <c r="F49" s="555">
        <f t="shared" si="12"/>
        <v>12.339659999999993</v>
      </c>
      <c r="G49" s="562">
        <f t="shared" si="13"/>
        <v>8.5408733927367937</v>
      </c>
      <c r="H49" s="565">
        <v>0.92100000000000004</v>
      </c>
      <c r="I49" s="565"/>
      <c r="J49" s="565"/>
      <c r="K49" s="565"/>
      <c r="L49" s="565">
        <v>11.418659999999994</v>
      </c>
      <c r="M49" s="565"/>
      <c r="N49" s="565"/>
      <c r="O49" s="565"/>
      <c r="P49" s="565"/>
      <c r="Q49" s="565"/>
      <c r="R49" s="565"/>
      <c r="S49" s="565"/>
      <c r="T49" s="565"/>
      <c r="U49" s="565"/>
      <c r="V49" s="565"/>
      <c r="W49" s="565"/>
      <c r="X49" s="565"/>
      <c r="Y49" s="565"/>
      <c r="Z49" s="565"/>
      <c r="AA49" s="565"/>
      <c r="AB49" s="565"/>
      <c r="AC49" s="565"/>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row>
    <row r="50" spans="1:240" s="557" customFormat="1" ht="18" customHeight="1">
      <c r="A50" s="558" t="s">
        <v>105</v>
      </c>
      <c r="B50" s="564" t="s">
        <v>116</v>
      </c>
      <c r="C50" s="560" t="s">
        <v>117</v>
      </c>
      <c r="D50" s="561">
        <v>18</v>
      </c>
      <c r="E50" s="579">
        <f t="shared" si="1"/>
        <v>-14.841430000000001</v>
      </c>
      <c r="F50" s="555">
        <f t="shared" si="12"/>
        <v>3.1585699999999992</v>
      </c>
      <c r="G50" s="562">
        <f t="shared" si="13"/>
        <v>2.1861985234679615</v>
      </c>
      <c r="H50" s="565">
        <v>2.5499999999999967E-2</v>
      </c>
      <c r="I50" s="565"/>
      <c r="J50" s="565"/>
      <c r="K50" s="565"/>
      <c r="L50" s="565">
        <v>3.1330699999999991</v>
      </c>
      <c r="M50" s="565"/>
      <c r="N50" s="565"/>
      <c r="O50" s="565"/>
      <c r="P50" s="565"/>
      <c r="Q50" s="565"/>
      <c r="R50" s="565"/>
      <c r="S50" s="565"/>
      <c r="T50" s="565"/>
      <c r="U50" s="565"/>
      <c r="V50" s="565"/>
      <c r="W50" s="565"/>
      <c r="X50" s="565"/>
      <c r="Y50" s="565"/>
      <c r="Z50" s="565"/>
      <c r="AA50" s="565"/>
      <c r="AB50" s="565"/>
      <c r="AC50" s="565"/>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row>
    <row r="51" spans="1:240" s="557" customFormat="1" ht="18" customHeight="1">
      <c r="A51" s="558" t="s">
        <v>105</v>
      </c>
      <c r="B51" s="564" t="s">
        <v>118</v>
      </c>
      <c r="C51" s="560" t="s">
        <v>119</v>
      </c>
      <c r="D51" s="561">
        <v>175.64</v>
      </c>
      <c r="E51" s="579">
        <f t="shared" si="1"/>
        <v>-173.15199999999999</v>
      </c>
      <c r="F51" s="555">
        <f t="shared" si="12"/>
        <v>2.488</v>
      </c>
      <c r="G51" s="562">
        <f t="shared" si="13"/>
        <v>1.7220647085194531</v>
      </c>
      <c r="H51" s="565">
        <v>6.5000000000000002E-2</v>
      </c>
      <c r="I51" s="565"/>
      <c r="J51" s="565"/>
      <c r="K51" s="565"/>
      <c r="L51" s="565">
        <v>2.423</v>
      </c>
      <c r="M51" s="565"/>
      <c r="N51" s="565"/>
      <c r="O51" s="565"/>
      <c r="P51" s="565"/>
      <c r="Q51" s="565"/>
      <c r="R51" s="565"/>
      <c r="S51" s="565"/>
      <c r="T51" s="565"/>
      <c r="U51" s="565"/>
      <c r="V51" s="565"/>
      <c r="W51" s="565"/>
      <c r="X51" s="565"/>
      <c r="Y51" s="565"/>
      <c r="Z51" s="565"/>
      <c r="AA51" s="565"/>
      <c r="AB51" s="565"/>
      <c r="AC51" s="565"/>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row>
    <row r="52" spans="1:240" s="557" customFormat="1" ht="18" customHeight="1">
      <c r="A52" s="558" t="s">
        <v>105</v>
      </c>
      <c r="B52" s="564" t="s">
        <v>120</v>
      </c>
      <c r="C52" s="560" t="s">
        <v>121</v>
      </c>
      <c r="D52" s="561">
        <v>1.4499999999999997</v>
      </c>
      <c r="E52" s="579">
        <f t="shared" si="1"/>
        <v>-1.3399999999999996</v>
      </c>
      <c r="F52" s="555">
        <f t="shared" si="12"/>
        <v>0.11</v>
      </c>
      <c r="G52" s="562">
        <f t="shared" si="13"/>
        <v>7.613630142168E-2</v>
      </c>
      <c r="H52" s="565">
        <v>0.11</v>
      </c>
      <c r="I52" s="565"/>
      <c r="J52" s="565"/>
      <c r="K52" s="565"/>
      <c r="L52" s="565">
        <v>0</v>
      </c>
      <c r="M52" s="565"/>
      <c r="N52" s="565"/>
      <c r="O52" s="565"/>
      <c r="P52" s="565"/>
      <c r="Q52" s="565"/>
      <c r="R52" s="565"/>
      <c r="S52" s="565"/>
      <c r="T52" s="565"/>
      <c r="U52" s="565"/>
      <c r="V52" s="565"/>
      <c r="W52" s="565"/>
      <c r="X52" s="565"/>
      <c r="Y52" s="565"/>
      <c r="Z52" s="565"/>
      <c r="AA52" s="565"/>
      <c r="AB52" s="565"/>
      <c r="AC52" s="565"/>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row>
    <row r="53" spans="1:240" ht="18" customHeight="1">
      <c r="A53" s="90" t="s">
        <v>105</v>
      </c>
      <c r="B53" s="98" t="s">
        <v>122</v>
      </c>
      <c r="C53" s="92" t="s">
        <v>123</v>
      </c>
      <c r="D53" s="92"/>
      <c r="E53" s="578">
        <f t="shared" si="1"/>
        <v>0</v>
      </c>
      <c r="F53" s="23">
        <f t="shared" si="12"/>
        <v>0</v>
      </c>
      <c r="G53" s="18"/>
      <c r="H53" s="100">
        <v>0</v>
      </c>
      <c r="I53" s="100"/>
      <c r="J53" s="100"/>
      <c r="K53" s="100"/>
      <c r="L53" s="100">
        <v>0</v>
      </c>
      <c r="M53" s="100"/>
      <c r="N53" s="100"/>
      <c r="O53" s="100"/>
      <c r="P53" s="100"/>
      <c r="Q53" s="100"/>
      <c r="R53" s="100"/>
      <c r="S53" s="100"/>
      <c r="T53" s="100"/>
      <c r="U53" s="100"/>
      <c r="V53" s="100"/>
      <c r="W53" s="100"/>
      <c r="X53" s="100"/>
      <c r="Y53" s="100"/>
      <c r="Z53" s="100"/>
      <c r="AA53" s="100"/>
      <c r="AB53" s="100"/>
      <c r="AC53" s="100"/>
    </row>
    <row r="54" spans="1:240" s="557" customFormat="1" ht="18" customHeight="1">
      <c r="A54" s="558" t="s">
        <v>105</v>
      </c>
      <c r="B54" s="559" t="s">
        <v>124</v>
      </c>
      <c r="C54" s="560" t="s">
        <v>125</v>
      </c>
      <c r="D54" s="561">
        <v>2.19</v>
      </c>
      <c r="E54" s="579">
        <f t="shared" si="1"/>
        <v>-1.988</v>
      </c>
      <c r="F54" s="555">
        <f t="shared" si="12"/>
        <v>0.20200000000000001</v>
      </c>
      <c r="G54" s="562">
        <f>F54/F$32*100</f>
        <v>5.1622584331707799E-2</v>
      </c>
      <c r="H54" s="565">
        <v>0.20200000000000001</v>
      </c>
      <c r="I54" s="565"/>
      <c r="J54" s="565"/>
      <c r="K54" s="565"/>
      <c r="L54" s="565">
        <v>0</v>
      </c>
      <c r="M54" s="565"/>
      <c r="N54" s="565"/>
      <c r="O54" s="565"/>
      <c r="P54" s="565"/>
      <c r="Q54" s="565"/>
      <c r="R54" s="565"/>
      <c r="S54" s="565"/>
      <c r="T54" s="565"/>
      <c r="U54" s="565"/>
      <c r="V54" s="565"/>
      <c r="W54" s="565"/>
      <c r="X54" s="565"/>
      <c r="Y54" s="565"/>
      <c r="Z54" s="565"/>
      <c r="AA54" s="565"/>
      <c r="AB54" s="565"/>
      <c r="AC54" s="565"/>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row>
    <row r="55" spans="1:240" s="538" customFormat="1" ht="17.25" customHeight="1">
      <c r="A55" s="515" t="s">
        <v>105</v>
      </c>
      <c r="B55" s="528" t="s">
        <v>126</v>
      </c>
      <c r="C55" s="517" t="s">
        <v>127</v>
      </c>
      <c r="D55" s="518">
        <v>78.8</v>
      </c>
      <c r="E55" s="576">
        <f t="shared" si="1"/>
        <v>-77.495199999999997</v>
      </c>
      <c r="F55" s="524">
        <f t="shared" si="12"/>
        <v>1.3048</v>
      </c>
      <c r="G55" s="523">
        <f>F55/F$32*100</f>
        <v>0.33345122790105114</v>
      </c>
      <c r="H55" s="546">
        <v>0.30480000000000002</v>
      </c>
      <c r="I55" s="546"/>
      <c r="J55" s="546"/>
      <c r="K55" s="546"/>
      <c r="L55" s="546">
        <v>1</v>
      </c>
      <c r="M55" s="546"/>
      <c r="N55" s="546"/>
      <c r="O55" s="546"/>
      <c r="P55" s="546"/>
      <c r="Q55" s="546"/>
      <c r="R55" s="546"/>
      <c r="S55" s="546"/>
      <c r="T55" s="546"/>
      <c r="U55" s="546"/>
      <c r="V55" s="546"/>
      <c r="W55" s="546"/>
      <c r="X55" s="546"/>
      <c r="Y55" s="546"/>
      <c r="Z55" s="546"/>
      <c r="AA55" s="546"/>
      <c r="AB55" s="546"/>
      <c r="AC55" s="546"/>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row>
    <row r="56" spans="1:240" s="567" customFormat="1" ht="17.25" customHeight="1">
      <c r="A56" s="558" t="s">
        <v>105</v>
      </c>
      <c r="B56" s="566" t="s">
        <v>128</v>
      </c>
      <c r="C56" s="560" t="s">
        <v>129</v>
      </c>
      <c r="D56" s="718">
        <v>0.68400000000000005</v>
      </c>
      <c r="E56" s="579">
        <f t="shared" si="1"/>
        <v>0</v>
      </c>
      <c r="F56" s="555">
        <f t="shared" si="12"/>
        <v>0.68400000000000005</v>
      </c>
      <c r="G56" s="562">
        <f>F56/F$32*100</f>
        <v>0.17480122615291155</v>
      </c>
      <c r="H56" s="565">
        <v>0.68400000000000005</v>
      </c>
      <c r="I56" s="565"/>
      <c r="J56" s="565"/>
      <c r="K56" s="565"/>
      <c r="L56" s="565">
        <v>0</v>
      </c>
      <c r="M56" s="565"/>
      <c r="N56" s="565"/>
      <c r="O56" s="565"/>
      <c r="P56" s="565"/>
      <c r="Q56" s="565"/>
      <c r="R56" s="565"/>
      <c r="S56" s="565"/>
      <c r="T56" s="565"/>
      <c r="U56" s="565"/>
      <c r="V56" s="565"/>
      <c r="W56" s="565"/>
      <c r="X56" s="565"/>
      <c r="Y56" s="565"/>
      <c r="Z56" s="565"/>
      <c r="AA56" s="565"/>
      <c r="AB56" s="565"/>
      <c r="AC56" s="565"/>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row>
    <row r="57" spans="1:240" s="538" customFormat="1" ht="17.25" customHeight="1">
      <c r="A57" s="515" t="s">
        <v>105</v>
      </c>
      <c r="B57" s="529" t="s">
        <v>304</v>
      </c>
      <c r="C57" s="517" t="s">
        <v>131</v>
      </c>
      <c r="D57" s="518">
        <v>82.79</v>
      </c>
      <c r="E57" s="576">
        <f t="shared" si="1"/>
        <v>-75.287200000000013</v>
      </c>
      <c r="F57" s="524">
        <f t="shared" si="12"/>
        <v>7.5027999999999997</v>
      </c>
      <c r="G57" s="523">
        <f>F57/F$32*100</f>
        <v>1.9173956719006795</v>
      </c>
      <c r="H57" s="546">
        <v>0.02</v>
      </c>
      <c r="I57" s="546"/>
      <c r="J57" s="546"/>
      <c r="K57" s="546"/>
      <c r="L57" s="546">
        <v>7.4828000000000001</v>
      </c>
      <c r="M57" s="546"/>
      <c r="N57" s="546"/>
      <c r="O57" s="546"/>
      <c r="P57" s="546"/>
      <c r="Q57" s="546"/>
      <c r="R57" s="546"/>
      <c r="S57" s="546"/>
      <c r="T57" s="546"/>
      <c r="U57" s="546"/>
      <c r="V57" s="546"/>
      <c r="W57" s="546"/>
      <c r="X57" s="546"/>
      <c r="Y57" s="546"/>
      <c r="Z57" s="546"/>
      <c r="AA57" s="546"/>
      <c r="AB57" s="546"/>
      <c r="AC57" s="546"/>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row>
    <row r="58" spans="1:240" ht="17.25" customHeight="1">
      <c r="A58" s="90" t="s">
        <v>105</v>
      </c>
      <c r="B58" s="98" t="s">
        <v>132</v>
      </c>
      <c r="C58" s="92" t="s">
        <v>133</v>
      </c>
      <c r="D58" s="92"/>
      <c r="E58" s="578">
        <f t="shared" si="1"/>
        <v>0</v>
      </c>
      <c r="F58" s="23">
        <f t="shared" si="12"/>
        <v>0</v>
      </c>
      <c r="G58" s="18">
        <f>F58/F$43*100</f>
        <v>0</v>
      </c>
      <c r="H58" s="100">
        <v>0</v>
      </c>
      <c r="I58" s="100"/>
      <c r="J58" s="100"/>
      <c r="K58" s="100"/>
      <c r="L58" s="100">
        <v>0</v>
      </c>
      <c r="M58" s="100"/>
      <c r="N58" s="100"/>
      <c r="O58" s="100"/>
      <c r="P58" s="100"/>
      <c r="Q58" s="100"/>
      <c r="R58" s="100"/>
      <c r="S58" s="100"/>
      <c r="T58" s="100"/>
      <c r="U58" s="100"/>
      <c r="V58" s="100"/>
      <c r="W58" s="100"/>
      <c r="X58" s="100"/>
      <c r="Y58" s="100"/>
      <c r="Z58" s="100"/>
      <c r="AA58" s="100"/>
      <c r="AB58" s="100"/>
      <c r="AC58" s="100"/>
    </row>
    <row r="59" spans="1:240" ht="17.25" customHeight="1">
      <c r="A59" s="90" t="s">
        <v>105</v>
      </c>
      <c r="B59" s="98" t="s">
        <v>134</v>
      </c>
      <c r="C59" s="92" t="s">
        <v>135</v>
      </c>
      <c r="D59" s="92"/>
      <c r="E59" s="578">
        <f t="shared" si="1"/>
        <v>0.15</v>
      </c>
      <c r="F59" s="23">
        <f t="shared" si="12"/>
        <v>0.15</v>
      </c>
      <c r="G59" s="18">
        <f>F59/F$43*100</f>
        <v>0.1038222292113818</v>
      </c>
      <c r="H59" s="100">
        <v>0.15</v>
      </c>
      <c r="I59" s="100"/>
      <c r="J59" s="100"/>
      <c r="K59" s="100"/>
      <c r="L59" s="100">
        <v>0</v>
      </c>
      <c r="M59" s="100"/>
      <c r="N59" s="100"/>
      <c r="O59" s="100"/>
      <c r="P59" s="100"/>
      <c r="Q59" s="100"/>
      <c r="R59" s="100"/>
      <c r="S59" s="100"/>
      <c r="T59" s="100"/>
      <c r="U59" s="100"/>
      <c r="V59" s="100"/>
      <c r="W59" s="100"/>
      <c r="X59" s="100"/>
      <c r="Y59" s="100"/>
      <c r="Z59" s="100"/>
      <c r="AA59" s="100"/>
      <c r="AB59" s="100"/>
      <c r="AC59" s="100"/>
    </row>
    <row r="60" spans="1:240" ht="17.25" customHeight="1">
      <c r="A60" s="90" t="s">
        <v>105</v>
      </c>
      <c r="B60" s="98" t="s">
        <v>136</v>
      </c>
      <c r="C60" s="92" t="s">
        <v>137</v>
      </c>
      <c r="D60" s="92"/>
      <c r="E60" s="578">
        <f t="shared" si="1"/>
        <v>2.0150000000000006</v>
      </c>
      <c r="F60" s="23">
        <f t="shared" si="12"/>
        <v>2.0150000000000006</v>
      </c>
      <c r="G60" s="18">
        <f>F60/F$43*100</f>
        <v>1.3946786124062294</v>
      </c>
      <c r="H60" s="100">
        <v>0.61500000000000044</v>
      </c>
      <c r="I60" s="100"/>
      <c r="J60" s="100"/>
      <c r="K60" s="100"/>
      <c r="L60" s="100">
        <v>1.4</v>
      </c>
      <c r="M60" s="100"/>
      <c r="N60" s="100"/>
      <c r="O60" s="100"/>
      <c r="P60" s="100"/>
      <c r="Q60" s="100"/>
      <c r="R60" s="100"/>
      <c r="S60" s="100"/>
      <c r="T60" s="100"/>
      <c r="U60" s="100"/>
      <c r="V60" s="100"/>
      <c r="W60" s="100"/>
      <c r="X60" s="100"/>
      <c r="Y60" s="100"/>
      <c r="Z60" s="100"/>
      <c r="AA60" s="100"/>
      <c r="AB60" s="100"/>
      <c r="AC60" s="100"/>
    </row>
    <row r="61" spans="1:240" ht="17.25" customHeight="1">
      <c r="A61" s="90" t="s">
        <v>138</v>
      </c>
      <c r="B61" s="96" t="s">
        <v>139</v>
      </c>
      <c r="C61" s="92" t="s">
        <v>140</v>
      </c>
      <c r="D61" s="92"/>
      <c r="E61" s="578">
        <f t="shared" si="1"/>
        <v>0</v>
      </c>
      <c r="F61" s="23">
        <f t="shared" si="12"/>
        <v>0</v>
      </c>
      <c r="G61" s="18">
        <f t="shared" ref="G61:G74" si="14">F61/F$32*100</f>
        <v>0</v>
      </c>
      <c r="H61" s="100">
        <v>0</v>
      </c>
      <c r="I61" s="100"/>
      <c r="J61" s="100"/>
      <c r="K61" s="100"/>
      <c r="L61" s="100">
        <v>0</v>
      </c>
      <c r="M61" s="100"/>
      <c r="N61" s="100"/>
      <c r="O61" s="100"/>
      <c r="P61" s="100"/>
      <c r="Q61" s="100"/>
      <c r="R61" s="100"/>
      <c r="S61" s="100"/>
      <c r="T61" s="100"/>
      <c r="U61" s="100"/>
      <c r="V61" s="100"/>
      <c r="W61" s="100"/>
      <c r="X61" s="100"/>
      <c r="Y61" s="100"/>
      <c r="Z61" s="100"/>
      <c r="AA61" s="100"/>
      <c r="AB61" s="100"/>
      <c r="AC61" s="100"/>
    </row>
    <row r="62" spans="1:240" s="50" customFormat="1" ht="17.25" customHeight="1">
      <c r="A62" s="90" t="s">
        <v>141</v>
      </c>
      <c r="B62" s="99" t="s">
        <v>142</v>
      </c>
      <c r="C62" s="92" t="s">
        <v>143</v>
      </c>
      <c r="D62" s="92"/>
      <c r="E62" s="578">
        <f t="shared" si="1"/>
        <v>0.89100000000000001</v>
      </c>
      <c r="F62" s="23">
        <f t="shared" si="12"/>
        <v>0.89100000000000001</v>
      </c>
      <c r="G62" s="18">
        <f t="shared" si="14"/>
        <v>0.22770159722550321</v>
      </c>
      <c r="H62" s="100">
        <v>0.19750000000000001</v>
      </c>
      <c r="I62" s="100"/>
      <c r="J62" s="100"/>
      <c r="K62" s="100"/>
      <c r="L62" s="100">
        <v>0.69350000000000001</v>
      </c>
      <c r="M62" s="100"/>
      <c r="N62" s="100"/>
      <c r="O62" s="100"/>
      <c r="P62" s="100"/>
      <c r="Q62" s="100"/>
      <c r="R62" s="100"/>
      <c r="S62" s="100"/>
      <c r="T62" s="100"/>
      <c r="U62" s="100"/>
      <c r="V62" s="100"/>
      <c r="W62" s="100"/>
      <c r="X62" s="100"/>
      <c r="Y62" s="100"/>
      <c r="Z62" s="100"/>
      <c r="AA62" s="100"/>
      <c r="AB62" s="100"/>
      <c r="AC62" s="100"/>
    </row>
    <row r="63" spans="1:240" s="50" customFormat="1" ht="17.25" customHeight="1">
      <c r="A63" s="90" t="s">
        <v>144</v>
      </c>
      <c r="B63" s="99" t="s">
        <v>145</v>
      </c>
      <c r="C63" s="92" t="s">
        <v>146</v>
      </c>
      <c r="D63" s="92"/>
      <c r="E63" s="578">
        <f t="shared" si="1"/>
        <v>4.4314999999999998</v>
      </c>
      <c r="F63" s="23">
        <f t="shared" si="12"/>
        <v>4.4314999999999998</v>
      </c>
      <c r="G63" s="18">
        <f t="shared" si="14"/>
        <v>1.1325023884453618</v>
      </c>
      <c r="H63" s="100">
        <v>2.35</v>
      </c>
      <c r="I63" s="100"/>
      <c r="J63" s="100"/>
      <c r="K63" s="100"/>
      <c r="L63" s="100">
        <v>2.0815000000000001</v>
      </c>
      <c r="M63" s="100"/>
      <c r="N63" s="100"/>
      <c r="O63" s="100"/>
      <c r="P63" s="100"/>
      <c r="Q63" s="100"/>
      <c r="R63" s="100"/>
      <c r="S63" s="100"/>
      <c r="T63" s="100"/>
      <c r="U63" s="100"/>
      <c r="V63" s="100"/>
      <c r="W63" s="100"/>
      <c r="X63" s="100"/>
      <c r="Y63" s="100"/>
      <c r="Z63" s="100"/>
      <c r="AA63" s="100"/>
      <c r="AB63" s="100"/>
      <c r="AC63" s="100"/>
    </row>
    <row r="64" spans="1:240" s="538" customFormat="1" ht="17.25" customHeight="1">
      <c r="A64" s="515" t="s">
        <v>147</v>
      </c>
      <c r="B64" s="528" t="s">
        <v>148</v>
      </c>
      <c r="C64" s="517" t="s">
        <v>149</v>
      </c>
      <c r="D64" s="518">
        <v>707.07999999999993</v>
      </c>
      <c r="E64" s="576">
        <f t="shared" si="1"/>
        <v>-626.73211499999979</v>
      </c>
      <c r="F64" s="524">
        <f t="shared" si="12"/>
        <v>80.347885000000147</v>
      </c>
      <c r="G64" s="523">
        <f t="shared" si="14"/>
        <v>20.533492422212216</v>
      </c>
      <c r="H64" s="546">
        <v>0</v>
      </c>
      <c r="I64" s="546"/>
      <c r="J64" s="546"/>
      <c r="K64" s="546"/>
      <c r="L64" s="546">
        <v>80.347885000000147</v>
      </c>
      <c r="M64" s="546"/>
      <c r="N64" s="546"/>
      <c r="O64" s="546"/>
      <c r="P64" s="546"/>
      <c r="Q64" s="546"/>
      <c r="R64" s="546"/>
      <c r="S64" s="546"/>
      <c r="T64" s="546"/>
      <c r="U64" s="546"/>
      <c r="V64" s="546"/>
      <c r="W64" s="546"/>
      <c r="X64" s="546"/>
      <c r="Y64" s="546"/>
      <c r="Z64" s="546"/>
      <c r="AA64" s="546"/>
      <c r="AB64" s="546"/>
      <c r="AC64" s="546"/>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c r="HZ64" s="44"/>
      <c r="IA64" s="44"/>
      <c r="IB64" s="44"/>
      <c r="IC64" s="44"/>
      <c r="ID64" s="44"/>
      <c r="IE64" s="44"/>
      <c r="IF64" s="44"/>
    </row>
    <row r="65" spans="1:240" s="567" customFormat="1" ht="17.25" customHeight="1">
      <c r="A65" s="558" t="s">
        <v>150</v>
      </c>
      <c r="B65" s="566" t="s">
        <v>151</v>
      </c>
      <c r="C65" s="560" t="s">
        <v>152</v>
      </c>
      <c r="D65" s="561">
        <v>48.94</v>
      </c>
      <c r="E65" s="579">
        <f t="shared" si="1"/>
        <v>0</v>
      </c>
      <c r="F65" s="555">
        <f t="shared" si="12"/>
        <v>48.94</v>
      </c>
      <c r="G65" s="562">
        <f t="shared" si="14"/>
        <v>12.506976619771185</v>
      </c>
      <c r="H65" s="565">
        <v>36.84356200000061</v>
      </c>
      <c r="I65" s="565"/>
      <c r="J65" s="565"/>
      <c r="K65" s="565"/>
      <c r="L65" s="565">
        <v>12.096437999999388</v>
      </c>
      <c r="M65" s="565"/>
      <c r="N65" s="565"/>
      <c r="O65" s="565"/>
      <c r="P65" s="565"/>
      <c r="Q65" s="565"/>
      <c r="R65" s="565"/>
      <c r="S65" s="565"/>
      <c r="T65" s="565"/>
      <c r="U65" s="565"/>
      <c r="V65" s="565"/>
      <c r="W65" s="565"/>
      <c r="X65" s="565"/>
      <c r="Y65" s="565"/>
      <c r="Z65" s="565"/>
      <c r="AA65" s="565"/>
      <c r="AB65" s="565"/>
      <c r="AC65" s="565"/>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row>
    <row r="66" spans="1:240" s="547" customFormat="1" ht="17.25" customHeight="1">
      <c r="A66" s="515" t="s">
        <v>153</v>
      </c>
      <c r="B66" s="529" t="s">
        <v>154</v>
      </c>
      <c r="C66" s="517" t="s">
        <v>155</v>
      </c>
      <c r="D66" s="518">
        <v>17.03</v>
      </c>
      <c r="E66" s="576">
        <f t="shared" si="1"/>
        <v>-13.281507000000001</v>
      </c>
      <c r="F66" s="524">
        <f t="shared" si="12"/>
        <v>3.7484929999999999</v>
      </c>
      <c r="G66" s="523">
        <f t="shared" si="14"/>
        <v>0.9579549307391898</v>
      </c>
      <c r="H66" s="546">
        <v>3.0084930000000001</v>
      </c>
      <c r="I66" s="546"/>
      <c r="J66" s="546"/>
      <c r="K66" s="546"/>
      <c r="L66" s="546">
        <v>0.74</v>
      </c>
      <c r="M66" s="546"/>
      <c r="N66" s="546"/>
      <c r="O66" s="546"/>
      <c r="P66" s="546"/>
      <c r="Q66" s="546"/>
      <c r="R66" s="546"/>
      <c r="S66" s="546"/>
      <c r="T66" s="546"/>
      <c r="U66" s="546"/>
      <c r="V66" s="546"/>
      <c r="W66" s="546"/>
      <c r="X66" s="546"/>
      <c r="Y66" s="546"/>
      <c r="Z66" s="546"/>
      <c r="AA66" s="546"/>
      <c r="AB66" s="546"/>
      <c r="AC66" s="546"/>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row>
    <row r="67" spans="1:240" s="547" customFormat="1" ht="17.25" customHeight="1">
      <c r="A67" s="515" t="s">
        <v>156</v>
      </c>
      <c r="B67" s="529" t="s">
        <v>157</v>
      </c>
      <c r="C67" s="517" t="s">
        <v>158</v>
      </c>
      <c r="D67" s="518">
        <v>1.69</v>
      </c>
      <c r="E67" s="576">
        <f t="shared" si="1"/>
        <v>-0.36335300000000004</v>
      </c>
      <c r="F67" s="524">
        <f t="shared" si="12"/>
        <v>1.3266469999999999</v>
      </c>
      <c r="G67" s="523">
        <f t="shared" si="14"/>
        <v>0.33903438928666901</v>
      </c>
      <c r="H67" s="523">
        <v>0.73594700000000002</v>
      </c>
      <c r="I67" s="523"/>
      <c r="J67" s="523"/>
      <c r="K67" s="523"/>
      <c r="L67" s="523">
        <v>0.5907</v>
      </c>
      <c r="M67" s="523"/>
      <c r="N67" s="523"/>
      <c r="O67" s="523"/>
      <c r="P67" s="523"/>
      <c r="Q67" s="523"/>
      <c r="R67" s="523"/>
      <c r="S67" s="523"/>
      <c r="T67" s="523"/>
      <c r="U67" s="523"/>
      <c r="V67" s="523"/>
      <c r="W67" s="523"/>
      <c r="X67" s="523"/>
      <c r="Y67" s="523"/>
      <c r="Z67" s="523"/>
      <c r="AA67" s="523"/>
      <c r="AB67" s="523"/>
      <c r="AC67" s="523"/>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row>
    <row r="68" spans="1:240" s="50" customFormat="1" ht="17.25" customHeight="1">
      <c r="A68" s="90" t="s">
        <v>159</v>
      </c>
      <c r="B68" s="99" t="s">
        <v>160</v>
      </c>
      <c r="C68" s="92" t="s">
        <v>181</v>
      </c>
      <c r="D68" s="92"/>
      <c r="E68" s="578">
        <f t="shared" si="1"/>
        <v>0</v>
      </c>
      <c r="F68" s="23">
        <f t="shared" si="12"/>
        <v>0</v>
      </c>
      <c r="G68" s="18">
        <f t="shared" si="14"/>
        <v>0</v>
      </c>
      <c r="H68" s="100">
        <v>0</v>
      </c>
      <c r="I68" s="100"/>
      <c r="J68" s="100"/>
      <c r="K68" s="100"/>
      <c r="L68" s="100">
        <v>0</v>
      </c>
      <c r="M68" s="100"/>
      <c r="N68" s="100"/>
      <c r="O68" s="100"/>
      <c r="P68" s="100"/>
      <c r="Q68" s="100"/>
      <c r="R68" s="100"/>
      <c r="S68" s="100"/>
      <c r="T68" s="100"/>
      <c r="U68" s="100"/>
      <c r="V68" s="100"/>
      <c r="W68" s="100"/>
      <c r="X68" s="100"/>
      <c r="Y68" s="100"/>
      <c r="Z68" s="100"/>
      <c r="AA68" s="100"/>
      <c r="AB68" s="100"/>
      <c r="AC68" s="100"/>
    </row>
    <row r="69" spans="1:240" s="50" customFormat="1" ht="18" customHeight="1">
      <c r="A69" s="90" t="s">
        <v>161</v>
      </c>
      <c r="B69" s="99" t="s">
        <v>162</v>
      </c>
      <c r="C69" s="92" t="s">
        <v>163</v>
      </c>
      <c r="D69" s="92"/>
      <c r="E69" s="578">
        <f t="shared" si="1"/>
        <v>0.46538099999999999</v>
      </c>
      <c r="F69" s="23">
        <f t="shared" si="12"/>
        <v>0.46538099999999999</v>
      </c>
      <c r="G69" s="18">
        <f t="shared" si="14"/>
        <v>0.11893153425185399</v>
      </c>
      <c r="H69" s="100">
        <v>0.13148100000000001</v>
      </c>
      <c r="I69" s="100"/>
      <c r="J69" s="100"/>
      <c r="K69" s="100"/>
      <c r="L69" s="100">
        <v>0.33389999999999997</v>
      </c>
      <c r="M69" s="100"/>
      <c r="N69" s="100"/>
      <c r="O69" s="100"/>
      <c r="P69" s="100"/>
      <c r="Q69" s="100"/>
      <c r="R69" s="100"/>
      <c r="S69" s="100"/>
      <c r="T69" s="100"/>
      <c r="U69" s="100"/>
      <c r="V69" s="100"/>
      <c r="W69" s="100"/>
      <c r="X69" s="100"/>
      <c r="Y69" s="100"/>
      <c r="Z69" s="100"/>
      <c r="AA69" s="100"/>
      <c r="AB69" s="100"/>
      <c r="AC69" s="100"/>
    </row>
    <row r="70" spans="1:240" ht="18" customHeight="1">
      <c r="A70" s="90" t="s">
        <v>164</v>
      </c>
      <c r="B70" s="99" t="s">
        <v>165</v>
      </c>
      <c r="C70" s="92" t="s">
        <v>166</v>
      </c>
      <c r="D70" s="92"/>
      <c r="E70" s="578">
        <f t="shared" si="1"/>
        <v>67.679012</v>
      </c>
      <c r="F70" s="23">
        <f t="shared" si="12"/>
        <v>67.679012</v>
      </c>
      <c r="G70" s="18">
        <f t="shared" si="14"/>
        <v>17.295868833943882</v>
      </c>
      <c r="H70" s="100">
        <v>5.9388719999999999</v>
      </c>
      <c r="I70" s="100"/>
      <c r="J70" s="100"/>
      <c r="K70" s="100"/>
      <c r="L70" s="100">
        <v>61.740140000000004</v>
      </c>
      <c r="M70" s="100"/>
      <c r="N70" s="100"/>
      <c r="O70" s="100"/>
      <c r="P70" s="100"/>
      <c r="Q70" s="100"/>
      <c r="R70" s="100"/>
      <c r="S70" s="100"/>
      <c r="T70" s="100"/>
      <c r="U70" s="100"/>
      <c r="V70" s="100"/>
      <c r="W70" s="100"/>
      <c r="X70" s="100"/>
      <c r="Y70" s="100"/>
      <c r="Z70" s="100"/>
      <c r="AA70" s="100"/>
      <c r="AB70" s="100"/>
      <c r="AC70" s="100"/>
    </row>
    <row r="71" spans="1:240" ht="18" customHeight="1">
      <c r="A71" s="90" t="s">
        <v>167</v>
      </c>
      <c r="B71" s="99" t="s">
        <v>168</v>
      </c>
      <c r="C71" s="92" t="s">
        <v>169</v>
      </c>
      <c r="D71" s="92"/>
      <c r="E71" s="578">
        <f t="shared" si="1"/>
        <v>20.344000000000001</v>
      </c>
      <c r="F71" s="23">
        <f t="shared" si="12"/>
        <v>20.344000000000001</v>
      </c>
      <c r="G71" s="18">
        <f t="shared" si="14"/>
        <v>5.1990586913082355</v>
      </c>
      <c r="H71" s="100">
        <v>0</v>
      </c>
      <c r="I71" s="100"/>
      <c r="J71" s="100"/>
      <c r="K71" s="100"/>
      <c r="L71" s="100">
        <v>20.344000000000001</v>
      </c>
      <c r="M71" s="100"/>
      <c r="N71" s="100"/>
      <c r="O71" s="100"/>
      <c r="P71" s="100"/>
      <c r="Q71" s="100"/>
      <c r="R71" s="100"/>
      <c r="S71" s="100"/>
      <c r="T71" s="100"/>
      <c r="U71" s="100"/>
      <c r="V71" s="100"/>
      <c r="W71" s="100"/>
      <c r="X71" s="100"/>
      <c r="Y71" s="100"/>
      <c r="Z71" s="100"/>
      <c r="AA71" s="100"/>
      <c r="AB71" s="100"/>
      <c r="AC71" s="100"/>
    </row>
    <row r="72" spans="1:240" ht="18" customHeight="1">
      <c r="A72" s="90" t="s">
        <v>170</v>
      </c>
      <c r="B72" s="99" t="s">
        <v>171</v>
      </c>
      <c r="C72" s="92" t="s">
        <v>172</v>
      </c>
      <c r="D72" s="92"/>
      <c r="E72" s="578">
        <f t="shared" ref="E72:E90" si="15">F72-D72</f>
        <v>0.12000000000000001</v>
      </c>
      <c r="F72" s="23">
        <f t="shared" si="12"/>
        <v>0.12000000000000001</v>
      </c>
      <c r="G72" s="18">
        <f t="shared" si="14"/>
        <v>3.0666881781212553E-2</v>
      </c>
      <c r="H72" s="100">
        <v>7.0000000000000007E-2</v>
      </c>
      <c r="I72" s="100"/>
      <c r="J72" s="100"/>
      <c r="K72" s="100"/>
      <c r="L72" s="100">
        <v>0.05</v>
      </c>
      <c r="M72" s="100"/>
      <c r="N72" s="100"/>
      <c r="O72" s="100"/>
      <c r="P72" s="100"/>
      <c r="Q72" s="100"/>
      <c r="R72" s="100"/>
      <c r="S72" s="100"/>
      <c r="T72" s="100"/>
      <c r="U72" s="100"/>
      <c r="V72" s="100"/>
      <c r="W72" s="100"/>
      <c r="X72" s="100"/>
      <c r="Y72" s="100"/>
      <c r="Z72" s="100"/>
      <c r="AA72" s="100"/>
      <c r="AB72" s="100"/>
      <c r="AC72" s="100"/>
    </row>
    <row r="73" spans="1:240" ht="18" customHeight="1">
      <c r="A73" s="90" t="s">
        <v>173</v>
      </c>
      <c r="B73" s="99" t="s">
        <v>174</v>
      </c>
      <c r="C73" s="92" t="s">
        <v>175</v>
      </c>
      <c r="D73" s="92"/>
      <c r="E73" s="578">
        <f t="shared" si="15"/>
        <v>0</v>
      </c>
      <c r="F73" s="23">
        <f t="shared" si="12"/>
        <v>0</v>
      </c>
      <c r="G73" s="18">
        <f t="shared" si="14"/>
        <v>0</v>
      </c>
      <c r="H73" s="100">
        <v>0</v>
      </c>
      <c r="I73" s="100"/>
      <c r="J73" s="100"/>
      <c r="K73" s="100"/>
      <c r="L73" s="100">
        <v>0</v>
      </c>
      <c r="M73" s="100"/>
      <c r="N73" s="100"/>
      <c r="O73" s="100"/>
      <c r="P73" s="100"/>
      <c r="Q73" s="100"/>
      <c r="R73" s="100"/>
      <c r="S73" s="100"/>
      <c r="T73" s="100"/>
      <c r="U73" s="100"/>
      <c r="V73" s="100"/>
      <c r="W73" s="100"/>
      <c r="X73" s="100"/>
      <c r="Y73" s="100"/>
      <c r="Z73" s="100"/>
      <c r="AA73" s="100"/>
      <c r="AB73" s="100"/>
      <c r="AC73" s="100"/>
    </row>
    <row r="74" spans="1:240" ht="18" customHeight="1">
      <c r="A74" s="90" t="s">
        <v>176</v>
      </c>
      <c r="B74" s="99" t="s">
        <v>177</v>
      </c>
      <c r="C74" s="92" t="s">
        <v>178</v>
      </c>
      <c r="D74" s="92"/>
      <c r="E74" s="578">
        <f t="shared" si="15"/>
        <v>0</v>
      </c>
      <c r="F74" s="23">
        <f t="shared" si="12"/>
        <v>0</v>
      </c>
      <c r="G74" s="18">
        <f t="shared" si="14"/>
        <v>0</v>
      </c>
      <c r="H74" s="100">
        <v>0</v>
      </c>
      <c r="I74" s="100"/>
      <c r="J74" s="100"/>
      <c r="K74" s="100"/>
      <c r="L74" s="100">
        <v>0</v>
      </c>
      <c r="M74" s="100"/>
      <c r="N74" s="100"/>
      <c r="O74" s="100"/>
      <c r="P74" s="100"/>
      <c r="Q74" s="100"/>
      <c r="R74" s="100"/>
      <c r="S74" s="100"/>
      <c r="T74" s="100"/>
      <c r="U74" s="100"/>
      <c r="V74" s="100"/>
      <c r="W74" s="100"/>
      <c r="X74" s="100"/>
      <c r="Y74" s="100"/>
      <c r="Z74" s="100"/>
      <c r="AA74" s="100"/>
      <c r="AB74" s="100"/>
      <c r="AC74" s="100"/>
    </row>
    <row r="75" spans="1:240" s="574" customFormat="1" ht="18" customHeight="1">
      <c r="A75" s="568">
        <v>3</v>
      </c>
      <c r="B75" s="569" t="s">
        <v>179</v>
      </c>
      <c r="C75" s="570" t="s">
        <v>180</v>
      </c>
      <c r="D75" s="571">
        <v>731.22</v>
      </c>
      <c r="E75" s="580">
        <f t="shared" si="15"/>
        <v>-731.22</v>
      </c>
      <c r="F75" s="572">
        <f t="shared" si="12"/>
        <v>0</v>
      </c>
      <c r="G75" s="572">
        <f>F75/F$7*100</f>
        <v>0</v>
      </c>
      <c r="H75" s="573">
        <v>0</v>
      </c>
      <c r="I75" s="573"/>
      <c r="J75" s="573"/>
      <c r="K75" s="573"/>
      <c r="L75" s="573">
        <v>0</v>
      </c>
      <c r="M75" s="573"/>
      <c r="N75" s="573"/>
      <c r="O75" s="573"/>
      <c r="P75" s="573"/>
      <c r="Q75" s="573"/>
      <c r="R75" s="573"/>
      <c r="S75" s="573"/>
      <c r="T75" s="573"/>
      <c r="U75" s="573"/>
      <c r="V75" s="573"/>
      <c r="W75" s="573"/>
      <c r="X75" s="573"/>
      <c r="Y75" s="573"/>
      <c r="Z75" s="573"/>
      <c r="AA75" s="573"/>
      <c r="AB75" s="573"/>
      <c r="AC75" s="57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row>
    <row r="76" spans="1:240" ht="21" customHeight="1">
      <c r="A76" s="106" t="s">
        <v>213</v>
      </c>
      <c r="B76" s="97" t="s">
        <v>214</v>
      </c>
      <c r="C76" s="81"/>
      <c r="D76" s="81"/>
      <c r="E76" s="80">
        <f t="shared" si="15"/>
        <v>0</v>
      </c>
      <c r="F76" s="14"/>
      <c r="G76" s="13"/>
      <c r="H76" s="107"/>
      <c r="I76" s="107"/>
      <c r="J76" s="107"/>
      <c r="K76" s="107"/>
      <c r="L76" s="107"/>
      <c r="M76" s="107"/>
      <c r="N76" s="107"/>
      <c r="O76" s="107"/>
      <c r="P76" s="107"/>
      <c r="Q76" s="107"/>
      <c r="R76" s="107"/>
      <c r="S76" s="107"/>
      <c r="T76" s="107"/>
      <c r="U76" s="107"/>
      <c r="V76" s="107"/>
      <c r="W76" s="107"/>
      <c r="X76" s="107"/>
      <c r="Y76" s="107"/>
      <c r="Z76" s="107"/>
      <c r="AA76" s="107"/>
      <c r="AB76" s="107"/>
      <c r="AC76" s="107"/>
    </row>
    <row r="77" spans="1:240" ht="21" customHeight="1">
      <c r="A77" s="106">
        <v>1</v>
      </c>
      <c r="B77" s="97" t="s">
        <v>310</v>
      </c>
      <c r="C77" s="81" t="s">
        <v>215</v>
      </c>
      <c r="D77" s="81"/>
      <c r="E77" s="80">
        <f t="shared" si="15"/>
        <v>0</v>
      </c>
      <c r="F77" s="13">
        <f>SUM(H77:O77)</f>
        <v>0</v>
      </c>
      <c r="G77" s="13">
        <f>F77/F$7*100</f>
        <v>0</v>
      </c>
      <c r="H77" s="107">
        <v>0</v>
      </c>
      <c r="I77" s="107"/>
      <c r="J77" s="107"/>
      <c r="K77" s="107"/>
      <c r="L77" s="107">
        <v>0</v>
      </c>
      <c r="M77" s="107"/>
      <c r="N77" s="107"/>
      <c r="O77" s="107"/>
      <c r="P77" s="107"/>
      <c r="Q77" s="107"/>
      <c r="R77" s="107"/>
      <c r="S77" s="107"/>
      <c r="T77" s="107"/>
      <c r="U77" s="107"/>
      <c r="V77" s="107"/>
      <c r="W77" s="107"/>
      <c r="X77" s="107"/>
      <c r="Y77" s="107"/>
      <c r="Z77" s="107"/>
      <c r="AA77" s="107"/>
      <c r="AB77" s="107"/>
      <c r="AC77" s="107"/>
    </row>
    <row r="78" spans="1:240" ht="21" customHeight="1">
      <c r="A78" s="106">
        <v>2</v>
      </c>
      <c r="B78" s="97" t="s">
        <v>216</v>
      </c>
      <c r="C78" s="81" t="s">
        <v>217</v>
      </c>
      <c r="D78" s="81"/>
      <c r="E78" s="80">
        <f t="shared" si="15"/>
        <v>0</v>
      </c>
      <c r="F78" s="13"/>
      <c r="G78" s="13"/>
      <c r="H78" s="107"/>
      <c r="I78" s="107"/>
      <c r="J78" s="107"/>
      <c r="K78" s="107"/>
      <c r="L78" s="107"/>
      <c r="M78" s="107"/>
      <c r="N78" s="107"/>
      <c r="O78" s="107"/>
      <c r="P78" s="107"/>
      <c r="Q78" s="107"/>
      <c r="R78" s="107"/>
      <c r="S78" s="107"/>
      <c r="T78" s="107"/>
      <c r="U78" s="107"/>
      <c r="V78" s="107"/>
      <c r="W78" s="107"/>
      <c r="X78" s="107"/>
      <c r="Y78" s="107"/>
      <c r="Z78" s="107"/>
      <c r="AA78" s="107"/>
      <c r="AB78" s="107"/>
      <c r="AC78" s="107"/>
    </row>
    <row r="79" spans="1:240" s="538" customFormat="1" ht="21" customHeight="1">
      <c r="A79" s="531">
        <v>3</v>
      </c>
      <c r="B79" s="532" t="s">
        <v>218</v>
      </c>
      <c r="C79" s="533" t="s">
        <v>219</v>
      </c>
      <c r="D79" s="534">
        <v>2847.1957000000002</v>
      </c>
      <c r="E79" s="535">
        <f t="shared" si="15"/>
        <v>0</v>
      </c>
      <c r="F79" s="536">
        <f t="shared" ref="F79:F89" si="16">SUM(H79:AC79)</f>
        <v>2847.1957000000002</v>
      </c>
      <c r="G79" s="536">
        <f t="shared" ref="G79:G89" si="17">F79/F$7*100</f>
        <v>100</v>
      </c>
      <c r="H79" s="537">
        <f>H7</f>
        <v>86.545999999999992</v>
      </c>
      <c r="I79" s="537"/>
      <c r="J79" s="537"/>
      <c r="K79" s="537"/>
      <c r="L79" s="537">
        <f>L7</f>
        <v>2760.6497000000004</v>
      </c>
      <c r="M79" s="537"/>
      <c r="N79" s="537"/>
      <c r="O79" s="537"/>
      <c r="P79" s="537"/>
      <c r="Q79" s="537"/>
      <c r="R79" s="537"/>
      <c r="S79" s="537"/>
      <c r="T79" s="537"/>
      <c r="U79" s="537"/>
      <c r="V79" s="537"/>
      <c r="W79" s="537"/>
      <c r="X79" s="537"/>
      <c r="Y79" s="537"/>
      <c r="Z79" s="537"/>
      <c r="AA79" s="537"/>
      <c r="AB79" s="537"/>
      <c r="AC79" s="537"/>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c r="GZ79" s="44"/>
      <c r="HA79" s="44"/>
      <c r="HB79" s="44"/>
      <c r="HC79" s="44"/>
      <c r="HD79" s="44"/>
      <c r="HE79" s="44"/>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c r="ID79" s="44"/>
      <c r="IE79" s="44"/>
      <c r="IF79" s="44"/>
    </row>
    <row r="80" spans="1:240" s="543" customFormat="1" ht="49.5" customHeight="1">
      <c r="A80" s="539">
        <v>4</v>
      </c>
      <c r="B80" s="540" t="s">
        <v>220</v>
      </c>
      <c r="C80" s="541" t="s">
        <v>221</v>
      </c>
      <c r="D80" s="534">
        <v>3530.7849999999999</v>
      </c>
      <c r="E80" s="535">
        <f t="shared" si="15"/>
        <v>-3046.8662469999995</v>
      </c>
      <c r="F80" s="536">
        <f t="shared" si="16"/>
        <v>483.91875300000021</v>
      </c>
      <c r="G80" s="536">
        <f t="shared" si="17"/>
        <v>16.996329159952026</v>
      </c>
      <c r="H80" s="542">
        <f t="shared" ref="H80:L80" si="18">H12+H16</f>
        <v>2.0903510000000001</v>
      </c>
      <c r="I80" s="542"/>
      <c r="J80" s="542"/>
      <c r="K80" s="542"/>
      <c r="L80" s="542">
        <f t="shared" si="18"/>
        <v>481.82840200000021</v>
      </c>
      <c r="M80" s="542"/>
      <c r="N80" s="542"/>
      <c r="O80" s="542"/>
      <c r="P80" s="542"/>
      <c r="Q80" s="542"/>
      <c r="R80" s="542"/>
      <c r="S80" s="542"/>
      <c r="T80" s="542"/>
      <c r="U80" s="542"/>
      <c r="V80" s="542"/>
      <c r="W80" s="542"/>
      <c r="X80" s="542"/>
      <c r="Y80" s="542"/>
      <c r="Z80" s="542"/>
      <c r="AA80" s="542"/>
      <c r="AB80" s="542"/>
      <c r="AC80" s="54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112"/>
      <c r="EY80" s="112"/>
      <c r="EZ80" s="112"/>
      <c r="FA80" s="112"/>
      <c r="FB80" s="112"/>
      <c r="FC80" s="112"/>
      <c r="FD80" s="112"/>
      <c r="FE80" s="112"/>
      <c r="FF80" s="112"/>
      <c r="FG80" s="112"/>
      <c r="FH80" s="112"/>
      <c r="FI80" s="112"/>
      <c r="FJ80" s="112"/>
      <c r="FK80" s="112"/>
      <c r="FL80" s="112"/>
      <c r="FM80" s="112"/>
      <c r="FN80" s="112"/>
      <c r="FO80" s="112"/>
      <c r="FP80" s="112"/>
      <c r="FQ80" s="112"/>
      <c r="FR80" s="112"/>
      <c r="FS80" s="112"/>
      <c r="FT80" s="112"/>
      <c r="FU80" s="112"/>
      <c r="FV80" s="112"/>
      <c r="FW80" s="112"/>
      <c r="FX80" s="112"/>
      <c r="FY80" s="112"/>
      <c r="FZ80" s="112"/>
      <c r="GA80" s="112"/>
      <c r="GB80" s="112"/>
      <c r="GC80" s="112"/>
      <c r="GD80" s="112"/>
      <c r="GE80" s="112"/>
      <c r="GF80" s="112"/>
      <c r="GG80" s="112"/>
      <c r="GH80" s="112"/>
      <c r="GI80" s="112"/>
      <c r="GJ80" s="112"/>
      <c r="GK80" s="112"/>
      <c r="GL80" s="112"/>
      <c r="GM80" s="112"/>
      <c r="GN80" s="112"/>
      <c r="GO80" s="112"/>
      <c r="GP80" s="112"/>
      <c r="GQ80" s="112"/>
      <c r="GR80" s="112"/>
      <c r="GS80" s="112"/>
      <c r="GT80" s="112"/>
      <c r="GU80" s="112"/>
      <c r="GV80" s="112"/>
      <c r="GW80" s="112"/>
      <c r="GX80" s="112"/>
      <c r="GY80" s="112"/>
      <c r="GZ80" s="112"/>
      <c r="HA80" s="112"/>
      <c r="HB80" s="112"/>
      <c r="HC80" s="112"/>
      <c r="HD80" s="112"/>
      <c r="HE80" s="112"/>
      <c r="HF80" s="112"/>
      <c r="HG80" s="112"/>
      <c r="HH80" s="112"/>
      <c r="HI80" s="112"/>
      <c r="HJ80" s="112"/>
      <c r="HK80" s="112"/>
      <c r="HL80" s="112"/>
      <c r="HM80" s="112"/>
      <c r="HN80" s="112"/>
      <c r="HO80" s="112"/>
      <c r="HP80" s="112"/>
      <c r="HQ80" s="112"/>
      <c r="HR80" s="112"/>
      <c r="HS80" s="112"/>
      <c r="HT80" s="112"/>
      <c r="HU80" s="112"/>
      <c r="HV80" s="112"/>
      <c r="HW80" s="112"/>
      <c r="HX80" s="112"/>
      <c r="HY80" s="112"/>
      <c r="HZ80" s="112"/>
      <c r="IA80" s="112"/>
      <c r="IB80" s="112"/>
      <c r="IC80" s="112"/>
      <c r="ID80" s="112"/>
      <c r="IE80" s="112"/>
      <c r="IF80" s="112"/>
    </row>
    <row r="81" spans="1:240" s="545" customFormat="1" ht="37.5" customHeight="1">
      <c r="A81" s="539">
        <v>5</v>
      </c>
      <c r="B81" s="544" t="s">
        <v>222</v>
      </c>
      <c r="C81" s="541" t="s">
        <v>223</v>
      </c>
      <c r="D81" s="534">
        <v>84359.1</v>
      </c>
      <c r="E81" s="535">
        <f t="shared" si="15"/>
        <v>-82628.175602000003</v>
      </c>
      <c r="F81" s="536">
        <f t="shared" si="16"/>
        <v>1730.9243979999994</v>
      </c>
      <c r="G81" s="536">
        <f t="shared" si="17"/>
        <v>60.794008574823266</v>
      </c>
      <c r="H81" s="542">
        <f t="shared" ref="H81:L81" si="19">H17+H21+H25</f>
        <v>0</v>
      </c>
      <c r="I81" s="542"/>
      <c r="J81" s="542"/>
      <c r="K81" s="542"/>
      <c r="L81" s="542">
        <f t="shared" si="19"/>
        <v>1730.9243979999994</v>
      </c>
      <c r="M81" s="542"/>
      <c r="N81" s="542"/>
      <c r="O81" s="542"/>
      <c r="P81" s="542"/>
      <c r="Q81" s="542"/>
      <c r="R81" s="542"/>
      <c r="S81" s="542"/>
      <c r="T81" s="542"/>
      <c r="U81" s="542"/>
      <c r="V81" s="542"/>
      <c r="W81" s="542"/>
      <c r="X81" s="542"/>
      <c r="Y81" s="542"/>
      <c r="Z81" s="542"/>
      <c r="AA81" s="542"/>
      <c r="AB81" s="542"/>
      <c r="AC81" s="542"/>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row>
    <row r="82" spans="1:240" s="545" customFormat="1" ht="21" customHeight="1">
      <c r="A82" s="539">
        <v>6</v>
      </c>
      <c r="B82" s="544" t="s">
        <v>224</v>
      </c>
      <c r="C82" s="541" t="s">
        <v>225</v>
      </c>
      <c r="D82" s="534">
        <v>91.99</v>
      </c>
      <c r="E82" s="535">
        <f t="shared" si="15"/>
        <v>-91.787999999999997</v>
      </c>
      <c r="F82" s="536">
        <f t="shared" si="16"/>
        <v>0.20200000000000001</v>
      </c>
      <c r="G82" s="536">
        <f t="shared" si="17"/>
        <v>7.0947002343393533E-3</v>
      </c>
      <c r="H82" s="542">
        <f>H54</f>
        <v>0.20200000000000001</v>
      </c>
      <c r="I82" s="542"/>
      <c r="J82" s="542"/>
      <c r="K82" s="542"/>
      <c r="L82" s="542">
        <f t="shared" ref="L82" si="20">L54</f>
        <v>0</v>
      </c>
      <c r="M82" s="542"/>
      <c r="N82" s="542"/>
      <c r="O82" s="542"/>
      <c r="P82" s="542"/>
      <c r="Q82" s="542"/>
      <c r="R82" s="542"/>
      <c r="S82" s="542"/>
      <c r="T82" s="542"/>
      <c r="U82" s="542"/>
      <c r="V82" s="542"/>
      <c r="W82" s="542"/>
      <c r="X82" s="542"/>
      <c r="Y82" s="542"/>
      <c r="Z82" s="542"/>
      <c r="AA82" s="542"/>
      <c r="AB82" s="542"/>
      <c r="AC82" s="542"/>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row>
    <row r="83" spans="1:240" s="114" customFormat="1" ht="25.5" customHeight="1">
      <c r="A83" s="108">
        <v>7</v>
      </c>
      <c r="B83" s="113" t="s">
        <v>226</v>
      </c>
      <c r="C83" s="110" t="s">
        <v>227</v>
      </c>
      <c r="D83" s="110"/>
      <c r="E83" s="80">
        <f t="shared" si="15"/>
        <v>0</v>
      </c>
      <c r="F83" s="13">
        <f t="shared" si="16"/>
        <v>0</v>
      </c>
      <c r="G83" s="13">
        <f t="shared" si="17"/>
        <v>0</v>
      </c>
      <c r="H83" s="111"/>
      <c r="I83" s="86"/>
      <c r="J83" s="111"/>
      <c r="K83" s="111"/>
      <c r="L83" s="111"/>
      <c r="M83" s="111"/>
      <c r="N83" s="111"/>
      <c r="O83" s="111"/>
      <c r="P83" s="111"/>
      <c r="Q83" s="111"/>
      <c r="R83" s="111"/>
      <c r="S83" s="111"/>
      <c r="T83" s="111"/>
      <c r="U83" s="111"/>
      <c r="V83" s="111"/>
      <c r="W83" s="111"/>
      <c r="X83" s="111"/>
      <c r="Y83" s="111"/>
      <c r="Z83" s="111"/>
      <c r="AA83" s="111"/>
      <c r="AB83" s="111"/>
      <c r="AC83" s="111"/>
    </row>
    <row r="84" spans="1:240" s="545" customFormat="1" ht="35.25" customHeight="1">
      <c r="A84" s="539">
        <v>8</v>
      </c>
      <c r="B84" s="544" t="s">
        <v>228</v>
      </c>
      <c r="C84" s="541" t="s">
        <v>229</v>
      </c>
      <c r="D84" s="534">
        <v>60</v>
      </c>
      <c r="E84" s="535">
        <f t="shared" si="15"/>
        <v>-60</v>
      </c>
      <c r="F84" s="536">
        <f t="shared" si="16"/>
        <v>0</v>
      </c>
      <c r="G84" s="536">
        <f t="shared" si="17"/>
        <v>0</v>
      </c>
      <c r="H84" s="542">
        <f t="shared" ref="H84:L84" si="21">H36+H38</f>
        <v>0</v>
      </c>
      <c r="I84" s="542"/>
      <c r="J84" s="542"/>
      <c r="K84" s="542"/>
      <c r="L84" s="542">
        <f t="shared" si="21"/>
        <v>0</v>
      </c>
      <c r="M84" s="542"/>
      <c r="N84" s="542"/>
      <c r="O84" s="542"/>
      <c r="P84" s="542"/>
      <c r="Q84" s="542"/>
      <c r="R84" s="542"/>
      <c r="S84" s="542"/>
      <c r="T84" s="542"/>
      <c r="U84" s="542"/>
      <c r="V84" s="542"/>
      <c r="W84" s="542"/>
      <c r="X84" s="542"/>
      <c r="Y84" s="542"/>
      <c r="Z84" s="542"/>
      <c r="AA84" s="542"/>
      <c r="AB84" s="542"/>
      <c r="AC84" s="542"/>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row>
    <row r="85" spans="1:240" s="545" customFormat="1" ht="21" customHeight="1">
      <c r="A85" s="539">
        <v>9</v>
      </c>
      <c r="B85" s="544" t="s">
        <v>230</v>
      </c>
      <c r="C85" s="541" t="s">
        <v>231</v>
      </c>
      <c r="D85" s="534">
        <v>53.76</v>
      </c>
      <c r="E85" s="535">
        <f t="shared" si="15"/>
        <v>0</v>
      </c>
      <c r="F85" s="536">
        <f t="shared" si="16"/>
        <v>53.760000000000005</v>
      </c>
      <c r="G85" s="536">
        <f t="shared" si="17"/>
        <v>1.8881736861291269</v>
      </c>
      <c r="H85" s="542">
        <f>'KĐT(có KĐT mới)'!H7</f>
        <v>27.560000000000002</v>
      </c>
      <c r="I85" s="542"/>
      <c r="J85" s="542"/>
      <c r="K85" s="542"/>
      <c r="L85" s="542">
        <f>'KĐT(có KĐT mới)'!L7</f>
        <v>26.2</v>
      </c>
      <c r="M85" s="542"/>
      <c r="N85" s="542"/>
      <c r="O85" s="542"/>
      <c r="P85" s="542"/>
      <c r="Q85" s="542"/>
      <c r="R85" s="542"/>
      <c r="S85" s="542"/>
      <c r="T85" s="542"/>
      <c r="U85" s="542"/>
      <c r="V85" s="542"/>
      <c r="W85" s="542"/>
      <c r="X85" s="542"/>
      <c r="Y85" s="542"/>
      <c r="Z85" s="542"/>
      <c r="AA85" s="542"/>
      <c r="AB85" s="542"/>
      <c r="AC85" s="542"/>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row>
    <row r="86" spans="1:240" s="545" customFormat="1" ht="21" customHeight="1">
      <c r="A86" s="539">
        <v>10</v>
      </c>
      <c r="B86" s="544" t="s">
        <v>232</v>
      </c>
      <c r="C86" s="541" t="s">
        <v>233</v>
      </c>
      <c r="D86" s="534">
        <v>50.640000000000008</v>
      </c>
      <c r="E86" s="535">
        <f t="shared" si="15"/>
        <v>-46.887044999997777</v>
      </c>
      <c r="F86" s="536">
        <f t="shared" si="16"/>
        <v>3.7529550000022285</v>
      </c>
      <c r="G86" s="536">
        <f t="shared" si="17"/>
        <v>0.13181233028703396</v>
      </c>
      <c r="H86" s="542">
        <f t="shared" ref="H86:L86" si="22">H39</f>
        <v>0.86460000000000004</v>
      </c>
      <c r="I86" s="542"/>
      <c r="J86" s="542"/>
      <c r="K86" s="542"/>
      <c r="L86" s="542">
        <f t="shared" si="22"/>
        <v>2.8883550000022282</v>
      </c>
      <c r="M86" s="542"/>
      <c r="N86" s="542"/>
      <c r="O86" s="542"/>
      <c r="P86" s="542"/>
      <c r="Q86" s="542"/>
      <c r="R86" s="542"/>
      <c r="S86" s="542"/>
      <c r="T86" s="542"/>
      <c r="U86" s="542"/>
      <c r="V86" s="542"/>
      <c r="W86" s="542"/>
      <c r="X86" s="542"/>
      <c r="Y86" s="542"/>
      <c r="Z86" s="542"/>
      <c r="AA86" s="542"/>
      <c r="AB86" s="542"/>
      <c r="AC86" s="542"/>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row>
    <row r="87" spans="1:240" s="114" customFormat="1" ht="21" customHeight="1">
      <c r="A87" s="108">
        <v>11</v>
      </c>
      <c r="B87" s="113" t="s">
        <v>234</v>
      </c>
      <c r="C87" s="110" t="s">
        <v>235</v>
      </c>
      <c r="D87" s="110"/>
      <c r="E87" s="80">
        <f t="shared" si="15"/>
        <v>0</v>
      </c>
      <c r="F87" s="13">
        <f t="shared" si="16"/>
        <v>0</v>
      </c>
      <c r="G87" s="13">
        <f t="shared" si="17"/>
        <v>0</v>
      </c>
      <c r="H87" s="111"/>
      <c r="I87" s="111"/>
      <c r="J87" s="111"/>
      <c r="K87" s="111"/>
      <c r="L87" s="111">
        <v>0</v>
      </c>
      <c r="M87" s="111"/>
      <c r="N87" s="111"/>
      <c r="O87" s="111"/>
      <c r="P87" s="111"/>
      <c r="Q87" s="111"/>
      <c r="R87" s="111"/>
      <c r="S87" s="111"/>
      <c r="T87" s="111"/>
      <c r="U87" s="111"/>
      <c r="V87" s="111"/>
      <c r="W87" s="111"/>
      <c r="X87" s="111"/>
      <c r="Y87" s="111"/>
      <c r="Z87" s="111"/>
      <c r="AA87" s="111"/>
      <c r="AB87" s="111"/>
      <c r="AC87" s="111"/>
    </row>
    <row r="88" spans="1:240" s="545" customFormat="1" ht="21" customHeight="1">
      <c r="A88" s="539">
        <v>12</v>
      </c>
      <c r="B88" s="544" t="s">
        <v>236</v>
      </c>
      <c r="C88" s="541" t="s">
        <v>237</v>
      </c>
      <c r="D88" s="534">
        <v>2993.9800000000005</v>
      </c>
      <c r="E88" s="535">
        <f t="shared" si="15"/>
        <v>-2993.9800000000005</v>
      </c>
      <c r="F88" s="536">
        <f t="shared" si="16"/>
        <v>0</v>
      </c>
      <c r="G88" s="536">
        <f t="shared" si="17"/>
        <v>0</v>
      </c>
      <c r="H88" s="542">
        <f>'dân cư nông thôn'!H7</f>
        <v>0</v>
      </c>
      <c r="I88" s="542"/>
      <c r="J88" s="542"/>
      <c r="K88" s="542"/>
      <c r="L88" s="542">
        <f>'dân cư nông thôn'!L7</f>
        <v>0</v>
      </c>
      <c r="M88" s="542"/>
      <c r="N88" s="542"/>
      <c r="O88" s="542"/>
      <c r="P88" s="542"/>
      <c r="Q88" s="542"/>
      <c r="R88" s="542"/>
      <c r="S88" s="542"/>
      <c r="T88" s="542"/>
      <c r="U88" s="542"/>
      <c r="V88" s="542"/>
      <c r="W88" s="542"/>
      <c r="X88" s="542"/>
      <c r="Y88" s="542"/>
      <c r="Z88" s="542"/>
      <c r="AA88" s="542"/>
      <c r="AB88" s="542"/>
      <c r="AC88" s="542"/>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row>
    <row r="89" spans="1:240" s="114" customFormat="1" ht="36" customHeight="1">
      <c r="A89" s="108">
        <v>13</v>
      </c>
      <c r="B89" s="113" t="s">
        <v>238</v>
      </c>
      <c r="C89" s="110" t="s">
        <v>239</v>
      </c>
      <c r="D89" s="110"/>
      <c r="E89" s="80">
        <f t="shared" si="15"/>
        <v>86.982885000000152</v>
      </c>
      <c r="F89" s="13">
        <f t="shared" si="16"/>
        <v>86.982885000000152</v>
      </c>
      <c r="G89" s="13">
        <f t="shared" si="17"/>
        <v>3.0550371019456142</v>
      </c>
      <c r="H89" s="111">
        <f t="shared" ref="H89" si="23">H40+H41+H42+H64</f>
        <v>0</v>
      </c>
      <c r="I89" s="111"/>
      <c r="J89" s="111"/>
      <c r="K89" s="111"/>
      <c r="L89" s="111">
        <f t="shared" ref="L89" si="24">L64+L40+L41+L42</f>
        <v>86.982885000000152</v>
      </c>
      <c r="M89" s="111"/>
      <c r="N89" s="111"/>
      <c r="O89" s="111"/>
      <c r="P89" s="111"/>
      <c r="Q89" s="111"/>
      <c r="R89" s="111"/>
      <c r="S89" s="111"/>
      <c r="T89" s="111"/>
      <c r="U89" s="111"/>
      <c r="V89" s="111"/>
      <c r="W89" s="111"/>
      <c r="X89" s="111"/>
      <c r="Y89" s="111"/>
      <c r="Z89" s="111"/>
      <c r="AA89" s="111"/>
      <c r="AB89" s="111"/>
      <c r="AC89" s="111"/>
    </row>
    <row r="90" spans="1:240" ht="24" customHeight="1">
      <c r="B90" s="115" t="s">
        <v>240</v>
      </c>
      <c r="E90" s="80">
        <f t="shared" si="15"/>
        <v>0</v>
      </c>
    </row>
    <row r="91" spans="1:240" ht="18" customHeight="1"/>
    <row r="92" spans="1:240" ht="18" customHeight="1"/>
  </sheetData>
  <mergeCells count="11">
    <mergeCell ref="A1:B1"/>
    <mergeCell ref="A4:A5"/>
    <mergeCell ref="B4:B5"/>
    <mergeCell ref="C4:C5"/>
    <mergeCell ref="D4:D5"/>
    <mergeCell ref="E4:E5"/>
    <mergeCell ref="A2:AC2"/>
    <mergeCell ref="M3:AC3"/>
    <mergeCell ref="F4:F5"/>
    <mergeCell ref="G4:G5"/>
    <mergeCell ref="H4:AC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A86"/>
  <sheetViews>
    <sheetView showZeros="0" topLeftCell="A25" workbookViewId="0">
      <selection activeCell="D41" sqref="D41"/>
    </sheetView>
  </sheetViews>
  <sheetFormatPr defaultColWidth="6.88671875" defaultRowHeight="13.8"/>
  <cols>
    <col min="1" max="1" width="4.88671875" style="711" customWidth="1"/>
    <col min="2" max="2" width="40.44140625" style="2" customWidth="1"/>
    <col min="3" max="3" width="6.5546875" style="2" bestFit="1" customWidth="1"/>
    <col min="4" max="4" width="14.5546875" style="2" customWidth="1"/>
    <col min="5" max="5" width="8.44140625" style="2" customWidth="1"/>
    <col min="6" max="6" width="11.5546875" style="2" customWidth="1"/>
    <col min="7" max="8" width="10" style="2" customWidth="1"/>
    <col min="9" max="9" width="11" style="2" customWidth="1"/>
    <col min="10" max="13" width="10" style="2" customWidth="1"/>
    <col min="14" max="26" width="9.33203125" style="2" customWidth="1"/>
    <col min="27" max="27" width="9.5546875" style="2" bestFit="1" customWidth="1"/>
    <col min="28" max="16384" width="6.88671875" style="2"/>
  </cols>
  <sheetData>
    <row r="1" spans="1:27" ht="18" customHeight="1">
      <c r="A1" s="1" t="s">
        <v>609</v>
      </c>
      <c r="D1" s="688"/>
    </row>
    <row r="2" spans="1:27" ht="18" customHeight="1">
      <c r="A2" s="910" t="s">
        <v>610</v>
      </c>
      <c r="B2" s="910"/>
      <c r="C2" s="910"/>
      <c r="D2" s="910"/>
      <c r="E2" s="910"/>
      <c r="F2" s="910"/>
      <c r="G2" s="910"/>
      <c r="H2" s="910"/>
      <c r="I2" s="910"/>
      <c r="J2" s="910"/>
      <c r="K2" s="910"/>
      <c r="L2" s="910"/>
      <c r="M2" s="910"/>
    </row>
    <row r="3" spans="1:27" s="6" customFormat="1" ht="18" customHeight="1">
      <c r="A3" s="911" t="s">
        <v>2</v>
      </c>
      <c r="B3" s="908" t="s">
        <v>194</v>
      </c>
      <c r="C3" s="908" t="s">
        <v>4</v>
      </c>
      <c r="D3" s="908" t="s">
        <v>5</v>
      </c>
      <c r="E3" s="908" t="s">
        <v>207</v>
      </c>
      <c r="F3" s="912" t="s">
        <v>619</v>
      </c>
      <c r="G3" s="913"/>
      <c r="H3" s="913"/>
      <c r="I3" s="913"/>
      <c r="J3" s="913"/>
      <c r="K3" s="913"/>
      <c r="L3" s="913"/>
      <c r="M3" s="913"/>
      <c r="N3" s="913"/>
      <c r="O3" s="913"/>
      <c r="P3" s="913"/>
      <c r="Q3" s="913"/>
      <c r="R3" s="913"/>
      <c r="S3" s="913"/>
      <c r="T3" s="913"/>
      <c r="U3" s="913"/>
      <c r="V3" s="913"/>
      <c r="W3" s="913"/>
      <c r="X3" s="913"/>
      <c r="Y3" s="913"/>
      <c r="Z3" s="913"/>
      <c r="AA3" s="914"/>
    </row>
    <row r="4" spans="1:27" s="6" customFormat="1" ht="32.25" customHeight="1">
      <c r="A4" s="911"/>
      <c r="B4" s="908"/>
      <c r="C4" s="908"/>
      <c r="D4" s="908"/>
      <c r="E4" s="908"/>
      <c r="F4" s="12" t="s">
        <v>531</v>
      </c>
      <c r="G4" s="12" t="s">
        <v>532</v>
      </c>
      <c r="H4" s="12" t="s">
        <v>533</v>
      </c>
      <c r="I4" s="12" t="s">
        <v>534</v>
      </c>
      <c r="J4" s="12" t="s">
        <v>535</v>
      </c>
      <c r="K4" s="12" t="s">
        <v>536</v>
      </c>
      <c r="L4" s="12" t="s">
        <v>537</v>
      </c>
      <c r="M4" s="12" t="s">
        <v>538</v>
      </c>
      <c r="N4" s="433" t="s">
        <v>517</v>
      </c>
      <c r="O4" s="433" t="s">
        <v>518</v>
      </c>
      <c r="P4" s="433" t="s">
        <v>519</v>
      </c>
      <c r="Q4" s="433" t="s">
        <v>520</v>
      </c>
      <c r="R4" s="433" t="s">
        <v>521</v>
      </c>
      <c r="S4" s="433" t="s">
        <v>522</v>
      </c>
      <c r="T4" s="433" t="s">
        <v>523</v>
      </c>
      <c r="U4" s="433" t="s">
        <v>524</v>
      </c>
      <c r="V4" s="433" t="s">
        <v>525</v>
      </c>
      <c r="W4" s="433" t="s">
        <v>526</v>
      </c>
      <c r="X4" s="433" t="s">
        <v>527</v>
      </c>
      <c r="Y4" s="433" t="s">
        <v>528</v>
      </c>
      <c r="Z4" s="433" t="s">
        <v>529</v>
      </c>
      <c r="AA4" s="433" t="s">
        <v>530</v>
      </c>
    </row>
    <row r="5" spans="1:27" s="10" customFormat="1" ht="18" customHeight="1">
      <c r="A5" s="8">
        <v>-1</v>
      </c>
      <c r="B5" s="8">
        <v>-2</v>
      </c>
      <c r="C5" s="8">
        <v>-3</v>
      </c>
      <c r="D5" s="8" t="s">
        <v>612</v>
      </c>
      <c r="E5" s="8"/>
      <c r="F5" s="8">
        <v>-5</v>
      </c>
      <c r="G5" s="8">
        <v>-6</v>
      </c>
      <c r="H5" s="8">
        <v>-7</v>
      </c>
      <c r="I5" s="8">
        <v>-8</v>
      </c>
      <c r="J5" s="8">
        <v>-9</v>
      </c>
      <c r="K5" s="8">
        <v>-10</v>
      </c>
      <c r="L5" s="8">
        <v>-11</v>
      </c>
      <c r="M5" s="8">
        <v>-12</v>
      </c>
      <c r="N5" s="414"/>
      <c r="O5" s="414"/>
      <c r="P5" s="414"/>
      <c r="Q5" s="414"/>
      <c r="R5" s="414"/>
      <c r="S5" s="414"/>
      <c r="T5" s="414"/>
      <c r="U5" s="414"/>
      <c r="V5" s="414"/>
      <c r="W5" s="414"/>
      <c r="X5" s="414"/>
      <c r="Y5" s="414"/>
      <c r="Z5" s="414"/>
      <c r="AA5" s="414"/>
    </row>
    <row r="6" spans="1:27" s="6" customFormat="1" ht="18" customHeight="1">
      <c r="A6" s="30"/>
      <c r="B6" s="12" t="s">
        <v>298</v>
      </c>
      <c r="C6" s="11"/>
      <c r="D6" s="48">
        <f>D8+D31+D74</f>
        <v>101671.34609999998</v>
      </c>
      <c r="E6" s="48">
        <v>100</v>
      </c>
      <c r="F6" s="48">
        <f t="shared" ref="F6:AA6" si="0">F8+F31+F74</f>
        <v>86.545999999999992</v>
      </c>
      <c r="G6" s="48">
        <f t="shared" si="0"/>
        <v>3055.8780000000002</v>
      </c>
      <c r="H6" s="48">
        <f t="shared" si="0"/>
        <v>2964.7440000000001</v>
      </c>
      <c r="I6" s="48">
        <f t="shared" si="0"/>
        <v>5138.9744999999994</v>
      </c>
      <c r="J6" s="48">
        <f t="shared" si="0"/>
        <v>2760.6497000000004</v>
      </c>
      <c r="K6" s="48">
        <f t="shared" si="0"/>
        <v>6978.9283000000005</v>
      </c>
      <c r="L6" s="48">
        <f t="shared" si="0"/>
        <v>5098.9245000000001</v>
      </c>
      <c r="M6" s="48">
        <f t="shared" si="0"/>
        <v>5053.8419999999996</v>
      </c>
      <c r="N6" s="48">
        <f t="shared" si="0"/>
        <v>4591.8539000000019</v>
      </c>
      <c r="O6" s="48">
        <f t="shared" si="0"/>
        <v>3623.0544999999997</v>
      </c>
      <c r="P6" s="48">
        <f t="shared" si="0"/>
        <v>3118.8035</v>
      </c>
      <c r="Q6" s="48">
        <f t="shared" si="0"/>
        <v>7136.083700000001</v>
      </c>
      <c r="R6" s="48">
        <f t="shared" si="0"/>
        <v>3193.6299999999997</v>
      </c>
      <c r="S6" s="48">
        <f t="shared" si="0"/>
        <v>4555.9850000000006</v>
      </c>
      <c r="T6" s="48">
        <f t="shared" si="0"/>
        <v>6708.366</v>
      </c>
      <c r="U6" s="48">
        <f t="shared" si="0"/>
        <v>4817.655999999999</v>
      </c>
      <c r="V6" s="48">
        <f t="shared" si="0"/>
        <v>5677.3650000000007</v>
      </c>
      <c r="W6" s="48">
        <f t="shared" si="0"/>
        <v>7332.3530000000001</v>
      </c>
      <c r="X6" s="48">
        <f t="shared" si="0"/>
        <v>6870.5039999999999</v>
      </c>
      <c r="Y6" s="48">
        <f t="shared" si="0"/>
        <v>4614.3384999999998</v>
      </c>
      <c r="Z6" s="48">
        <f t="shared" si="0"/>
        <v>5329.0769999999984</v>
      </c>
      <c r="AA6" s="48">
        <f t="shared" si="0"/>
        <v>2963.7890000000002</v>
      </c>
    </row>
    <row r="7" spans="1:27" s="6" customFormat="1" ht="18" customHeight="1">
      <c r="A7" s="30" t="s">
        <v>210</v>
      </c>
      <c r="B7" s="15" t="s">
        <v>211</v>
      </c>
      <c r="C7" s="11"/>
      <c r="D7" s="48"/>
      <c r="E7" s="48"/>
      <c r="F7" s="48"/>
      <c r="G7" s="48"/>
      <c r="H7" s="48"/>
      <c r="I7" s="48"/>
      <c r="J7" s="48"/>
      <c r="K7" s="48"/>
      <c r="L7" s="48"/>
      <c r="M7" s="48"/>
      <c r="N7" s="48"/>
      <c r="O7" s="48"/>
      <c r="P7" s="48"/>
      <c r="Q7" s="48"/>
      <c r="R7" s="48"/>
      <c r="S7" s="48"/>
      <c r="T7" s="48"/>
      <c r="U7" s="48"/>
      <c r="V7" s="48"/>
      <c r="W7" s="48"/>
      <c r="X7" s="48"/>
      <c r="Y7" s="48"/>
      <c r="Z7" s="48"/>
      <c r="AA7" s="48"/>
    </row>
    <row r="8" spans="1:27" s="117" customFormat="1" ht="18" customHeight="1">
      <c r="A8" s="62" t="s">
        <v>18</v>
      </c>
      <c r="B8" s="61" t="s">
        <v>19</v>
      </c>
      <c r="C8" s="63" t="s">
        <v>20</v>
      </c>
      <c r="D8" s="65">
        <f>D10+D14+D15+D16+D20+D24+D28+D29+D30</f>
        <v>96800.351799999989</v>
      </c>
      <c r="E8" s="65">
        <f>D8/$D$6*100</f>
        <v>95.209078578335067</v>
      </c>
      <c r="F8" s="65">
        <f>F10+F14+F15+F16+F20+F24+F28+F29+F30</f>
        <v>37.304000000000002</v>
      </c>
      <c r="G8" s="65">
        <f t="shared" ref="G8:AA8" si="1">G10+G14+G15+G16+G20+G24+G28+G29+G30</f>
        <v>3016.308</v>
      </c>
      <c r="H8" s="65">
        <f t="shared" si="1"/>
        <v>2824.0219999999999</v>
      </c>
      <c r="I8" s="65">
        <f t="shared" si="1"/>
        <v>5002.8804999999993</v>
      </c>
      <c r="J8" s="65">
        <f t="shared" si="1"/>
        <v>2517.6827000000003</v>
      </c>
      <c r="K8" s="65">
        <f t="shared" si="1"/>
        <v>6647.6395000000002</v>
      </c>
      <c r="L8" s="65">
        <f t="shared" si="1"/>
        <v>4926.2855</v>
      </c>
      <c r="M8" s="65">
        <f t="shared" si="1"/>
        <v>4950.1639999999998</v>
      </c>
      <c r="N8" s="65">
        <f t="shared" si="1"/>
        <v>4476.7519000000011</v>
      </c>
      <c r="O8" s="65">
        <f t="shared" si="1"/>
        <v>3399.0934999999995</v>
      </c>
      <c r="P8" s="65">
        <f t="shared" si="1"/>
        <v>2859.3589999999999</v>
      </c>
      <c r="Q8" s="65">
        <f t="shared" si="1"/>
        <v>6854.4747000000007</v>
      </c>
      <c r="R8" s="65">
        <f t="shared" si="1"/>
        <v>2926.4319999999998</v>
      </c>
      <c r="S8" s="65">
        <f t="shared" si="1"/>
        <v>4491.0010000000002</v>
      </c>
      <c r="T8" s="65">
        <f t="shared" si="1"/>
        <v>5772.2460000000001</v>
      </c>
      <c r="U8" s="65">
        <f t="shared" si="1"/>
        <v>4470.2849999999999</v>
      </c>
      <c r="V8" s="65">
        <f t="shared" si="1"/>
        <v>5469.0910000000003</v>
      </c>
      <c r="W8" s="65">
        <f t="shared" si="1"/>
        <v>7143.875</v>
      </c>
      <c r="X8" s="65">
        <f t="shared" si="1"/>
        <v>6793.7780000000002</v>
      </c>
      <c r="Y8" s="65">
        <f t="shared" si="1"/>
        <v>4219.6464999999998</v>
      </c>
      <c r="Z8" s="65">
        <f t="shared" si="1"/>
        <v>5100.6219999999985</v>
      </c>
      <c r="AA8" s="65">
        <f t="shared" si="1"/>
        <v>2901.4100000000003</v>
      </c>
    </row>
    <row r="9" spans="1:27" s="25" customFormat="1" ht="18" customHeight="1">
      <c r="A9" s="27"/>
      <c r="B9" s="29" t="s">
        <v>203</v>
      </c>
      <c r="C9" s="22"/>
      <c r="D9" s="54"/>
      <c r="E9" s="54"/>
      <c r="F9" s="54"/>
      <c r="G9" s="54"/>
      <c r="H9" s="54"/>
      <c r="I9" s="54"/>
      <c r="J9" s="54"/>
      <c r="K9" s="54"/>
      <c r="L9" s="54"/>
      <c r="M9" s="54"/>
      <c r="N9" s="54"/>
      <c r="O9" s="54"/>
      <c r="P9" s="54"/>
      <c r="Q9" s="54"/>
      <c r="R9" s="54"/>
      <c r="S9" s="54"/>
      <c r="T9" s="54"/>
      <c r="U9" s="54"/>
      <c r="V9" s="54"/>
      <c r="W9" s="54"/>
      <c r="X9" s="54"/>
      <c r="Y9" s="54"/>
      <c r="Z9" s="54"/>
      <c r="AA9" s="54"/>
    </row>
    <row r="10" spans="1:27" ht="18" customHeight="1">
      <c r="A10" s="28" t="s">
        <v>21</v>
      </c>
      <c r="B10" s="17" t="s">
        <v>22</v>
      </c>
      <c r="C10" s="7" t="s">
        <v>23</v>
      </c>
      <c r="D10" s="51">
        <f>D11+D12+D13</f>
        <v>4175.6454999999996</v>
      </c>
      <c r="E10" s="51">
        <f>D10/$D$8*100</f>
        <v>4.3136676906168026</v>
      </c>
      <c r="F10" s="52">
        <f>F11+F12+F13</f>
        <v>10.291</v>
      </c>
      <c r="G10" s="52">
        <f t="shared" ref="G10:AA10" si="2">G11+G12+G13</f>
        <v>39.495000000000005</v>
      </c>
      <c r="H10" s="52">
        <f t="shared" si="2"/>
        <v>252.804</v>
      </c>
      <c r="I10" s="52">
        <f t="shared" si="2"/>
        <v>128.0985</v>
      </c>
      <c r="J10" s="52">
        <f t="shared" si="2"/>
        <v>443.774</v>
      </c>
      <c r="K10" s="52">
        <f t="shared" si="2"/>
        <v>228.20600000000002</v>
      </c>
      <c r="L10" s="52">
        <f t="shared" si="2"/>
        <v>221.98499999999999</v>
      </c>
      <c r="M10" s="52">
        <f t="shared" si="2"/>
        <v>115.08799999999999</v>
      </c>
      <c r="N10" s="52">
        <f t="shared" si="2"/>
        <v>79.031999999999996</v>
      </c>
      <c r="O10" s="52">
        <f t="shared" si="2"/>
        <v>253.322</v>
      </c>
      <c r="P10" s="52">
        <f t="shared" si="2"/>
        <v>118.985</v>
      </c>
      <c r="Q10" s="52">
        <f t="shared" si="2"/>
        <v>239.50400000000002</v>
      </c>
      <c r="R10" s="52">
        <f t="shared" si="2"/>
        <v>181.19200000000001</v>
      </c>
      <c r="S10" s="52">
        <f t="shared" si="2"/>
        <v>50.024000000000001</v>
      </c>
      <c r="T10" s="52">
        <f t="shared" si="2"/>
        <v>522.52099999999996</v>
      </c>
      <c r="U10" s="52">
        <f t="shared" si="2"/>
        <v>280.09000000000003</v>
      </c>
      <c r="V10" s="52">
        <f t="shared" si="2"/>
        <v>173.07</v>
      </c>
      <c r="W10" s="52">
        <f t="shared" si="2"/>
        <v>212.76999999999998</v>
      </c>
      <c r="X10" s="52">
        <f t="shared" si="2"/>
        <v>87.89800000000001</v>
      </c>
      <c r="Y10" s="52">
        <f t="shared" si="2"/>
        <v>361.26799999999997</v>
      </c>
      <c r="Z10" s="52">
        <f t="shared" si="2"/>
        <v>130.56900000000002</v>
      </c>
      <c r="AA10" s="52">
        <f t="shared" si="2"/>
        <v>45.658999999999999</v>
      </c>
    </row>
    <row r="11" spans="1:27" s="25" customFormat="1" ht="18" customHeight="1">
      <c r="A11" s="27"/>
      <c r="B11" s="21" t="s">
        <v>24</v>
      </c>
      <c r="C11" s="22" t="s">
        <v>25</v>
      </c>
      <c r="D11" s="54">
        <f>SUM(F11:AA11)</f>
        <v>2644.1610000000001</v>
      </c>
      <c r="E11" s="54">
        <f>D11/$D$10*100</f>
        <v>63.323407123521392</v>
      </c>
      <c r="F11" s="66">
        <v>10.291</v>
      </c>
      <c r="G11" s="66">
        <v>35.155000000000001</v>
      </c>
      <c r="H11" s="66">
        <v>232.05</v>
      </c>
      <c r="I11" s="66">
        <v>39</v>
      </c>
      <c r="J11" s="66">
        <v>416.214</v>
      </c>
      <c r="K11" s="66">
        <v>89.852000000000004</v>
      </c>
      <c r="L11" s="66">
        <v>154.63499999999999</v>
      </c>
      <c r="M11" s="66">
        <v>65.453999999999994</v>
      </c>
      <c r="N11" s="66">
        <v>49.811999999999998</v>
      </c>
      <c r="O11" s="66">
        <v>239.767</v>
      </c>
      <c r="P11" s="66">
        <v>78.405000000000001</v>
      </c>
      <c r="Q11" s="66">
        <v>25.902000000000001</v>
      </c>
      <c r="R11" s="66">
        <v>126.42100000000001</v>
      </c>
      <c r="S11" s="66">
        <v>0</v>
      </c>
      <c r="T11" s="66">
        <v>355.76100000000002</v>
      </c>
      <c r="U11" s="66">
        <v>142.30000000000001</v>
      </c>
      <c r="V11" s="66">
        <v>11.45</v>
      </c>
      <c r="W11" s="66">
        <v>101.58</v>
      </c>
      <c r="X11" s="66">
        <v>78.180000000000007</v>
      </c>
      <c r="Y11" s="66">
        <v>303.30399999999997</v>
      </c>
      <c r="Z11" s="66">
        <v>45.694000000000003</v>
      </c>
      <c r="AA11" s="66">
        <v>42.933999999999997</v>
      </c>
    </row>
    <row r="12" spans="1:27" s="25" customFormat="1" ht="18" customHeight="1">
      <c r="A12" s="27"/>
      <c r="B12" s="26" t="s">
        <v>301</v>
      </c>
      <c r="C12" s="22" t="s">
        <v>27</v>
      </c>
      <c r="D12" s="54">
        <f>SUM(F12:AA12)</f>
        <v>1530.2944999999997</v>
      </c>
      <c r="E12" s="54">
        <f>D12/$D$10*100</f>
        <v>36.648094288655486</v>
      </c>
      <c r="F12" s="66">
        <v>0</v>
      </c>
      <c r="G12" s="66">
        <v>4.34</v>
      </c>
      <c r="H12" s="66">
        <v>20.754000000000001</v>
      </c>
      <c r="I12" s="66">
        <v>89.098500000000001</v>
      </c>
      <c r="J12" s="66">
        <v>27.56</v>
      </c>
      <c r="K12" s="66">
        <v>138.35400000000001</v>
      </c>
      <c r="L12" s="66">
        <v>67.349999999999994</v>
      </c>
      <c r="M12" s="66">
        <v>49.634</v>
      </c>
      <c r="N12" s="66">
        <v>29.22</v>
      </c>
      <c r="O12" s="66">
        <v>13.555</v>
      </c>
      <c r="P12" s="66">
        <v>40.58</v>
      </c>
      <c r="Q12" s="66">
        <v>213.602</v>
      </c>
      <c r="R12" s="66">
        <v>54.771000000000001</v>
      </c>
      <c r="S12" s="66">
        <v>48.834000000000003</v>
      </c>
      <c r="T12" s="66">
        <v>166.76</v>
      </c>
      <c r="U12" s="66">
        <v>137.79</v>
      </c>
      <c r="V12" s="66">
        <v>161.62</v>
      </c>
      <c r="W12" s="66">
        <v>111.19</v>
      </c>
      <c r="X12" s="66">
        <v>9.718</v>
      </c>
      <c r="Y12" s="66">
        <v>57.963999999999999</v>
      </c>
      <c r="Z12" s="66">
        <v>84.875</v>
      </c>
      <c r="AA12" s="66">
        <v>2.7250000000000001</v>
      </c>
    </row>
    <row r="13" spans="1:27" s="25" customFormat="1" ht="18" customHeight="1">
      <c r="A13" s="27"/>
      <c r="B13" s="27" t="s">
        <v>28</v>
      </c>
      <c r="C13" s="22" t="s">
        <v>29</v>
      </c>
      <c r="D13" s="54">
        <f>SUM(F13:AA13)</f>
        <v>1.19</v>
      </c>
      <c r="E13" s="54">
        <f>D13/$D$10*100</f>
        <v>2.8498587823128189E-2</v>
      </c>
      <c r="F13" s="66">
        <v>0</v>
      </c>
      <c r="G13" s="66">
        <v>0</v>
      </c>
      <c r="H13" s="66">
        <v>0</v>
      </c>
      <c r="I13" s="66">
        <v>0</v>
      </c>
      <c r="J13" s="66">
        <v>0</v>
      </c>
      <c r="K13" s="66">
        <v>0</v>
      </c>
      <c r="L13" s="66">
        <v>0</v>
      </c>
      <c r="M13" s="66">
        <v>0</v>
      </c>
      <c r="N13" s="66">
        <v>0</v>
      </c>
      <c r="O13" s="66">
        <v>0</v>
      </c>
      <c r="P13" s="66">
        <v>0</v>
      </c>
      <c r="Q13" s="66">
        <v>0</v>
      </c>
      <c r="R13" s="66">
        <v>0</v>
      </c>
      <c r="S13" s="66">
        <v>1.19</v>
      </c>
      <c r="T13" s="66">
        <v>0</v>
      </c>
      <c r="U13" s="66">
        <v>0</v>
      </c>
      <c r="V13" s="66">
        <v>0</v>
      </c>
      <c r="W13" s="66">
        <v>0</v>
      </c>
      <c r="X13" s="66">
        <v>0</v>
      </c>
      <c r="Y13" s="66">
        <v>0</v>
      </c>
      <c r="Z13" s="66">
        <v>0</v>
      </c>
      <c r="AA13" s="66">
        <v>0</v>
      </c>
    </row>
    <row r="14" spans="1:27" ht="18" customHeight="1">
      <c r="A14" s="28" t="s">
        <v>30</v>
      </c>
      <c r="B14" s="28" t="s">
        <v>31</v>
      </c>
      <c r="C14" s="7" t="s">
        <v>32</v>
      </c>
      <c r="D14" s="54">
        <f>SUM(F14:AA14)</f>
        <v>4923.1209999999992</v>
      </c>
      <c r="E14" s="51">
        <f>D14/$D$8*100</f>
        <v>5.0858503181596904</v>
      </c>
      <c r="F14" s="66">
        <v>20.202999999999999</v>
      </c>
      <c r="G14" s="66">
        <v>102.974</v>
      </c>
      <c r="H14" s="66">
        <v>137.04400000000001</v>
      </c>
      <c r="I14" s="66">
        <v>310.67599999999999</v>
      </c>
      <c r="J14" s="66">
        <v>189.06900000000002</v>
      </c>
      <c r="K14" s="66">
        <v>360.75900000000001</v>
      </c>
      <c r="L14" s="66">
        <v>150.673</v>
      </c>
      <c r="M14" s="66">
        <v>152.565</v>
      </c>
      <c r="N14" s="66">
        <v>118.46000000000001</v>
      </c>
      <c r="O14" s="66">
        <v>226.233</v>
      </c>
      <c r="P14" s="66">
        <v>166.524</v>
      </c>
      <c r="Q14" s="66">
        <v>84.775000000000006</v>
      </c>
      <c r="R14" s="66">
        <v>258.745</v>
      </c>
      <c r="S14" s="66">
        <v>55.56</v>
      </c>
      <c r="T14" s="66">
        <v>754.98500000000001</v>
      </c>
      <c r="U14" s="66">
        <v>587.73500000000001</v>
      </c>
      <c r="V14" s="66">
        <v>232.29</v>
      </c>
      <c r="W14" s="66">
        <v>279.11</v>
      </c>
      <c r="X14" s="66">
        <v>177.56300000000002</v>
      </c>
      <c r="Y14" s="66">
        <v>378.82900000000001</v>
      </c>
      <c r="Z14" s="66">
        <v>120.413</v>
      </c>
      <c r="AA14" s="66">
        <v>57.936</v>
      </c>
    </row>
    <row r="15" spans="1:27" ht="18" customHeight="1">
      <c r="A15" s="28" t="s">
        <v>33</v>
      </c>
      <c r="B15" s="28" t="s">
        <v>34</v>
      </c>
      <c r="C15" s="7" t="s">
        <v>35</v>
      </c>
      <c r="D15" s="54">
        <f>SUM(F15:AA15)</f>
        <v>1424.963</v>
      </c>
      <c r="E15" s="51">
        <f>D15/$D$8*100</f>
        <v>1.4720638649579785</v>
      </c>
      <c r="F15" s="66">
        <v>6.5119999999999996</v>
      </c>
      <c r="G15" s="66">
        <v>12.218999999999999</v>
      </c>
      <c r="H15" s="66">
        <v>20.143000000000001</v>
      </c>
      <c r="I15" s="66">
        <v>58.256</v>
      </c>
      <c r="J15" s="66">
        <v>93.528000000000006</v>
      </c>
      <c r="K15" s="66">
        <v>36.281999999999996</v>
      </c>
      <c r="L15" s="66">
        <v>77.62</v>
      </c>
      <c r="M15" s="66">
        <v>40.314999999999998</v>
      </c>
      <c r="N15" s="66">
        <v>24.693000000000001</v>
      </c>
      <c r="O15" s="66">
        <v>43.1</v>
      </c>
      <c r="P15" s="66">
        <v>90.600999999999999</v>
      </c>
      <c r="Q15" s="66">
        <v>309.41800000000001</v>
      </c>
      <c r="R15" s="66">
        <v>146.983</v>
      </c>
      <c r="S15" s="66">
        <v>7.9820000000000002</v>
      </c>
      <c r="T15" s="66">
        <v>116.3</v>
      </c>
      <c r="U15" s="66">
        <v>72.006</v>
      </c>
      <c r="V15" s="66">
        <v>29.715</v>
      </c>
      <c r="W15" s="66">
        <v>87.507000000000005</v>
      </c>
      <c r="X15" s="66">
        <v>24.556999999999999</v>
      </c>
      <c r="Y15" s="66">
        <v>50.905000000000001</v>
      </c>
      <c r="Z15" s="66">
        <v>53.125999999999998</v>
      </c>
      <c r="AA15" s="66">
        <v>23.195</v>
      </c>
    </row>
    <row r="16" spans="1:27" ht="18" customHeight="1">
      <c r="A16" s="28" t="s">
        <v>36</v>
      </c>
      <c r="B16" s="17" t="s">
        <v>37</v>
      </c>
      <c r="C16" s="7" t="s">
        <v>38</v>
      </c>
      <c r="D16" s="52">
        <f>D17+D18+D19</f>
        <v>16169.0748</v>
      </c>
      <c r="E16" s="51">
        <f>D16/$D$8*100</f>
        <v>16.703528963827591</v>
      </c>
      <c r="F16" s="52">
        <f>F17+F18+F19</f>
        <v>0</v>
      </c>
      <c r="G16" s="52">
        <f t="shared" ref="G16:AA16" si="3">G17+G18+G19</f>
        <v>557.44500000000005</v>
      </c>
      <c r="H16" s="52">
        <f t="shared" si="3"/>
        <v>324.315</v>
      </c>
      <c r="I16" s="52">
        <f t="shared" si="3"/>
        <v>575.38200000000006</v>
      </c>
      <c r="J16" s="52">
        <f t="shared" si="3"/>
        <v>340.12870000000004</v>
      </c>
      <c r="K16" s="52">
        <f t="shared" si="3"/>
        <v>1192.3090000000002</v>
      </c>
      <c r="L16" s="52">
        <f t="shared" si="3"/>
        <v>1698.7650000000001</v>
      </c>
      <c r="M16" s="52">
        <f t="shared" si="3"/>
        <v>884.31100000000004</v>
      </c>
      <c r="N16" s="52">
        <f t="shared" si="3"/>
        <v>1205.7109</v>
      </c>
      <c r="O16" s="52">
        <f t="shared" si="3"/>
        <v>709.1395</v>
      </c>
      <c r="P16" s="52">
        <f t="shared" si="3"/>
        <v>313.46999999999997</v>
      </c>
      <c r="Q16" s="52">
        <f t="shared" si="3"/>
        <v>2085.5337</v>
      </c>
      <c r="R16" s="52">
        <f t="shared" si="3"/>
        <v>151.71099999999998</v>
      </c>
      <c r="S16" s="52">
        <f t="shared" si="3"/>
        <v>124.53100000000001</v>
      </c>
      <c r="T16" s="52">
        <f t="shared" si="3"/>
        <v>592.16000000000008</v>
      </c>
      <c r="U16" s="52">
        <f t="shared" si="3"/>
        <v>337.79</v>
      </c>
      <c r="V16" s="52">
        <f t="shared" si="3"/>
        <v>843.92000000000007</v>
      </c>
      <c r="W16" s="52">
        <f t="shared" si="3"/>
        <v>916.428</v>
      </c>
      <c r="X16" s="52">
        <f t="shared" si="3"/>
        <v>2114.0100000000002</v>
      </c>
      <c r="Y16" s="52">
        <f t="shared" si="3"/>
        <v>528.08500000000004</v>
      </c>
      <c r="Z16" s="52">
        <f t="shared" si="3"/>
        <v>245.89999999999998</v>
      </c>
      <c r="AA16" s="52">
        <f t="shared" si="3"/>
        <v>428.03000000000003</v>
      </c>
    </row>
    <row r="17" spans="1:27" s="25" customFormat="1" ht="18" customHeight="1">
      <c r="A17" s="27"/>
      <c r="B17" s="27" t="s">
        <v>39</v>
      </c>
      <c r="C17" s="22" t="s">
        <v>40</v>
      </c>
      <c r="D17" s="54">
        <f>SUM(F17:AA17)</f>
        <v>12378.1574</v>
      </c>
      <c r="E17" s="54">
        <f>D17/$D$16*100</f>
        <v>76.554518753293166</v>
      </c>
      <c r="F17" s="66">
        <v>0</v>
      </c>
      <c r="G17" s="66">
        <v>543.98</v>
      </c>
      <c r="H17" s="66">
        <v>320.185</v>
      </c>
      <c r="I17" s="66">
        <v>519.07100000000003</v>
      </c>
      <c r="J17" s="66">
        <v>327.32100000000003</v>
      </c>
      <c r="K17" s="66">
        <v>650.15800000000002</v>
      </c>
      <c r="L17" s="66">
        <v>1299.4000000000001</v>
      </c>
      <c r="M17" s="66">
        <v>823.14700000000005</v>
      </c>
      <c r="N17" s="66">
        <v>511.3904</v>
      </c>
      <c r="O17" s="66">
        <v>687.01400000000001</v>
      </c>
      <c r="P17" s="66">
        <v>299.14</v>
      </c>
      <c r="Q17" s="66">
        <v>1865.9169999999999</v>
      </c>
      <c r="R17" s="66">
        <v>141.94999999999999</v>
      </c>
      <c r="S17" s="66">
        <v>103.48</v>
      </c>
      <c r="T17" s="66">
        <v>511.18</v>
      </c>
      <c r="U17" s="66">
        <v>248.42</v>
      </c>
      <c r="V17" s="66">
        <v>214.83</v>
      </c>
      <c r="W17" s="66">
        <v>729.76400000000001</v>
      </c>
      <c r="X17" s="66">
        <v>1579.72</v>
      </c>
      <c r="Y17" s="66">
        <v>528.08500000000004</v>
      </c>
      <c r="Z17" s="66">
        <v>132.13499999999999</v>
      </c>
      <c r="AA17" s="66">
        <v>341.87</v>
      </c>
    </row>
    <row r="18" spans="1:27" s="25" customFormat="1" ht="18" customHeight="1">
      <c r="A18" s="27"/>
      <c r="B18" s="27" t="s">
        <v>41</v>
      </c>
      <c r="C18" s="22" t="s">
        <v>42</v>
      </c>
      <c r="D18" s="54">
        <f>SUM(F18:AA18)</f>
        <v>789.75500000000011</v>
      </c>
      <c r="E18" s="54">
        <f>D18/$D$16*100</f>
        <v>4.8843549168317288</v>
      </c>
      <c r="F18" s="66">
        <v>0</v>
      </c>
      <c r="G18" s="66">
        <v>0</v>
      </c>
      <c r="H18" s="66">
        <v>0</v>
      </c>
      <c r="I18" s="66">
        <v>5.3710000000000004</v>
      </c>
      <c r="J18" s="66">
        <v>7.8140000000000001</v>
      </c>
      <c r="K18" s="66">
        <v>234.68100000000001</v>
      </c>
      <c r="L18" s="66">
        <v>190.30500000000001</v>
      </c>
      <c r="M18" s="66">
        <v>55.573999999999998</v>
      </c>
      <c r="N18" s="66">
        <v>104.7105</v>
      </c>
      <c r="O18" s="66">
        <v>17.3645</v>
      </c>
      <c r="P18" s="66">
        <v>0</v>
      </c>
      <c r="Q18" s="66">
        <v>72.204999999999998</v>
      </c>
      <c r="R18" s="66">
        <v>2.46</v>
      </c>
      <c r="S18" s="66">
        <v>0</v>
      </c>
      <c r="T18" s="66">
        <v>49.63</v>
      </c>
      <c r="U18" s="66">
        <v>9.14</v>
      </c>
      <c r="V18" s="66">
        <v>5.52</v>
      </c>
      <c r="W18" s="66">
        <v>0</v>
      </c>
      <c r="X18" s="66">
        <v>0</v>
      </c>
      <c r="Y18" s="66">
        <v>0</v>
      </c>
      <c r="Z18" s="66">
        <v>0</v>
      </c>
      <c r="AA18" s="66">
        <v>34.979999999999997</v>
      </c>
    </row>
    <row r="19" spans="1:27" s="25" customFormat="1" ht="18" customHeight="1">
      <c r="A19" s="27"/>
      <c r="B19" s="27" t="s">
        <v>43</v>
      </c>
      <c r="C19" s="22" t="s">
        <v>44</v>
      </c>
      <c r="D19" s="54">
        <f>SUM(F19:AA19)</f>
        <v>3001.1623999999993</v>
      </c>
      <c r="E19" s="54">
        <f>D19/$D$16*100</f>
        <v>18.561126329875098</v>
      </c>
      <c r="F19" s="66">
        <v>0</v>
      </c>
      <c r="G19" s="66">
        <v>13.465</v>
      </c>
      <c r="H19" s="66">
        <v>4.13</v>
      </c>
      <c r="I19" s="66">
        <v>50.94</v>
      </c>
      <c r="J19" s="66">
        <v>4.9936999999999996</v>
      </c>
      <c r="K19" s="66">
        <v>307.47000000000003</v>
      </c>
      <c r="L19" s="66">
        <v>209.06</v>
      </c>
      <c r="M19" s="66">
        <v>5.59</v>
      </c>
      <c r="N19" s="66">
        <v>589.61</v>
      </c>
      <c r="O19" s="66">
        <v>4.7610000000000001</v>
      </c>
      <c r="P19" s="66">
        <v>14.33</v>
      </c>
      <c r="Q19" s="66">
        <v>147.4117</v>
      </c>
      <c r="R19" s="66">
        <v>7.3010000000000002</v>
      </c>
      <c r="S19" s="66">
        <v>21.050999999999998</v>
      </c>
      <c r="T19" s="66">
        <v>31.35</v>
      </c>
      <c r="U19" s="66">
        <v>80.23</v>
      </c>
      <c r="V19" s="66">
        <v>623.57000000000005</v>
      </c>
      <c r="W19" s="66">
        <v>186.66399999999999</v>
      </c>
      <c r="X19" s="66">
        <v>534.29</v>
      </c>
      <c r="Y19" s="66">
        <v>0</v>
      </c>
      <c r="Z19" s="66">
        <v>113.765</v>
      </c>
      <c r="AA19" s="66">
        <v>51.18</v>
      </c>
    </row>
    <row r="20" spans="1:27" ht="18" customHeight="1">
      <c r="A20" s="28" t="s">
        <v>45</v>
      </c>
      <c r="B20" s="17" t="s">
        <v>46</v>
      </c>
      <c r="C20" s="7" t="s">
        <v>47</v>
      </c>
      <c r="D20" s="52">
        <f>D21+D22+D23</f>
        <v>0</v>
      </c>
      <c r="E20" s="51">
        <f>D20/$D$8*100</f>
        <v>0</v>
      </c>
      <c r="F20" s="52">
        <f>F21+F22+F23</f>
        <v>0</v>
      </c>
      <c r="G20" s="52">
        <f t="shared" ref="G20:AA20" si="4">G21+G22+G23</f>
        <v>0</v>
      </c>
      <c r="H20" s="52">
        <f t="shared" si="4"/>
        <v>0</v>
      </c>
      <c r="I20" s="52">
        <f t="shared" si="4"/>
        <v>0</v>
      </c>
      <c r="J20" s="52">
        <f t="shared" si="4"/>
        <v>0</v>
      </c>
      <c r="K20" s="52">
        <f t="shared" si="4"/>
        <v>0</v>
      </c>
      <c r="L20" s="52">
        <f t="shared" si="4"/>
        <v>0</v>
      </c>
      <c r="M20" s="52">
        <f t="shared" si="4"/>
        <v>0</v>
      </c>
      <c r="N20" s="52">
        <f t="shared" si="4"/>
        <v>0</v>
      </c>
      <c r="O20" s="52">
        <f t="shared" si="4"/>
        <v>0</v>
      </c>
      <c r="P20" s="52">
        <f t="shared" si="4"/>
        <v>0</v>
      </c>
      <c r="Q20" s="52">
        <f t="shared" si="4"/>
        <v>0</v>
      </c>
      <c r="R20" s="52">
        <f t="shared" si="4"/>
        <v>0</v>
      </c>
      <c r="S20" s="52">
        <f t="shared" si="4"/>
        <v>0</v>
      </c>
      <c r="T20" s="52">
        <f t="shared" si="4"/>
        <v>0</v>
      </c>
      <c r="U20" s="52">
        <f t="shared" si="4"/>
        <v>0</v>
      </c>
      <c r="V20" s="52">
        <f t="shared" si="4"/>
        <v>0</v>
      </c>
      <c r="W20" s="52">
        <f t="shared" si="4"/>
        <v>0</v>
      </c>
      <c r="X20" s="52">
        <f t="shared" si="4"/>
        <v>0</v>
      </c>
      <c r="Y20" s="52">
        <f t="shared" si="4"/>
        <v>0</v>
      </c>
      <c r="Z20" s="52">
        <f t="shared" si="4"/>
        <v>0</v>
      </c>
      <c r="AA20" s="52">
        <f t="shared" si="4"/>
        <v>0</v>
      </c>
    </row>
    <row r="21" spans="1:27" s="25" customFormat="1" ht="18" customHeight="1">
      <c r="A21" s="27"/>
      <c r="B21" s="27" t="s">
        <v>48</v>
      </c>
      <c r="C21" s="22" t="s">
        <v>49</v>
      </c>
      <c r="D21" s="54">
        <f t="shared" ref="D21:D23" si="5">SUM(F21:AA21)</f>
        <v>0</v>
      </c>
      <c r="E21" s="54" t="e">
        <f>D21/$D$20*100</f>
        <v>#DIV/0!</v>
      </c>
      <c r="F21" s="66">
        <v>0</v>
      </c>
      <c r="G21" s="66">
        <v>0</v>
      </c>
      <c r="H21" s="66">
        <v>0</v>
      </c>
      <c r="I21" s="66">
        <v>0</v>
      </c>
      <c r="J21" s="66">
        <v>0</v>
      </c>
      <c r="K21" s="66">
        <v>0</v>
      </c>
      <c r="L21" s="66">
        <v>0</v>
      </c>
      <c r="M21" s="66">
        <v>0</v>
      </c>
      <c r="N21" s="66">
        <v>0</v>
      </c>
      <c r="O21" s="66">
        <v>0</v>
      </c>
      <c r="P21" s="66">
        <v>0</v>
      </c>
      <c r="Q21" s="66">
        <v>0</v>
      </c>
      <c r="R21" s="66">
        <v>0</v>
      </c>
      <c r="S21" s="66">
        <v>0</v>
      </c>
      <c r="T21" s="66">
        <v>0</v>
      </c>
      <c r="U21" s="66">
        <v>0</v>
      </c>
      <c r="V21" s="66">
        <v>0</v>
      </c>
      <c r="W21" s="66">
        <v>0</v>
      </c>
      <c r="X21" s="66">
        <v>0</v>
      </c>
      <c r="Y21" s="66">
        <v>0</v>
      </c>
      <c r="Z21" s="66">
        <v>0</v>
      </c>
      <c r="AA21" s="66">
        <v>0</v>
      </c>
    </row>
    <row r="22" spans="1:27" s="25" customFormat="1" ht="18" customHeight="1">
      <c r="A22" s="27"/>
      <c r="B22" s="27" t="s">
        <v>50</v>
      </c>
      <c r="C22" s="22" t="s">
        <v>51</v>
      </c>
      <c r="D22" s="54">
        <f t="shared" si="5"/>
        <v>0</v>
      </c>
      <c r="E22" s="54" t="e">
        <f>D22/$D$20*100</f>
        <v>#DIV/0!</v>
      </c>
      <c r="F22" s="66">
        <v>0</v>
      </c>
      <c r="G22" s="66">
        <v>0</v>
      </c>
      <c r="H22" s="66">
        <v>0</v>
      </c>
      <c r="I22" s="66">
        <v>0</v>
      </c>
      <c r="J22" s="66">
        <v>0</v>
      </c>
      <c r="K22" s="66">
        <v>0</v>
      </c>
      <c r="L22" s="66">
        <v>0</v>
      </c>
      <c r="M22" s="66">
        <v>0</v>
      </c>
      <c r="N22" s="66">
        <v>0</v>
      </c>
      <c r="O22" s="66">
        <v>0</v>
      </c>
      <c r="P22" s="66">
        <v>0</v>
      </c>
      <c r="Q22" s="66">
        <v>0</v>
      </c>
      <c r="R22" s="66">
        <v>0</v>
      </c>
      <c r="S22" s="66">
        <v>0</v>
      </c>
      <c r="T22" s="66">
        <v>0</v>
      </c>
      <c r="U22" s="66">
        <v>0</v>
      </c>
      <c r="V22" s="66">
        <v>0</v>
      </c>
      <c r="W22" s="66">
        <v>0</v>
      </c>
      <c r="X22" s="66">
        <v>0</v>
      </c>
      <c r="Y22" s="66">
        <v>0</v>
      </c>
      <c r="Z22" s="66">
        <v>0</v>
      </c>
      <c r="AA22" s="66">
        <v>0</v>
      </c>
    </row>
    <row r="23" spans="1:27" s="25" customFormat="1" ht="18" customHeight="1">
      <c r="A23" s="27"/>
      <c r="B23" s="27" t="s">
        <v>52</v>
      </c>
      <c r="C23" s="22" t="s">
        <v>53</v>
      </c>
      <c r="D23" s="54">
        <f t="shared" si="5"/>
        <v>0</v>
      </c>
      <c r="E23" s="54" t="e">
        <f>D23/$D$20*100</f>
        <v>#DIV/0!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c r="AA23" s="66">
        <v>0</v>
      </c>
    </row>
    <row r="24" spans="1:27" ht="18" customHeight="1">
      <c r="A24" s="28" t="s">
        <v>54</v>
      </c>
      <c r="B24" s="17" t="s">
        <v>55</v>
      </c>
      <c r="C24" s="7" t="s">
        <v>56</v>
      </c>
      <c r="D24" s="52">
        <f>D25+D26+D27</f>
        <v>69876.826499999996</v>
      </c>
      <c r="E24" s="51">
        <f>D24/$D$8*100</f>
        <v>72.186541888166985</v>
      </c>
      <c r="F24" s="52">
        <f>F25+F26+F27</f>
        <v>0</v>
      </c>
      <c r="G24" s="52">
        <f t="shared" ref="G24:AA24" si="6">G25+G26+G27</f>
        <v>2302.75</v>
      </c>
      <c r="H24" s="52">
        <f t="shared" si="6"/>
        <v>2073.8409999999999</v>
      </c>
      <c r="I24" s="52">
        <f t="shared" si="6"/>
        <v>3923.1629999999996</v>
      </c>
      <c r="J24" s="52">
        <f t="shared" si="6"/>
        <v>1414.9880000000001</v>
      </c>
      <c r="K24" s="52">
        <f t="shared" si="6"/>
        <v>4824.2275</v>
      </c>
      <c r="L24" s="52">
        <f t="shared" si="6"/>
        <v>2760.8674999999998</v>
      </c>
      <c r="M24" s="52">
        <f t="shared" si="6"/>
        <v>3751.0899999999997</v>
      </c>
      <c r="N24" s="52">
        <f t="shared" si="6"/>
        <v>3043.924</v>
      </c>
      <c r="O24" s="52">
        <f t="shared" si="6"/>
        <v>2160.6749999999997</v>
      </c>
      <c r="P24" s="52">
        <f t="shared" si="6"/>
        <v>2161.08</v>
      </c>
      <c r="Q24" s="52">
        <f t="shared" si="6"/>
        <v>4123.0240000000003</v>
      </c>
      <c r="R24" s="52">
        <f t="shared" si="6"/>
        <v>2178.0509999999999</v>
      </c>
      <c r="S24" s="52">
        <f t="shared" si="6"/>
        <v>4250.384</v>
      </c>
      <c r="T24" s="52">
        <f t="shared" si="6"/>
        <v>3758.34</v>
      </c>
      <c r="U24" s="52">
        <f t="shared" si="6"/>
        <v>3183.6200000000003</v>
      </c>
      <c r="V24" s="52">
        <f t="shared" si="6"/>
        <v>4182.0020000000004</v>
      </c>
      <c r="W24" s="52">
        <f t="shared" si="6"/>
        <v>5636.9</v>
      </c>
      <c r="X24" s="52">
        <f t="shared" si="6"/>
        <v>4383.84</v>
      </c>
      <c r="Y24" s="52">
        <f t="shared" si="6"/>
        <v>2884.2754999999997</v>
      </c>
      <c r="Z24" s="52">
        <f t="shared" si="6"/>
        <v>4536.7739999999994</v>
      </c>
      <c r="AA24" s="52">
        <f t="shared" si="6"/>
        <v>2343.0100000000002</v>
      </c>
    </row>
    <row r="25" spans="1:27" s="25" customFormat="1" ht="18" customHeight="1">
      <c r="A25" s="27"/>
      <c r="B25" s="27" t="s">
        <v>199</v>
      </c>
      <c r="C25" s="22" t="s">
        <v>58</v>
      </c>
      <c r="D25" s="54">
        <f t="shared" ref="D25:D27" si="7">SUM(F25:AA25)</f>
        <v>42415.115000000005</v>
      </c>
      <c r="E25" s="54">
        <f>D25/$D$24*100</f>
        <v>60.699830150414755</v>
      </c>
      <c r="F25" s="66">
        <v>0</v>
      </c>
      <c r="G25" s="66">
        <v>1922.41</v>
      </c>
      <c r="H25" s="66">
        <v>1661.62</v>
      </c>
      <c r="I25" s="66">
        <v>1633.33</v>
      </c>
      <c r="J25" s="66">
        <v>1023.2</v>
      </c>
      <c r="K25" s="66">
        <v>3129.2105000000001</v>
      </c>
      <c r="L25" s="66">
        <v>1914.9304999999999</v>
      </c>
      <c r="M25" s="66">
        <v>2983.585</v>
      </c>
      <c r="N25" s="66">
        <v>1706.0540000000001</v>
      </c>
      <c r="O25" s="66">
        <v>1537.7449999999999</v>
      </c>
      <c r="P25" s="66">
        <v>1739.09</v>
      </c>
      <c r="Q25" s="66">
        <v>3284.4140000000002</v>
      </c>
      <c r="R25" s="66">
        <v>1418.181</v>
      </c>
      <c r="S25" s="66">
        <v>2650.7339999999999</v>
      </c>
      <c r="T25" s="66">
        <v>188.666</v>
      </c>
      <c r="U25" s="66">
        <v>2140.86</v>
      </c>
      <c r="V25" s="66">
        <v>2487.357</v>
      </c>
      <c r="W25" s="66">
        <v>3744.49</v>
      </c>
      <c r="X25" s="66">
        <v>2090.46</v>
      </c>
      <c r="Y25" s="66">
        <v>607.87400000000002</v>
      </c>
      <c r="Z25" s="66">
        <v>2666.9639999999999</v>
      </c>
      <c r="AA25" s="66">
        <v>1883.94</v>
      </c>
    </row>
    <row r="26" spans="1:27" s="25" customFormat="1" ht="18" customHeight="1">
      <c r="A26" s="27"/>
      <c r="B26" s="27" t="s">
        <v>59</v>
      </c>
      <c r="C26" s="22" t="s">
        <v>60</v>
      </c>
      <c r="D26" s="54">
        <f t="shared" si="7"/>
        <v>3554.2649999999994</v>
      </c>
      <c r="E26" s="54">
        <f>D26/$D$24*100</f>
        <v>5.0864716931585319</v>
      </c>
      <c r="F26" s="66">
        <v>0</v>
      </c>
      <c r="G26" s="66">
        <v>31.17</v>
      </c>
      <c r="H26" s="66">
        <v>154.77099999999999</v>
      </c>
      <c r="I26" s="66">
        <v>62.691000000000003</v>
      </c>
      <c r="J26" s="66">
        <v>92.07</v>
      </c>
      <c r="K26" s="66">
        <v>569.96</v>
      </c>
      <c r="L26" s="66">
        <v>200.50399999999999</v>
      </c>
      <c r="M26" s="66">
        <v>197.32499999999999</v>
      </c>
      <c r="N26" s="66">
        <v>90.13</v>
      </c>
      <c r="O26" s="66">
        <v>171.99</v>
      </c>
      <c r="P26" s="66">
        <v>111.19</v>
      </c>
      <c r="Q26" s="66">
        <v>264.17</v>
      </c>
      <c r="R26" s="66">
        <v>433.92</v>
      </c>
      <c r="S26" s="66">
        <v>177.51</v>
      </c>
      <c r="T26" s="66">
        <v>147.935</v>
      </c>
      <c r="U26" s="66">
        <v>158.65</v>
      </c>
      <c r="V26" s="66">
        <v>221.02500000000001</v>
      </c>
      <c r="W26" s="66">
        <v>87.39</v>
      </c>
      <c r="X26" s="66">
        <v>4.24</v>
      </c>
      <c r="Y26" s="66">
        <v>98.884</v>
      </c>
      <c r="Z26" s="66">
        <v>262.68</v>
      </c>
      <c r="AA26" s="66">
        <v>16.059999999999999</v>
      </c>
    </row>
    <row r="27" spans="1:27" s="25" customFormat="1" ht="18" customHeight="1">
      <c r="A27" s="27"/>
      <c r="B27" s="27" t="s">
        <v>61</v>
      </c>
      <c r="C27" s="22" t="s">
        <v>62</v>
      </c>
      <c r="D27" s="54">
        <f t="shared" si="7"/>
        <v>23907.446499999998</v>
      </c>
      <c r="E27" s="54">
        <f>D27/$D$24*100</f>
        <v>34.213698156426723</v>
      </c>
      <c r="F27" s="66">
        <v>0</v>
      </c>
      <c r="G27" s="66">
        <v>349.17</v>
      </c>
      <c r="H27" s="66">
        <v>257.45</v>
      </c>
      <c r="I27" s="66">
        <v>2227.1419999999998</v>
      </c>
      <c r="J27" s="66">
        <v>299.71800000000002</v>
      </c>
      <c r="K27" s="66">
        <v>1125.057</v>
      </c>
      <c r="L27" s="66">
        <v>645.43299999999999</v>
      </c>
      <c r="M27" s="66">
        <v>570.17999999999995</v>
      </c>
      <c r="N27" s="66">
        <v>1247.74</v>
      </c>
      <c r="O27" s="66">
        <v>450.94</v>
      </c>
      <c r="P27" s="66">
        <v>310.8</v>
      </c>
      <c r="Q27" s="66">
        <v>574.44000000000005</v>
      </c>
      <c r="R27" s="66">
        <v>325.95</v>
      </c>
      <c r="S27" s="66">
        <v>1422.14</v>
      </c>
      <c r="T27" s="66">
        <v>3421.739</v>
      </c>
      <c r="U27" s="66">
        <v>884.11</v>
      </c>
      <c r="V27" s="66">
        <v>1473.62</v>
      </c>
      <c r="W27" s="66">
        <v>1805.02</v>
      </c>
      <c r="X27" s="66">
        <v>2289.14</v>
      </c>
      <c r="Y27" s="66">
        <v>2177.5174999999999</v>
      </c>
      <c r="Z27" s="66">
        <v>1607.13</v>
      </c>
      <c r="AA27" s="66">
        <v>443.01</v>
      </c>
    </row>
    <row r="28" spans="1:27" ht="18" customHeight="1">
      <c r="A28" s="28" t="s">
        <v>63</v>
      </c>
      <c r="B28" s="28" t="s">
        <v>64</v>
      </c>
      <c r="C28" s="7" t="s">
        <v>65</v>
      </c>
      <c r="D28" s="54">
        <f>SUM(F28:AA28)</f>
        <v>219.26299999999995</v>
      </c>
      <c r="E28" s="51">
        <f>D28/$D$8*100</f>
        <v>0.22651054042966812</v>
      </c>
      <c r="F28" s="52">
        <v>0.25800000000000001</v>
      </c>
      <c r="G28" s="52">
        <v>1.425</v>
      </c>
      <c r="H28" s="52">
        <v>15.875</v>
      </c>
      <c r="I28" s="52">
        <v>7.3049999999999997</v>
      </c>
      <c r="J28" s="52">
        <v>30.331</v>
      </c>
      <c r="K28" s="52">
        <v>5.8559999999999999</v>
      </c>
      <c r="L28" s="52">
        <v>16.375</v>
      </c>
      <c r="M28" s="52">
        <v>6.7949999999999999</v>
      </c>
      <c r="N28" s="52">
        <v>4.6980000000000004</v>
      </c>
      <c r="O28" s="52">
        <v>6.6239999999999997</v>
      </c>
      <c r="P28" s="52">
        <v>8.6989999999999998</v>
      </c>
      <c r="Q28" s="52">
        <v>12.22</v>
      </c>
      <c r="R28" s="52">
        <v>9.59</v>
      </c>
      <c r="S28" s="52">
        <v>2.52</v>
      </c>
      <c r="T28" s="52">
        <v>27.94</v>
      </c>
      <c r="U28" s="52">
        <v>7.8840000000000003</v>
      </c>
      <c r="V28" s="52">
        <v>8.0939999999999994</v>
      </c>
      <c r="W28" s="52">
        <v>10.824999999999999</v>
      </c>
      <c r="X28" s="52">
        <v>5.91</v>
      </c>
      <c r="Y28" s="52">
        <v>16.224</v>
      </c>
      <c r="Z28" s="52">
        <v>10.234999999999999</v>
      </c>
      <c r="AA28" s="52">
        <v>3.58</v>
      </c>
    </row>
    <row r="29" spans="1:27" ht="18" customHeight="1">
      <c r="A29" s="28" t="s">
        <v>66</v>
      </c>
      <c r="B29" s="28" t="s">
        <v>67</v>
      </c>
      <c r="C29" s="7" t="s">
        <v>68</v>
      </c>
      <c r="D29" s="54">
        <f>SUM(F29:AA29)</f>
        <v>0</v>
      </c>
      <c r="E29" s="51">
        <f>D29/$D$8*100</f>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c r="AA29" s="52">
        <v>0</v>
      </c>
    </row>
    <row r="30" spans="1:27" ht="18" customHeight="1">
      <c r="A30" s="28" t="s">
        <v>69</v>
      </c>
      <c r="B30" s="28" t="s">
        <v>70</v>
      </c>
      <c r="C30" s="7" t="s">
        <v>71</v>
      </c>
      <c r="D30" s="54">
        <f>SUM(F30:AA30)</f>
        <v>11.458</v>
      </c>
      <c r="E30" s="51">
        <f>D30/$D$8*100</f>
        <v>1.1836733841291682E-2</v>
      </c>
      <c r="F30" s="52">
        <v>0.04</v>
      </c>
      <c r="G30" s="52">
        <v>0</v>
      </c>
      <c r="H30" s="52">
        <v>0</v>
      </c>
      <c r="I30" s="52">
        <v>0</v>
      </c>
      <c r="J30" s="52">
        <v>5.8639999999999999</v>
      </c>
      <c r="K30" s="52">
        <v>0</v>
      </c>
      <c r="L30" s="52">
        <v>0</v>
      </c>
      <c r="M30" s="52">
        <v>0</v>
      </c>
      <c r="N30" s="52">
        <v>0.23400000000000001</v>
      </c>
      <c r="O30" s="52">
        <v>0</v>
      </c>
      <c r="P30" s="52">
        <v>0</v>
      </c>
      <c r="Q30" s="52">
        <v>0</v>
      </c>
      <c r="R30" s="52">
        <v>0.16</v>
      </c>
      <c r="S30" s="52">
        <v>0</v>
      </c>
      <c r="T30" s="52">
        <v>0</v>
      </c>
      <c r="U30" s="52">
        <v>1.1599999999999999</v>
      </c>
      <c r="V30" s="52">
        <v>0</v>
      </c>
      <c r="W30" s="52">
        <v>0.33500000000000002</v>
      </c>
      <c r="X30" s="52">
        <v>0</v>
      </c>
      <c r="Y30" s="52">
        <v>0.06</v>
      </c>
      <c r="Z30" s="52">
        <v>3.605</v>
      </c>
      <c r="AA30" s="52">
        <v>0</v>
      </c>
    </row>
    <row r="31" spans="1:27" s="117" customFormat="1" ht="18" customHeight="1">
      <c r="A31" s="62" t="s">
        <v>72</v>
      </c>
      <c r="B31" s="62" t="s">
        <v>73</v>
      </c>
      <c r="C31" s="63" t="s">
        <v>74</v>
      </c>
      <c r="D31" s="64">
        <f>SUM(D33:D42)+SUM(D60:D73)</f>
        <v>4138.5073000000011</v>
      </c>
      <c r="E31" s="65">
        <f>D31/$D$6*100</f>
        <v>4.0704755653864622</v>
      </c>
      <c r="F31" s="64">
        <f>SUM(F33:F42)+SUM(F60:F73)</f>
        <v>49.241999999999997</v>
      </c>
      <c r="G31" s="64">
        <f t="shared" ref="G31:AA31" si="8">SUM(G33:G42)+SUM(G60:G73)</f>
        <v>39.569999999999993</v>
      </c>
      <c r="H31" s="64">
        <f t="shared" si="8"/>
        <v>135.57</v>
      </c>
      <c r="I31" s="64">
        <f t="shared" si="8"/>
        <v>128.98400000000001</v>
      </c>
      <c r="J31" s="64">
        <f t="shared" si="8"/>
        <v>242.96699999999998</v>
      </c>
      <c r="K31" s="64">
        <f t="shared" si="8"/>
        <v>331.28879999999998</v>
      </c>
      <c r="L31" s="64">
        <f t="shared" si="8"/>
        <v>172.63900000000001</v>
      </c>
      <c r="M31" s="64">
        <f t="shared" si="8"/>
        <v>101.60299999999999</v>
      </c>
      <c r="N31" s="64">
        <f t="shared" si="8"/>
        <v>114.95699999999999</v>
      </c>
      <c r="O31" s="64">
        <f t="shared" si="8"/>
        <v>210.98099999999999</v>
      </c>
      <c r="P31" s="64">
        <f t="shared" si="8"/>
        <v>259.44450000000001</v>
      </c>
      <c r="Q31" s="64">
        <f t="shared" si="8"/>
        <v>281.60899999999998</v>
      </c>
      <c r="R31" s="64">
        <f t="shared" si="8"/>
        <v>260.24799999999999</v>
      </c>
      <c r="S31" s="64">
        <f t="shared" si="8"/>
        <v>64.984000000000009</v>
      </c>
      <c r="T31" s="64">
        <f t="shared" si="8"/>
        <v>422.476</v>
      </c>
      <c r="U31" s="64">
        <f t="shared" si="8"/>
        <v>347.00700000000001</v>
      </c>
      <c r="V31" s="64">
        <f t="shared" si="8"/>
        <v>208.274</v>
      </c>
      <c r="W31" s="64">
        <f t="shared" si="8"/>
        <v>186.86899999999997</v>
      </c>
      <c r="X31" s="64">
        <f t="shared" si="8"/>
        <v>76.725999999999999</v>
      </c>
      <c r="Y31" s="64">
        <f t="shared" si="8"/>
        <v>212.23400000000001</v>
      </c>
      <c r="Z31" s="64">
        <f t="shared" si="8"/>
        <v>228.45499999999998</v>
      </c>
      <c r="AA31" s="64">
        <f t="shared" si="8"/>
        <v>62.379000000000005</v>
      </c>
    </row>
    <row r="32" spans="1:27" s="25" customFormat="1" ht="18" customHeight="1">
      <c r="A32" s="27"/>
      <c r="B32" s="27" t="s">
        <v>75</v>
      </c>
      <c r="C32" s="22"/>
      <c r="D32" s="66"/>
      <c r="E32" s="54"/>
      <c r="F32" s="66"/>
      <c r="G32" s="66"/>
      <c r="H32" s="66"/>
      <c r="I32" s="66"/>
      <c r="J32" s="66"/>
      <c r="K32" s="66"/>
      <c r="L32" s="66"/>
      <c r="M32" s="66"/>
      <c r="N32" s="66"/>
      <c r="O32" s="66"/>
      <c r="P32" s="66"/>
      <c r="Q32" s="66"/>
      <c r="R32" s="66"/>
      <c r="S32" s="66"/>
      <c r="T32" s="66"/>
      <c r="U32" s="66"/>
      <c r="V32" s="66"/>
      <c r="W32" s="66"/>
      <c r="X32" s="66"/>
      <c r="Y32" s="66"/>
      <c r="Z32" s="66"/>
      <c r="AA32" s="66"/>
    </row>
    <row r="33" spans="1:27" ht="18" customHeight="1">
      <c r="A33" s="28" t="s">
        <v>76</v>
      </c>
      <c r="B33" s="28" t="s">
        <v>77</v>
      </c>
      <c r="C33" s="7" t="s">
        <v>78</v>
      </c>
      <c r="D33" s="54">
        <f t="shared" ref="D33:D41" si="9">SUM(F33:AA33)</f>
        <v>121.89579999999999</v>
      </c>
      <c r="E33" s="51">
        <f>D33/$D$31*100</f>
        <v>2.9454049772970068</v>
      </c>
      <c r="F33" s="52">
        <v>1.08</v>
      </c>
      <c r="G33" s="52">
        <v>0</v>
      </c>
      <c r="H33" s="52">
        <v>0</v>
      </c>
      <c r="I33" s="52">
        <v>0</v>
      </c>
      <c r="J33" s="52">
        <v>6.0519999999999996</v>
      </c>
      <c r="K33" s="52">
        <v>25.309799999999999</v>
      </c>
      <c r="L33" s="52">
        <v>5.5</v>
      </c>
      <c r="M33" s="52">
        <v>0</v>
      </c>
      <c r="N33" s="52">
        <v>3.82</v>
      </c>
      <c r="O33" s="52">
        <v>0</v>
      </c>
      <c r="P33" s="52">
        <v>0</v>
      </c>
      <c r="Q33" s="52">
        <v>0</v>
      </c>
      <c r="R33" s="52">
        <v>1.82</v>
      </c>
      <c r="S33" s="52">
        <v>0</v>
      </c>
      <c r="T33" s="52">
        <v>77.11</v>
      </c>
      <c r="U33" s="52">
        <v>0</v>
      </c>
      <c r="V33" s="52">
        <v>1.204</v>
      </c>
      <c r="W33" s="52">
        <v>0</v>
      </c>
      <c r="X33" s="52">
        <v>0</v>
      </c>
      <c r="Y33" s="52">
        <v>0</v>
      </c>
      <c r="Z33" s="52">
        <v>0</v>
      </c>
      <c r="AA33" s="52">
        <v>0</v>
      </c>
    </row>
    <row r="34" spans="1:27" ht="18" customHeight="1">
      <c r="A34" s="28" t="s">
        <v>79</v>
      </c>
      <c r="B34" s="28" t="s">
        <v>80</v>
      </c>
      <c r="C34" s="7" t="s">
        <v>81</v>
      </c>
      <c r="D34" s="54">
        <f t="shared" si="9"/>
        <v>0.85000000000000009</v>
      </c>
      <c r="E34" s="51">
        <f t="shared" ref="E34:E42" si="10">D34/$D$31*100</f>
        <v>2.0538806346916433E-2</v>
      </c>
      <c r="F34" s="52">
        <v>0.8</v>
      </c>
      <c r="G34" s="52">
        <v>0</v>
      </c>
      <c r="H34" s="52">
        <v>0</v>
      </c>
      <c r="I34" s="52">
        <v>0</v>
      </c>
      <c r="J34" s="52">
        <v>0</v>
      </c>
      <c r="K34" s="52">
        <v>0</v>
      </c>
      <c r="L34" s="52">
        <v>0</v>
      </c>
      <c r="M34" s="52">
        <v>0</v>
      </c>
      <c r="N34" s="52">
        <v>0</v>
      </c>
      <c r="O34" s="52">
        <v>0</v>
      </c>
      <c r="P34" s="52">
        <v>0</v>
      </c>
      <c r="Q34" s="52">
        <v>0</v>
      </c>
      <c r="R34" s="52">
        <v>0</v>
      </c>
      <c r="S34" s="52">
        <v>0</v>
      </c>
      <c r="T34" s="52">
        <v>0</v>
      </c>
      <c r="U34" s="52">
        <v>0.05</v>
      </c>
      <c r="V34" s="52">
        <v>0</v>
      </c>
      <c r="W34" s="52">
        <v>0</v>
      </c>
      <c r="X34" s="52">
        <v>0</v>
      </c>
      <c r="Y34" s="52">
        <v>0</v>
      </c>
      <c r="Z34" s="52">
        <v>0</v>
      </c>
      <c r="AA34" s="52">
        <v>0</v>
      </c>
    </row>
    <row r="35" spans="1:27" ht="18" customHeight="1">
      <c r="A35" s="28" t="s">
        <v>82</v>
      </c>
      <c r="B35" s="28" t="s">
        <v>83</v>
      </c>
      <c r="C35" s="7" t="s">
        <v>84</v>
      </c>
      <c r="D35" s="54">
        <f t="shared" si="9"/>
        <v>0</v>
      </c>
      <c r="E35" s="51">
        <f t="shared" si="10"/>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c r="AA35" s="52">
        <v>0</v>
      </c>
    </row>
    <row r="36" spans="1:27" s="707" customFormat="1" ht="18" customHeight="1">
      <c r="A36" s="28"/>
      <c r="B36" s="17" t="s">
        <v>86</v>
      </c>
      <c r="C36" s="7" t="s">
        <v>87</v>
      </c>
      <c r="D36" s="54">
        <f t="shared" si="9"/>
        <v>0</v>
      </c>
      <c r="E36" s="51">
        <f t="shared" si="10"/>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c r="AA36" s="52">
        <v>0</v>
      </c>
    </row>
    <row r="37" spans="1:27" ht="18" customHeight="1">
      <c r="A37" s="28" t="s">
        <v>85</v>
      </c>
      <c r="B37" s="28" t="s">
        <v>88</v>
      </c>
      <c r="C37" s="7" t="s">
        <v>89</v>
      </c>
      <c r="D37" s="54">
        <f t="shared" si="9"/>
        <v>0</v>
      </c>
      <c r="E37" s="51">
        <f t="shared" si="10"/>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c r="AA37" s="52">
        <v>0</v>
      </c>
    </row>
    <row r="38" spans="1:27" ht="18" customHeight="1">
      <c r="A38" s="28" t="s">
        <v>90</v>
      </c>
      <c r="B38" s="28" t="s">
        <v>91</v>
      </c>
      <c r="C38" s="7" t="s">
        <v>92</v>
      </c>
      <c r="D38" s="54">
        <f t="shared" si="9"/>
        <v>19.175999999999995</v>
      </c>
      <c r="E38" s="51">
        <f t="shared" si="10"/>
        <v>0.4633554711864345</v>
      </c>
      <c r="F38" s="52">
        <v>0.36</v>
      </c>
      <c r="G38" s="52">
        <v>0</v>
      </c>
      <c r="H38" s="52">
        <v>0</v>
      </c>
      <c r="I38" s="52">
        <v>0</v>
      </c>
      <c r="J38" s="52">
        <v>0.38</v>
      </c>
      <c r="K38" s="52">
        <v>18.021999999999998</v>
      </c>
      <c r="L38" s="52">
        <v>0</v>
      </c>
      <c r="M38" s="52">
        <v>0</v>
      </c>
      <c r="N38" s="52">
        <v>0</v>
      </c>
      <c r="O38" s="52">
        <v>6.4000000000000001E-2</v>
      </c>
      <c r="P38" s="52">
        <v>0</v>
      </c>
      <c r="Q38" s="52">
        <v>0</v>
      </c>
      <c r="R38" s="52">
        <v>0</v>
      </c>
      <c r="S38" s="52">
        <v>0</v>
      </c>
      <c r="T38" s="52">
        <v>0.02</v>
      </c>
      <c r="U38" s="52">
        <v>0.2</v>
      </c>
      <c r="V38" s="52">
        <v>0</v>
      </c>
      <c r="W38" s="52">
        <v>0.13</v>
      </c>
      <c r="X38" s="52">
        <v>0</v>
      </c>
      <c r="Y38" s="52">
        <v>0</v>
      </c>
      <c r="Z38" s="52">
        <v>0</v>
      </c>
      <c r="AA38" s="52">
        <v>0</v>
      </c>
    </row>
    <row r="39" spans="1:27" ht="18" customHeight="1">
      <c r="A39" s="28" t="s">
        <v>93</v>
      </c>
      <c r="B39" s="31" t="s">
        <v>94</v>
      </c>
      <c r="C39" s="7" t="s">
        <v>95</v>
      </c>
      <c r="D39" s="54">
        <f t="shared" si="9"/>
        <v>16.047000000000001</v>
      </c>
      <c r="E39" s="51">
        <f t="shared" si="10"/>
        <v>0.38774850052819765</v>
      </c>
      <c r="F39" s="52">
        <v>0</v>
      </c>
      <c r="G39" s="52">
        <v>0</v>
      </c>
      <c r="H39" s="52">
        <v>0.02</v>
      </c>
      <c r="I39" s="52">
        <v>1.0049999999999999</v>
      </c>
      <c r="J39" s="52">
        <v>0.51500000000000001</v>
      </c>
      <c r="K39" s="52">
        <v>0</v>
      </c>
      <c r="L39" s="52">
        <v>0.21</v>
      </c>
      <c r="M39" s="52">
        <v>0</v>
      </c>
      <c r="N39" s="52">
        <v>0</v>
      </c>
      <c r="O39" s="52">
        <v>2.4E-2</v>
      </c>
      <c r="P39" s="52">
        <v>0.42</v>
      </c>
      <c r="Q39" s="52">
        <v>0.71</v>
      </c>
      <c r="R39" s="52">
        <v>3.9740000000000002</v>
      </c>
      <c r="S39" s="52">
        <v>0</v>
      </c>
      <c r="T39" s="52">
        <v>0.82</v>
      </c>
      <c r="U39" s="52">
        <v>0.77</v>
      </c>
      <c r="V39" s="52">
        <v>0.79400000000000004</v>
      </c>
      <c r="W39" s="52">
        <v>0.66</v>
      </c>
      <c r="X39" s="52">
        <v>0</v>
      </c>
      <c r="Y39" s="52">
        <v>6.09</v>
      </c>
      <c r="Z39" s="52">
        <v>3.5000000000000003E-2</v>
      </c>
      <c r="AA39" s="52">
        <v>0</v>
      </c>
    </row>
    <row r="40" spans="1:27" ht="18" customHeight="1">
      <c r="A40" s="28" t="s">
        <v>96</v>
      </c>
      <c r="B40" s="28" t="s">
        <v>97</v>
      </c>
      <c r="C40" s="7" t="s">
        <v>98</v>
      </c>
      <c r="D40" s="54">
        <f t="shared" si="9"/>
        <v>0.03</v>
      </c>
      <c r="E40" s="51">
        <f t="shared" si="10"/>
        <v>7.2489904753822692E-4</v>
      </c>
      <c r="F40" s="52">
        <v>0</v>
      </c>
      <c r="G40" s="52">
        <v>0</v>
      </c>
      <c r="H40" s="52">
        <v>0.03</v>
      </c>
      <c r="I40" s="52">
        <v>0</v>
      </c>
      <c r="J40" s="52">
        <v>0</v>
      </c>
      <c r="K40" s="52">
        <v>0</v>
      </c>
      <c r="L40" s="52">
        <v>0</v>
      </c>
      <c r="M40" s="52">
        <v>0</v>
      </c>
      <c r="N40" s="52">
        <v>0</v>
      </c>
      <c r="O40" s="52">
        <v>0</v>
      </c>
      <c r="P40" s="52">
        <v>0</v>
      </c>
      <c r="Q40" s="52">
        <v>0</v>
      </c>
      <c r="R40" s="52">
        <v>0</v>
      </c>
      <c r="S40" s="52">
        <v>0</v>
      </c>
      <c r="T40" s="52">
        <v>0</v>
      </c>
      <c r="U40" s="52">
        <v>0</v>
      </c>
      <c r="V40" s="52">
        <v>0</v>
      </c>
      <c r="W40" s="52">
        <v>0</v>
      </c>
      <c r="X40" s="52">
        <v>0</v>
      </c>
      <c r="Y40" s="52">
        <v>0</v>
      </c>
      <c r="Z40" s="52">
        <v>0</v>
      </c>
      <c r="AA40" s="52">
        <v>0</v>
      </c>
    </row>
    <row r="41" spans="1:27" ht="18" customHeight="1">
      <c r="A41" s="28" t="s">
        <v>99</v>
      </c>
      <c r="B41" s="32" t="s">
        <v>100</v>
      </c>
      <c r="C41" s="7" t="s">
        <v>101</v>
      </c>
      <c r="D41" s="54">
        <f t="shared" si="9"/>
        <v>1.516</v>
      </c>
      <c r="E41" s="51">
        <f t="shared" si="10"/>
        <v>3.6631565202265071E-2</v>
      </c>
      <c r="F41" s="33">
        <v>0</v>
      </c>
      <c r="G41" s="33">
        <v>0</v>
      </c>
      <c r="H41" s="33">
        <v>0</v>
      </c>
      <c r="I41" s="33">
        <v>0</v>
      </c>
      <c r="J41" s="33">
        <v>0.62</v>
      </c>
      <c r="K41" s="33">
        <v>0</v>
      </c>
      <c r="L41" s="33">
        <v>0.122</v>
      </c>
      <c r="M41" s="33">
        <v>0</v>
      </c>
      <c r="N41" s="33">
        <v>0</v>
      </c>
      <c r="O41" s="33">
        <v>0.69399999999999995</v>
      </c>
      <c r="P41" s="33">
        <v>0.08</v>
      </c>
      <c r="Q41" s="33">
        <v>0</v>
      </c>
      <c r="R41" s="33">
        <v>0</v>
      </c>
      <c r="S41" s="33">
        <v>0</v>
      </c>
      <c r="T41" s="33">
        <v>0</v>
      </c>
      <c r="U41" s="33">
        <v>0</v>
      </c>
      <c r="V41" s="33">
        <v>0</v>
      </c>
      <c r="W41" s="33">
        <v>0</v>
      </c>
      <c r="X41" s="33">
        <v>0</v>
      </c>
      <c r="Y41" s="33">
        <v>0</v>
      </c>
      <c r="Z41" s="33">
        <v>0</v>
      </c>
      <c r="AA41" s="33">
        <v>0</v>
      </c>
    </row>
    <row r="42" spans="1:27" ht="18" customHeight="1">
      <c r="A42" s="28" t="s">
        <v>102</v>
      </c>
      <c r="B42" s="31" t="s">
        <v>303</v>
      </c>
      <c r="C42" s="7" t="s">
        <v>104</v>
      </c>
      <c r="D42" s="52">
        <f>SUM(D44:D59)</f>
        <v>1746.9630000000004</v>
      </c>
      <c r="E42" s="51">
        <f t="shared" si="10"/>
        <v>42.212393826150794</v>
      </c>
      <c r="F42" s="52">
        <f>SUM(F44:F59)</f>
        <v>14.901</v>
      </c>
      <c r="G42" s="52">
        <f t="shared" ref="G42:AA42" si="11">SUM(G44:G59)</f>
        <v>18.065999999999999</v>
      </c>
      <c r="H42" s="52">
        <f t="shared" si="11"/>
        <v>39.08</v>
      </c>
      <c r="I42" s="52">
        <f t="shared" si="11"/>
        <v>61.044000000000011</v>
      </c>
      <c r="J42" s="52">
        <f t="shared" si="11"/>
        <v>75.34899999999999</v>
      </c>
      <c r="K42" s="52">
        <f t="shared" si="11"/>
        <v>112.51499999999999</v>
      </c>
      <c r="L42" s="52">
        <f t="shared" si="11"/>
        <v>71.674999999999997</v>
      </c>
      <c r="M42" s="52">
        <f t="shared" si="11"/>
        <v>36.159999999999997</v>
      </c>
      <c r="N42" s="52">
        <f t="shared" si="11"/>
        <v>58.402000000000001</v>
      </c>
      <c r="O42" s="52">
        <f t="shared" si="11"/>
        <v>76.298000000000002</v>
      </c>
      <c r="P42" s="52">
        <f t="shared" si="11"/>
        <v>114.21100000000001</v>
      </c>
      <c r="Q42" s="52">
        <f t="shared" si="11"/>
        <v>184.66099999999997</v>
      </c>
      <c r="R42" s="52">
        <f t="shared" si="11"/>
        <v>61.874000000000002</v>
      </c>
      <c r="S42" s="52">
        <f t="shared" si="11"/>
        <v>33.340000000000003</v>
      </c>
      <c r="T42" s="52">
        <f t="shared" si="11"/>
        <v>211.26199999999997</v>
      </c>
      <c r="U42" s="52">
        <f t="shared" si="11"/>
        <v>96.605000000000004</v>
      </c>
      <c r="V42" s="52">
        <f t="shared" si="11"/>
        <v>126.15300000000001</v>
      </c>
      <c r="W42" s="52">
        <f t="shared" si="11"/>
        <v>64.612999999999985</v>
      </c>
      <c r="X42" s="52">
        <f t="shared" si="11"/>
        <v>50.209000000000003</v>
      </c>
      <c r="Y42" s="52">
        <f t="shared" si="11"/>
        <v>104.46899999999999</v>
      </c>
      <c r="Z42" s="52">
        <f t="shared" si="11"/>
        <v>107.61199999999998</v>
      </c>
      <c r="AA42" s="52">
        <f t="shared" si="11"/>
        <v>28.464000000000002</v>
      </c>
    </row>
    <row r="43" spans="1:27" s="25" customFormat="1" ht="18" customHeight="1">
      <c r="A43" s="27"/>
      <c r="B43" s="29" t="s">
        <v>75</v>
      </c>
      <c r="C43" s="22"/>
      <c r="D43" s="54"/>
      <c r="E43" s="54"/>
      <c r="F43" s="66"/>
      <c r="G43" s="66"/>
      <c r="H43" s="66"/>
      <c r="I43" s="66"/>
      <c r="J43" s="66"/>
      <c r="K43" s="66"/>
      <c r="L43" s="66"/>
      <c r="M43" s="66"/>
      <c r="N43" s="66"/>
      <c r="O43" s="66"/>
      <c r="P43" s="66"/>
      <c r="Q43" s="66"/>
      <c r="R43" s="66"/>
      <c r="S43" s="66"/>
      <c r="T43" s="66"/>
      <c r="U43" s="66"/>
      <c r="V43" s="66"/>
      <c r="W43" s="66"/>
      <c r="X43" s="66"/>
      <c r="Y43" s="66"/>
      <c r="Z43" s="66"/>
      <c r="AA43" s="66"/>
    </row>
    <row r="44" spans="1:27" ht="18" customHeight="1">
      <c r="A44" s="16" t="s">
        <v>105</v>
      </c>
      <c r="B44" s="31" t="s">
        <v>106</v>
      </c>
      <c r="C44" s="7" t="s">
        <v>107</v>
      </c>
      <c r="D44" s="54">
        <f t="shared" ref="D44:D59" si="12">SUM(F44:AA44)</f>
        <v>1376.3730000000003</v>
      </c>
      <c r="E44" s="51">
        <f>D44/$D$42*100</f>
        <v>78.7866142557112</v>
      </c>
      <c r="F44" s="33">
        <v>9.4550000000000001</v>
      </c>
      <c r="G44" s="33">
        <v>16.114999999999998</v>
      </c>
      <c r="H44" s="33">
        <v>27.574999999999999</v>
      </c>
      <c r="I44" s="33">
        <v>58.14</v>
      </c>
      <c r="J44" s="33">
        <v>52.884999999999998</v>
      </c>
      <c r="K44" s="33">
        <v>105.19499999999999</v>
      </c>
      <c r="L44" s="33">
        <v>54.395000000000003</v>
      </c>
      <c r="M44" s="33">
        <v>32.994999999999997</v>
      </c>
      <c r="N44" s="33">
        <v>56</v>
      </c>
      <c r="O44" s="33">
        <v>65.694999999999993</v>
      </c>
      <c r="P44" s="33">
        <v>51.597000000000001</v>
      </c>
      <c r="Q44" s="33">
        <v>110.392</v>
      </c>
      <c r="R44" s="33">
        <v>51.865000000000002</v>
      </c>
      <c r="S44" s="33">
        <v>32.67</v>
      </c>
      <c r="T44" s="33">
        <v>168.85</v>
      </c>
      <c r="U44" s="33">
        <v>85.715000000000003</v>
      </c>
      <c r="V44" s="33">
        <v>123.194</v>
      </c>
      <c r="W44" s="33">
        <v>57.314999999999998</v>
      </c>
      <c r="X44" s="33">
        <v>47.27</v>
      </c>
      <c r="Y44" s="33">
        <v>86.39</v>
      </c>
      <c r="Z44" s="33">
        <v>56.08</v>
      </c>
      <c r="AA44" s="33">
        <v>26.585000000000001</v>
      </c>
    </row>
    <row r="45" spans="1:27" ht="18" customHeight="1">
      <c r="A45" s="16" t="s">
        <v>105</v>
      </c>
      <c r="B45" s="31" t="s">
        <v>108</v>
      </c>
      <c r="C45" s="7" t="s">
        <v>109</v>
      </c>
      <c r="D45" s="54">
        <f t="shared" si="12"/>
        <v>79.580000000000013</v>
      </c>
      <c r="E45" s="51">
        <f t="shared" ref="E45:E59" si="13">D45/$D$42*100</f>
        <v>4.5553340282536032</v>
      </c>
      <c r="F45" s="33">
        <v>0.35</v>
      </c>
      <c r="G45" s="33">
        <v>0.13</v>
      </c>
      <c r="H45" s="33">
        <v>1.915</v>
      </c>
      <c r="I45" s="33">
        <v>1.095</v>
      </c>
      <c r="J45" s="33">
        <v>9.7590000000000003</v>
      </c>
      <c r="K45" s="33">
        <v>0.59499999999999997</v>
      </c>
      <c r="L45" s="33">
        <v>8.3000000000000007</v>
      </c>
      <c r="M45" s="33">
        <v>1.98</v>
      </c>
      <c r="N45" s="33">
        <v>1.6240000000000001</v>
      </c>
      <c r="O45" s="33">
        <v>5.2539999999999996</v>
      </c>
      <c r="P45" s="33">
        <v>5.2</v>
      </c>
      <c r="Q45" s="33">
        <v>11.69</v>
      </c>
      <c r="R45" s="33">
        <v>7.3049999999999997</v>
      </c>
      <c r="S45" s="33">
        <v>0.01</v>
      </c>
      <c r="T45" s="33">
        <v>13.145</v>
      </c>
      <c r="U45" s="33">
        <v>0.37</v>
      </c>
      <c r="V45" s="33">
        <v>1.1539999999999999</v>
      </c>
      <c r="W45" s="33">
        <v>3.6240000000000001</v>
      </c>
      <c r="X45" s="33">
        <v>0.01</v>
      </c>
      <c r="Y45" s="33">
        <v>5.23</v>
      </c>
      <c r="Z45" s="33">
        <v>0.78500000000000003</v>
      </c>
      <c r="AA45" s="33">
        <v>5.5E-2</v>
      </c>
    </row>
    <row r="46" spans="1:27" ht="18" customHeight="1">
      <c r="A46" s="16" t="s">
        <v>105</v>
      </c>
      <c r="B46" s="31" t="s">
        <v>110</v>
      </c>
      <c r="C46" s="7" t="s">
        <v>111</v>
      </c>
      <c r="D46" s="54">
        <f t="shared" si="12"/>
        <v>0.9710000000000002</v>
      </c>
      <c r="E46" s="51">
        <f t="shared" si="13"/>
        <v>5.5582173177107924E-2</v>
      </c>
      <c r="F46" s="33">
        <v>0.34499999999999997</v>
      </c>
      <c r="G46" s="33">
        <v>0.14499999999999999</v>
      </c>
      <c r="H46" s="33">
        <v>0.03</v>
      </c>
      <c r="I46" s="33">
        <v>0.02</v>
      </c>
      <c r="J46" s="33">
        <v>0</v>
      </c>
      <c r="K46" s="33">
        <v>0.02</v>
      </c>
      <c r="L46" s="33">
        <v>0</v>
      </c>
      <c r="M46" s="33">
        <v>0</v>
      </c>
      <c r="N46" s="33">
        <v>0.01</v>
      </c>
      <c r="O46" s="33">
        <v>0</v>
      </c>
      <c r="P46" s="33">
        <v>1.4999999999999999E-2</v>
      </c>
      <c r="Q46" s="33">
        <v>2.4E-2</v>
      </c>
      <c r="R46" s="33">
        <v>2.4E-2</v>
      </c>
      <c r="S46" s="33">
        <v>0</v>
      </c>
      <c r="T46" s="33">
        <v>0.18</v>
      </c>
      <c r="U46" s="33">
        <v>0</v>
      </c>
      <c r="V46" s="33">
        <v>0</v>
      </c>
      <c r="W46" s="33">
        <v>0</v>
      </c>
      <c r="X46" s="33">
        <v>0.14399999999999999</v>
      </c>
      <c r="Y46" s="33">
        <v>1.4E-2</v>
      </c>
      <c r="Z46" s="33">
        <v>0</v>
      </c>
      <c r="AA46" s="33">
        <v>0</v>
      </c>
    </row>
    <row r="47" spans="1:27" ht="18" customHeight="1">
      <c r="A47" s="16" t="s">
        <v>105</v>
      </c>
      <c r="B47" s="31" t="s">
        <v>112</v>
      </c>
      <c r="C47" s="7" t="s">
        <v>113</v>
      </c>
      <c r="D47" s="54">
        <f t="shared" si="12"/>
        <v>3.5000000000000009</v>
      </c>
      <c r="E47" s="51">
        <f t="shared" si="13"/>
        <v>0.20034768910389059</v>
      </c>
      <c r="F47" s="33">
        <v>0.6</v>
      </c>
      <c r="G47" s="33">
        <v>8.5000000000000006E-2</v>
      </c>
      <c r="H47" s="33">
        <v>0.05</v>
      </c>
      <c r="I47" s="33">
        <v>0.04</v>
      </c>
      <c r="J47" s="33">
        <v>0.26</v>
      </c>
      <c r="K47" s="33">
        <v>0.11</v>
      </c>
      <c r="L47" s="33">
        <v>0.41</v>
      </c>
      <c r="M47" s="33">
        <v>0.06</v>
      </c>
      <c r="N47" s="33">
        <v>0.08</v>
      </c>
      <c r="O47" s="33">
        <v>0.08</v>
      </c>
      <c r="P47" s="33">
        <v>0</v>
      </c>
      <c r="Q47" s="33">
        <v>0.1</v>
      </c>
      <c r="R47" s="33">
        <v>0.02</v>
      </c>
      <c r="S47" s="33">
        <v>0.06</v>
      </c>
      <c r="T47" s="33">
        <v>0.23</v>
      </c>
      <c r="U47" s="33">
        <v>0.57999999999999996</v>
      </c>
      <c r="V47" s="33">
        <v>0.06</v>
      </c>
      <c r="W47" s="33">
        <v>0.105</v>
      </c>
      <c r="X47" s="33">
        <v>0.14000000000000001</v>
      </c>
      <c r="Y47" s="33">
        <v>0.12</v>
      </c>
      <c r="Z47" s="33">
        <v>0.17</v>
      </c>
      <c r="AA47" s="33">
        <v>0.14000000000000001</v>
      </c>
    </row>
    <row r="48" spans="1:27" ht="18" customHeight="1">
      <c r="A48" s="16" t="s">
        <v>105</v>
      </c>
      <c r="B48" s="31" t="s">
        <v>114</v>
      </c>
      <c r="C48" s="7" t="s">
        <v>115</v>
      </c>
      <c r="D48" s="54">
        <f t="shared" si="12"/>
        <v>34.896000000000001</v>
      </c>
      <c r="E48" s="51">
        <f t="shared" si="13"/>
        <v>1.9975237025626753</v>
      </c>
      <c r="F48" s="33">
        <v>1.57</v>
      </c>
      <c r="G48" s="33">
        <v>1.581</v>
      </c>
      <c r="H48" s="33">
        <v>2.194</v>
      </c>
      <c r="I48" s="33">
        <v>0.86499999999999999</v>
      </c>
      <c r="J48" s="33">
        <v>5.34</v>
      </c>
      <c r="K48" s="33">
        <v>1.97</v>
      </c>
      <c r="L48" s="33">
        <v>2.71</v>
      </c>
      <c r="M48" s="33">
        <v>1.1000000000000001</v>
      </c>
      <c r="N48" s="33">
        <v>0.434</v>
      </c>
      <c r="O48" s="33">
        <v>1.22</v>
      </c>
      <c r="P48" s="33">
        <v>0.84799999999999998</v>
      </c>
      <c r="Q48" s="33">
        <v>1.57</v>
      </c>
      <c r="R48" s="33">
        <v>0.85499999999999998</v>
      </c>
      <c r="S48" s="33">
        <v>0.6</v>
      </c>
      <c r="T48" s="33">
        <v>3.2149999999999999</v>
      </c>
      <c r="U48" s="33">
        <v>2.68</v>
      </c>
      <c r="V48" s="33">
        <v>0.83499999999999996</v>
      </c>
      <c r="W48" s="33">
        <v>1.085</v>
      </c>
      <c r="X48" s="33">
        <v>0.68500000000000005</v>
      </c>
      <c r="Y48" s="33">
        <v>1.7150000000000001</v>
      </c>
      <c r="Z48" s="33">
        <v>0.81399999999999995</v>
      </c>
      <c r="AA48" s="33">
        <v>1.01</v>
      </c>
    </row>
    <row r="49" spans="1:27" ht="18" customHeight="1">
      <c r="A49" s="16" t="s">
        <v>105</v>
      </c>
      <c r="B49" s="31" t="s">
        <v>116</v>
      </c>
      <c r="C49" s="7" t="s">
        <v>117</v>
      </c>
      <c r="D49" s="54">
        <f t="shared" si="12"/>
        <v>7.1870000000000003</v>
      </c>
      <c r="E49" s="51">
        <f t="shared" si="13"/>
        <v>0.41139966902561753</v>
      </c>
      <c r="F49" s="33">
        <v>1.02</v>
      </c>
      <c r="G49" s="33">
        <v>0</v>
      </c>
      <c r="H49" s="33">
        <v>0.214</v>
      </c>
      <c r="I49" s="33">
        <v>0.57499999999999996</v>
      </c>
      <c r="J49" s="33">
        <v>0</v>
      </c>
      <c r="K49" s="33">
        <v>0</v>
      </c>
      <c r="L49" s="33">
        <v>0.27</v>
      </c>
      <c r="M49" s="33">
        <v>0</v>
      </c>
      <c r="N49" s="33">
        <v>0</v>
      </c>
      <c r="O49" s="33">
        <v>0.30499999999999999</v>
      </c>
      <c r="P49" s="33">
        <v>0.32500000000000001</v>
      </c>
      <c r="Q49" s="33">
        <v>0.16500000000000001</v>
      </c>
      <c r="R49" s="33">
        <v>0.33500000000000002</v>
      </c>
      <c r="S49" s="33">
        <v>0</v>
      </c>
      <c r="T49" s="33">
        <v>0.86</v>
      </c>
      <c r="U49" s="33">
        <v>0</v>
      </c>
      <c r="V49" s="33">
        <v>0.54</v>
      </c>
      <c r="W49" s="33">
        <v>0.45</v>
      </c>
      <c r="X49" s="33">
        <v>0</v>
      </c>
      <c r="Y49" s="33">
        <v>1</v>
      </c>
      <c r="Z49" s="33">
        <v>0.47399999999999998</v>
      </c>
      <c r="AA49" s="33">
        <v>0.65400000000000003</v>
      </c>
    </row>
    <row r="50" spans="1:27" ht="18" customHeight="1">
      <c r="A50" s="16" t="s">
        <v>105</v>
      </c>
      <c r="B50" s="31" t="s">
        <v>118</v>
      </c>
      <c r="C50" s="7" t="s">
        <v>119</v>
      </c>
      <c r="D50" s="54">
        <f t="shared" si="12"/>
        <v>114.333</v>
      </c>
      <c r="E50" s="51">
        <f t="shared" si="13"/>
        <v>6.5446720966614622</v>
      </c>
      <c r="F50" s="33">
        <v>0</v>
      </c>
      <c r="G50" s="33">
        <v>0</v>
      </c>
      <c r="H50" s="33">
        <v>0</v>
      </c>
      <c r="I50" s="33">
        <v>0</v>
      </c>
      <c r="J50" s="33">
        <v>0.1</v>
      </c>
      <c r="K50" s="33">
        <v>0</v>
      </c>
      <c r="L50" s="33">
        <v>0.01</v>
      </c>
      <c r="M50" s="33">
        <v>1.4999999999999999E-2</v>
      </c>
      <c r="N50" s="33">
        <v>0.24</v>
      </c>
      <c r="O50" s="33">
        <v>0.8</v>
      </c>
      <c r="P50" s="33">
        <v>50.923999999999999</v>
      </c>
      <c r="Q50" s="33">
        <v>60.44</v>
      </c>
      <c r="R50" s="33">
        <v>0.01</v>
      </c>
      <c r="S50" s="33">
        <v>0</v>
      </c>
      <c r="T50" s="33">
        <v>0.03</v>
      </c>
      <c r="U50" s="33">
        <v>0.19</v>
      </c>
      <c r="V50" s="33">
        <v>0</v>
      </c>
      <c r="W50" s="33">
        <v>1.554</v>
      </c>
      <c r="X50" s="33">
        <v>0</v>
      </c>
      <c r="Y50" s="33">
        <v>0</v>
      </c>
      <c r="Z50" s="33">
        <v>0</v>
      </c>
      <c r="AA50" s="33">
        <v>0.02</v>
      </c>
    </row>
    <row r="51" spans="1:27" ht="18" customHeight="1">
      <c r="A51" s="16" t="s">
        <v>105</v>
      </c>
      <c r="B51" s="31" t="s">
        <v>120</v>
      </c>
      <c r="C51" s="7" t="s">
        <v>121</v>
      </c>
      <c r="D51" s="54">
        <f t="shared" si="12"/>
        <v>0.35399999999999998</v>
      </c>
      <c r="E51" s="51">
        <f t="shared" si="13"/>
        <v>2.0263737697936355E-2</v>
      </c>
      <c r="F51" s="33">
        <v>0.11</v>
      </c>
      <c r="G51" s="33">
        <v>0.01</v>
      </c>
      <c r="H51" s="33">
        <v>0.02</v>
      </c>
      <c r="I51" s="33">
        <v>0</v>
      </c>
      <c r="J51" s="33">
        <v>0</v>
      </c>
      <c r="K51" s="33">
        <v>0</v>
      </c>
      <c r="L51" s="33">
        <v>0</v>
      </c>
      <c r="M51" s="33">
        <v>0</v>
      </c>
      <c r="N51" s="33">
        <v>0</v>
      </c>
      <c r="O51" s="33">
        <v>2.4E-2</v>
      </c>
      <c r="P51" s="33">
        <v>0.01</v>
      </c>
      <c r="Q51" s="33">
        <v>0.02</v>
      </c>
      <c r="R51" s="33">
        <v>0.01</v>
      </c>
      <c r="S51" s="33">
        <v>0</v>
      </c>
      <c r="T51" s="33">
        <v>0.04</v>
      </c>
      <c r="U51" s="33">
        <v>0.04</v>
      </c>
      <c r="V51" s="33">
        <v>0</v>
      </c>
      <c r="W51" s="33">
        <v>0</v>
      </c>
      <c r="X51" s="33">
        <v>0</v>
      </c>
      <c r="Y51" s="33">
        <v>7.0000000000000007E-2</v>
      </c>
      <c r="Z51" s="33">
        <v>0</v>
      </c>
      <c r="AA51" s="33">
        <v>0</v>
      </c>
    </row>
    <row r="52" spans="1:27" ht="18" customHeight="1">
      <c r="A52" s="16" t="s">
        <v>105</v>
      </c>
      <c r="B52" s="31" t="s">
        <v>122</v>
      </c>
      <c r="C52" s="7" t="s">
        <v>123</v>
      </c>
      <c r="D52" s="54">
        <f t="shared" si="12"/>
        <v>0</v>
      </c>
      <c r="E52" s="51">
        <f t="shared" si="13"/>
        <v>0</v>
      </c>
      <c r="F52" s="33"/>
      <c r="G52" s="33"/>
      <c r="H52" s="33"/>
      <c r="I52" s="33"/>
      <c r="J52" s="33"/>
      <c r="K52" s="33"/>
      <c r="L52" s="33"/>
      <c r="M52" s="33"/>
      <c r="N52" s="33"/>
      <c r="O52" s="33"/>
      <c r="P52" s="33"/>
      <c r="Q52" s="33"/>
      <c r="R52" s="33"/>
      <c r="S52" s="33"/>
      <c r="T52" s="33"/>
      <c r="U52" s="33"/>
      <c r="V52" s="33"/>
      <c r="W52" s="33"/>
      <c r="X52" s="33"/>
      <c r="Y52" s="33"/>
      <c r="Z52" s="33"/>
      <c r="AA52" s="33"/>
    </row>
    <row r="53" spans="1:27" ht="18" customHeight="1">
      <c r="A53" s="16" t="s">
        <v>105</v>
      </c>
      <c r="B53" s="28" t="s">
        <v>124</v>
      </c>
      <c r="C53" s="7" t="s">
        <v>125</v>
      </c>
      <c r="D53" s="54">
        <f t="shared" si="12"/>
        <v>0.28600000000000003</v>
      </c>
      <c r="E53" s="51">
        <f>D53/$D$42*100</f>
        <v>1.63712683096322E-2</v>
      </c>
      <c r="F53" s="33">
        <v>0.20200000000000001</v>
      </c>
      <c r="G53" s="33">
        <v>0</v>
      </c>
      <c r="H53" s="33">
        <v>0</v>
      </c>
      <c r="I53" s="33">
        <v>8.4000000000000005E-2</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c r="AA53" s="33">
        <v>0</v>
      </c>
    </row>
    <row r="54" spans="1:27" ht="18" customHeight="1">
      <c r="A54" s="16" t="s">
        <v>105</v>
      </c>
      <c r="B54" s="33" t="s">
        <v>126</v>
      </c>
      <c r="C54" s="7" t="s">
        <v>127</v>
      </c>
      <c r="D54" s="54">
        <f t="shared" si="12"/>
        <v>50.579000000000001</v>
      </c>
      <c r="E54" s="51">
        <f>D54/$D$42*100</f>
        <v>2.8952530763387654</v>
      </c>
      <c r="F54" s="33">
        <v>0.06</v>
      </c>
      <c r="G54" s="33">
        <v>0</v>
      </c>
      <c r="H54" s="33">
        <v>0</v>
      </c>
      <c r="I54" s="33">
        <v>0</v>
      </c>
      <c r="J54" s="33">
        <v>0</v>
      </c>
      <c r="K54" s="33">
        <v>0.33500000000000002</v>
      </c>
      <c r="L54" s="33">
        <v>0</v>
      </c>
      <c r="M54" s="33">
        <v>0</v>
      </c>
      <c r="N54" s="33">
        <v>0</v>
      </c>
      <c r="O54" s="33">
        <v>0</v>
      </c>
      <c r="P54" s="33">
        <v>0</v>
      </c>
      <c r="Q54" s="33">
        <v>0</v>
      </c>
      <c r="R54" s="33">
        <v>0</v>
      </c>
      <c r="S54" s="33">
        <v>0</v>
      </c>
      <c r="T54" s="33">
        <v>1.42</v>
      </c>
      <c r="U54" s="33">
        <v>0</v>
      </c>
      <c r="V54" s="33">
        <v>0</v>
      </c>
      <c r="W54" s="33">
        <v>0.02</v>
      </c>
      <c r="X54" s="33">
        <v>0</v>
      </c>
      <c r="Y54" s="33">
        <v>0</v>
      </c>
      <c r="Z54" s="33">
        <v>48.744</v>
      </c>
      <c r="AA54" s="33">
        <v>0</v>
      </c>
    </row>
    <row r="55" spans="1:27" ht="18" customHeight="1">
      <c r="A55" s="16" t="s">
        <v>105</v>
      </c>
      <c r="B55" s="32" t="s">
        <v>128</v>
      </c>
      <c r="C55" s="7" t="s">
        <v>129</v>
      </c>
      <c r="D55" s="54">
        <f t="shared" si="12"/>
        <v>0.68400000000000005</v>
      </c>
      <c r="E55" s="51">
        <f t="shared" si="13"/>
        <v>3.9153662670588896E-2</v>
      </c>
      <c r="F55" s="33">
        <v>0.68400000000000005</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c r="AA55" s="33">
        <v>0</v>
      </c>
    </row>
    <row r="56" spans="1:27" ht="20.100000000000001" customHeight="1">
      <c r="A56" s="16" t="s">
        <v>105</v>
      </c>
      <c r="B56" s="32" t="s">
        <v>304</v>
      </c>
      <c r="C56" s="7" t="s">
        <v>131</v>
      </c>
      <c r="D56" s="54">
        <f t="shared" si="12"/>
        <v>76.237999999999985</v>
      </c>
      <c r="E56" s="51">
        <f t="shared" si="13"/>
        <v>4.3640306062578293</v>
      </c>
      <c r="F56" s="33">
        <v>0.02</v>
      </c>
      <c r="G56" s="33">
        <v>0</v>
      </c>
      <c r="H56" s="33">
        <v>7.0819999999999999</v>
      </c>
      <c r="I56" s="33">
        <v>0.125</v>
      </c>
      <c r="J56" s="33">
        <v>7.0049999999999999</v>
      </c>
      <c r="K56" s="33">
        <v>4.29</v>
      </c>
      <c r="L56" s="33">
        <v>5.58</v>
      </c>
      <c r="M56" s="33">
        <v>0.01</v>
      </c>
      <c r="N56" s="33">
        <v>1.4E-2</v>
      </c>
      <c r="O56" s="33">
        <v>2.92</v>
      </c>
      <c r="P56" s="33">
        <v>4.9219999999999997</v>
      </c>
      <c r="Q56" s="33">
        <v>0.26</v>
      </c>
      <c r="R56" s="33">
        <v>1.45</v>
      </c>
      <c r="S56" s="33">
        <v>0</v>
      </c>
      <c r="T56" s="33">
        <v>22.86</v>
      </c>
      <c r="U56" s="33">
        <v>6.96</v>
      </c>
      <c r="V56" s="33">
        <v>0.37</v>
      </c>
      <c r="W56" s="33">
        <v>0.02</v>
      </c>
      <c r="X56" s="33">
        <v>1.96</v>
      </c>
      <c r="Y56" s="33">
        <v>9.93</v>
      </c>
      <c r="Z56" s="33">
        <v>0.46</v>
      </c>
      <c r="AA56" s="33">
        <v>0</v>
      </c>
    </row>
    <row r="57" spans="1:27" s="25" customFormat="1" ht="18" customHeight="1">
      <c r="A57" s="16" t="s">
        <v>105</v>
      </c>
      <c r="B57" s="31" t="s">
        <v>305</v>
      </c>
      <c r="C57" s="7" t="s">
        <v>133</v>
      </c>
      <c r="D57" s="54">
        <f t="shared" si="12"/>
        <v>0</v>
      </c>
      <c r="E57" s="51">
        <f>D57/$D$42*100</f>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0</v>
      </c>
      <c r="Y57" s="33">
        <v>0</v>
      </c>
      <c r="Z57" s="33">
        <v>0</v>
      </c>
      <c r="AA57" s="33">
        <v>0</v>
      </c>
    </row>
    <row r="58" spans="1:27" s="25" customFormat="1" ht="18" customHeight="1">
      <c r="A58" s="16" t="s">
        <v>105</v>
      </c>
      <c r="B58" s="31" t="s">
        <v>134</v>
      </c>
      <c r="C58" s="7" t="s">
        <v>135</v>
      </c>
      <c r="D58" s="54">
        <f t="shared" si="12"/>
        <v>0.15</v>
      </c>
      <c r="E58" s="51">
        <f t="shared" si="13"/>
        <v>8.5863295330238787E-3</v>
      </c>
      <c r="F58" s="33">
        <v>0.15</v>
      </c>
      <c r="G58" s="33">
        <v>0</v>
      </c>
      <c r="H58" s="33">
        <v>0</v>
      </c>
      <c r="I58" s="33">
        <v>0</v>
      </c>
      <c r="J58" s="33">
        <v>0</v>
      </c>
      <c r="K58" s="33">
        <v>0</v>
      </c>
      <c r="L58" s="33">
        <v>0</v>
      </c>
      <c r="M58" s="33">
        <v>0</v>
      </c>
      <c r="N58" s="33">
        <v>0</v>
      </c>
      <c r="O58" s="33">
        <v>0</v>
      </c>
      <c r="P58" s="33">
        <v>0</v>
      </c>
      <c r="Q58" s="33">
        <v>0</v>
      </c>
      <c r="R58" s="33">
        <v>0</v>
      </c>
      <c r="S58" s="33">
        <v>0</v>
      </c>
      <c r="T58" s="33">
        <v>0</v>
      </c>
      <c r="U58" s="33">
        <v>0</v>
      </c>
      <c r="V58" s="33">
        <v>0</v>
      </c>
      <c r="W58" s="33">
        <v>0</v>
      </c>
      <c r="X58" s="33">
        <v>0</v>
      </c>
      <c r="Y58" s="33">
        <v>0</v>
      </c>
      <c r="Z58" s="33">
        <v>0</v>
      </c>
      <c r="AA58" s="33">
        <v>0</v>
      </c>
    </row>
    <row r="59" spans="1:27" s="25" customFormat="1" ht="18" customHeight="1">
      <c r="A59" s="16" t="s">
        <v>105</v>
      </c>
      <c r="B59" s="31" t="s">
        <v>136</v>
      </c>
      <c r="C59" s="7" t="s">
        <v>137</v>
      </c>
      <c r="D59" s="54">
        <f t="shared" si="12"/>
        <v>1.8320000000000001</v>
      </c>
      <c r="E59" s="51">
        <f t="shared" si="13"/>
        <v>0.104867704696665</v>
      </c>
      <c r="F59" s="33">
        <v>0.33500000000000002</v>
      </c>
      <c r="G59" s="33">
        <v>0</v>
      </c>
      <c r="H59" s="33">
        <v>0</v>
      </c>
      <c r="I59" s="33">
        <v>0.1</v>
      </c>
      <c r="J59" s="33">
        <v>0</v>
      </c>
      <c r="K59" s="33">
        <v>0</v>
      </c>
      <c r="L59" s="33">
        <v>0</v>
      </c>
      <c r="M59" s="33">
        <v>0</v>
      </c>
      <c r="N59" s="33">
        <v>0</v>
      </c>
      <c r="O59" s="33">
        <v>0</v>
      </c>
      <c r="P59" s="33">
        <v>0.37</v>
      </c>
      <c r="Q59" s="33">
        <v>0</v>
      </c>
      <c r="R59" s="33">
        <v>0</v>
      </c>
      <c r="S59" s="33">
        <v>0</v>
      </c>
      <c r="T59" s="33">
        <v>0.432</v>
      </c>
      <c r="U59" s="33">
        <v>7.0000000000000007E-2</v>
      </c>
      <c r="V59" s="33">
        <v>0</v>
      </c>
      <c r="W59" s="33">
        <v>0.44</v>
      </c>
      <c r="X59" s="33">
        <v>0</v>
      </c>
      <c r="Y59" s="33">
        <v>0</v>
      </c>
      <c r="Z59" s="33">
        <v>8.5000000000000006E-2</v>
      </c>
      <c r="AA59" s="33">
        <v>0</v>
      </c>
    </row>
    <row r="60" spans="1:27" ht="18" customHeight="1">
      <c r="A60" s="28" t="s">
        <v>138</v>
      </c>
      <c r="B60" s="28" t="s">
        <v>139</v>
      </c>
      <c r="C60" s="7" t="s">
        <v>140</v>
      </c>
      <c r="D60" s="54">
        <f>SUM(F60:AA60)</f>
        <v>0</v>
      </c>
      <c r="E60" s="51">
        <f t="shared" ref="E60:E73" si="14">D60/$D$31*100</f>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c r="AA60" s="33">
        <v>0</v>
      </c>
    </row>
    <row r="61" spans="1:27" s="25" customFormat="1" ht="18" customHeight="1">
      <c r="A61" s="28" t="s">
        <v>141</v>
      </c>
      <c r="B61" s="32" t="s">
        <v>142</v>
      </c>
      <c r="C61" s="7" t="s">
        <v>143</v>
      </c>
      <c r="D61" s="54">
        <f t="shared" ref="D61:D73" si="15">SUM(F61:AA61)</f>
        <v>9.9400000000000013</v>
      </c>
      <c r="E61" s="51">
        <f t="shared" si="14"/>
        <v>0.24018321775099924</v>
      </c>
      <c r="F61" s="33">
        <v>9.0999999999999998E-2</v>
      </c>
      <c r="G61" s="33">
        <v>0.125</v>
      </c>
      <c r="H61" s="33">
        <v>0.55200000000000005</v>
      </c>
      <c r="I61" s="33">
        <v>0.34200000000000003</v>
      </c>
      <c r="J61" s="33">
        <v>0.69</v>
      </c>
      <c r="K61" s="33">
        <v>0.88500000000000001</v>
      </c>
      <c r="L61" s="33">
        <v>0.52</v>
      </c>
      <c r="M61" s="33">
        <v>0.4</v>
      </c>
      <c r="N61" s="33">
        <v>0.48399999999999999</v>
      </c>
      <c r="O61" s="33">
        <v>0.37</v>
      </c>
      <c r="P61" s="33">
        <v>0.38400000000000001</v>
      </c>
      <c r="Q61" s="33">
        <v>0.44400000000000001</v>
      </c>
      <c r="R61" s="33">
        <v>0.86</v>
      </c>
      <c r="S61" s="33">
        <v>0.20399999999999999</v>
      </c>
      <c r="T61" s="33">
        <v>0.76500000000000001</v>
      </c>
      <c r="U61" s="33">
        <v>0.45</v>
      </c>
      <c r="V61" s="33">
        <v>0.48</v>
      </c>
      <c r="W61" s="33">
        <v>0.38400000000000001</v>
      </c>
      <c r="X61" s="33">
        <v>0.63</v>
      </c>
      <c r="Y61" s="33">
        <v>0.52500000000000002</v>
      </c>
      <c r="Z61" s="33">
        <v>0.16500000000000001</v>
      </c>
      <c r="AA61" s="33">
        <v>0.19</v>
      </c>
    </row>
    <row r="62" spans="1:27" s="25" customFormat="1" ht="18" customHeight="1">
      <c r="A62" s="28" t="s">
        <v>144</v>
      </c>
      <c r="B62" s="32" t="s">
        <v>145</v>
      </c>
      <c r="C62" s="7" t="s">
        <v>146</v>
      </c>
      <c r="D62" s="54">
        <f t="shared" si="15"/>
        <v>0.12</v>
      </c>
      <c r="E62" s="51">
        <f t="shared" si="14"/>
        <v>2.8995961901529077E-3</v>
      </c>
      <c r="F62" s="33">
        <v>0.12</v>
      </c>
      <c r="G62" s="33">
        <v>0</v>
      </c>
      <c r="H62" s="33">
        <v>0</v>
      </c>
      <c r="I62" s="33">
        <v>0</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c r="AA62" s="33">
        <v>0</v>
      </c>
    </row>
    <row r="63" spans="1:27" ht="18" customHeight="1">
      <c r="A63" s="28" t="s">
        <v>147</v>
      </c>
      <c r="B63" s="33" t="s">
        <v>148</v>
      </c>
      <c r="C63" s="7" t="s">
        <v>149</v>
      </c>
      <c r="D63" s="54">
        <f t="shared" si="15"/>
        <v>656.78500000000008</v>
      </c>
      <c r="E63" s="51">
        <f t="shared" si="14"/>
        <v>15.870094031246481</v>
      </c>
      <c r="F63" s="33">
        <v>0</v>
      </c>
      <c r="G63" s="33">
        <v>5.73</v>
      </c>
      <c r="H63" s="33">
        <v>42.2</v>
      </c>
      <c r="I63" s="33">
        <v>33.115000000000002</v>
      </c>
      <c r="J63" s="33">
        <v>76.23</v>
      </c>
      <c r="K63" s="33">
        <v>25.4</v>
      </c>
      <c r="L63" s="33">
        <v>58.462000000000003</v>
      </c>
      <c r="M63" s="33">
        <v>21.933</v>
      </c>
      <c r="N63" s="33">
        <v>12.541</v>
      </c>
      <c r="O63" s="33">
        <v>39.231000000000002</v>
      </c>
      <c r="P63" s="33">
        <v>19.405999999999999</v>
      </c>
      <c r="Q63" s="33">
        <v>31.26</v>
      </c>
      <c r="R63" s="33">
        <v>29.18</v>
      </c>
      <c r="S63" s="33">
        <v>6.38</v>
      </c>
      <c r="T63" s="33">
        <v>83.760999999999996</v>
      </c>
      <c r="U63" s="33">
        <v>31.888000000000002</v>
      </c>
      <c r="V63" s="33">
        <v>21.425000000000001</v>
      </c>
      <c r="W63" s="33">
        <v>25.891999999999999</v>
      </c>
      <c r="X63" s="33">
        <v>9.7870000000000008</v>
      </c>
      <c r="Y63" s="33">
        <v>63.515000000000001</v>
      </c>
      <c r="Z63" s="33">
        <v>14.584</v>
      </c>
      <c r="AA63" s="33">
        <v>4.8650000000000002</v>
      </c>
    </row>
    <row r="64" spans="1:27" ht="18" customHeight="1">
      <c r="A64" s="28" t="s">
        <v>150</v>
      </c>
      <c r="B64" s="32" t="s">
        <v>151</v>
      </c>
      <c r="C64" s="7" t="s">
        <v>152</v>
      </c>
      <c r="D64" s="54">
        <f t="shared" si="15"/>
        <v>21.995000000000001</v>
      </c>
      <c r="E64" s="51">
        <f t="shared" si="14"/>
        <v>0.53147181835344337</v>
      </c>
      <c r="F64" s="33">
        <v>21.995000000000001</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c r="AA64" s="33">
        <v>0</v>
      </c>
    </row>
    <row r="65" spans="1:27" ht="18" customHeight="1">
      <c r="A65" s="28" t="s">
        <v>153</v>
      </c>
      <c r="B65" s="32" t="s">
        <v>154</v>
      </c>
      <c r="C65" s="7" t="s">
        <v>155</v>
      </c>
      <c r="D65" s="54">
        <f t="shared" si="15"/>
        <v>11.047000000000001</v>
      </c>
      <c r="E65" s="51">
        <f t="shared" si="14"/>
        <v>0.26693199260515976</v>
      </c>
      <c r="F65" s="33">
        <v>2.1150000000000002</v>
      </c>
      <c r="G65" s="33">
        <v>0.41399999999999998</v>
      </c>
      <c r="H65" s="33">
        <v>0.49</v>
      </c>
      <c r="I65" s="33">
        <v>0.11</v>
      </c>
      <c r="J65" s="33">
        <v>0.18</v>
      </c>
      <c r="K65" s="33">
        <v>0.45900000000000002</v>
      </c>
      <c r="L65" s="33">
        <v>0.4</v>
      </c>
      <c r="M65" s="33">
        <v>0.31</v>
      </c>
      <c r="N65" s="33">
        <v>0.17</v>
      </c>
      <c r="O65" s="33">
        <v>0.56999999999999995</v>
      </c>
      <c r="P65" s="33">
        <v>1.1719999999999999</v>
      </c>
      <c r="Q65" s="33">
        <v>1.34</v>
      </c>
      <c r="R65" s="33">
        <v>0.12</v>
      </c>
      <c r="S65" s="33">
        <v>0.23</v>
      </c>
      <c r="T65" s="33">
        <v>0.374</v>
      </c>
      <c r="U65" s="33">
        <v>0.34399999999999997</v>
      </c>
      <c r="V65" s="33">
        <v>0.38400000000000001</v>
      </c>
      <c r="W65" s="33">
        <v>0.22500000000000001</v>
      </c>
      <c r="X65" s="33">
        <v>0.65</v>
      </c>
      <c r="Y65" s="33">
        <v>0.11</v>
      </c>
      <c r="Z65" s="33">
        <v>0.215</v>
      </c>
      <c r="AA65" s="33">
        <v>0.66500000000000004</v>
      </c>
    </row>
    <row r="66" spans="1:27" ht="18" customHeight="1">
      <c r="A66" s="28" t="s">
        <v>156</v>
      </c>
      <c r="B66" s="32" t="s">
        <v>157</v>
      </c>
      <c r="C66" s="7" t="s">
        <v>158</v>
      </c>
      <c r="D66" s="54">
        <f t="shared" si="15"/>
        <v>1.2989999999999999</v>
      </c>
      <c r="E66" s="51">
        <f t="shared" si="14"/>
        <v>3.1388128758405222E-2</v>
      </c>
      <c r="F66" s="51">
        <v>1.075</v>
      </c>
      <c r="G66" s="51">
        <v>0</v>
      </c>
      <c r="H66" s="51">
        <v>0</v>
      </c>
      <c r="I66" s="51">
        <v>0</v>
      </c>
      <c r="J66" s="51">
        <v>0.12</v>
      </c>
      <c r="K66" s="51">
        <v>0.05</v>
      </c>
      <c r="L66" s="51">
        <v>0</v>
      </c>
      <c r="M66" s="51">
        <v>0</v>
      </c>
      <c r="N66" s="51">
        <v>0</v>
      </c>
      <c r="O66" s="51">
        <v>0</v>
      </c>
      <c r="P66" s="51">
        <v>0</v>
      </c>
      <c r="Q66" s="51">
        <v>0</v>
      </c>
      <c r="R66" s="51">
        <v>0</v>
      </c>
      <c r="S66" s="51">
        <v>0</v>
      </c>
      <c r="T66" s="51">
        <v>0</v>
      </c>
      <c r="U66" s="51">
        <v>0</v>
      </c>
      <c r="V66" s="51">
        <v>0</v>
      </c>
      <c r="W66" s="51">
        <v>0.04</v>
      </c>
      <c r="X66" s="51">
        <v>0</v>
      </c>
      <c r="Y66" s="51">
        <v>0</v>
      </c>
      <c r="Z66" s="51">
        <v>1.4E-2</v>
      </c>
      <c r="AA66" s="51">
        <v>0</v>
      </c>
    </row>
    <row r="67" spans="1:27" ht="18" customHeight="1">
      <c r="A67" s="28" t="s">
        <v>159</v>
      </c>
      <c r="B67" s="32" t="s">
        <v>160</v>
      </c>
      <c r="C67" s="7" t="s">
        <v>181</v>
      </c>
      <c r="D67" s="54">
        <f t="shared" si="15"/>
        <v>0</v>
      </c>
      <c r="E67" s="51">
        <f t="shared" si="14"/>
        <v>0</v>
      </c>
      <c r="F67" s="33">
        <v>0</v>
      </c>
      <c r="G67" s="33">
        <v>0</v>
      </c>
      <c r="H67" s="33">
        <v>0</v>
      </c>
      <c r="I67" s="33">
        <v>0</v>
      </c>
      <c r="J67" s="33">
        <v>0</v>
      </c>
      <c r="K67" s="33">
        <v>0</v>
      </c>
      <c r="L67" s="33">
        <v>0</v>
      </c>
      <c r="M67" s="33">
        <v>0</v>
      </c>
      <c r="N67" s="33">
        <v>0</v>
      </c>
      <c r="O67" s="33">
        <v>0</v>
      </c>
      <c r="P67" s="33">
        <v>0</v>
      </c>
      <c r="Q67" s="33">
        <v>0</v>
      </c>
      <c r="R67" s="33">
        <v>0</v>
      </c>
      <c r="S67" s="33">
        <v>0</v>
      </c>
      <c r="T67" s="33">
        <v>0</v>
      </c>
      <c r="U67" s="33">
        <v>0</v>
      </c>
      <c r="V67" s="33">
        <v>0</v>
      </c>
      <c r="W67" s="33">
        <v>0</v>
      </c>
      <c r="X67" s="33">
        <v>0</v>
      </c>
      <c r="Y67" s="33">
        <v>0</v>
      </c>
      <c r="Z67" s="33">
        <v>0</v>
      </c>
      <c r="AA67" s="33">
        <v>0</v>
      </c>
    </row>
    <row r="68" spans="1:27" s="25" customFormat="1" ht="18" customHeight="1">
      <c r="A68" s="28" t="s">
        <v>161</v>
      </c>
      <c r="B68" s="32" t="s">
        <v>429</v>
      </c>
      <c r="C68" s="7" t="s">
        <v>163</v>
      </c>
      <c r="D68" s="54">
        <f t="shared" si="15"/>
        <v>6.3930000000000007</v>
      </c>
      <c r="E68" s="51">
        <f t="shared" si="14"/>
        <v>0.15447598703039619</v>
      </c>
      <c r="F68" s="33">
        <v>0.125</v>
      </c>
      <c r="G68" s="33">
        <v>0</v>
      </c>
      <c r="H68" s="33">
        <v>0.67</v>
      </c>
      <c r="I68" s="33">
        <v>0.13</v>
      </c>
      <c r="J68" s="33">
        <v>0.35</v>
      </c>
      <c r="K68" s="33">
        <v>0.214</v>
      </c>
      <c r="L68" s="33">
        <v>0.16</v>
      </c>
      <c r="M68" s="33">
        <v>0</v>
      </c>
      <c r="N68" s="33">
        <v>0</v>
      </c>
      <c r="O68" s="33">
        <v>0.38</v>
      </c>
      <c r="P68" s="33">
        <v>1.06</v>
      </c>
      <c r="Q68" s="33">
        <v>0.54</v>
      </c>
      <c r="R68" s="33">
        <v>0.54</v>
      </c>
      <c r="S68" s="33">
        <v>0</v>
      </c>
      <c r="T68" s="33">
        <v>0.74</v>
      </c>
      <c r="U68" s="33">
        <v>0.32</v>
      </c>
      <c r="V68" s="33">
        <v>0.16400000000000001</v>
      </c>
      <c r="W68" s="33">
        <v>0</v>
      </c>
      <c r="X68" s="33">
        <v>0</v>
      </c>
      <c r="Y68" s="33">
        <v>0.73</v>
      </c>
      <c r="Z68" s="33">
        <v>0.27</v>
      </c>
      <c r="AA68" s="33">
        <v>0</v>
      </c>
    </row>
    <row r="69" spans="1:27" s="25" customFormat="1" ht="18" customHeight="1">
      <c r="A69" s="28" t="s">
        <v>164</v>
      </c>
      <c r="B69" s="32" t="s">
        <v>165</v>
      </c>
      <c r="C69" s="7" t="s">
        <v>166</v>
      </c>
      <c r="D69" s="54">
        <f t="shared" si="15"/>
        <v>1425.6425000000002</v>
      </c>
      <c r="E69" s="51">
        <f t="shared" si="14"/>
        <v>34.448229679333892</v>
      </c>
      <c r="F69" s="33">
        <v>6.51</v>
      </c>
      <c r="G69" s="33">
        <v>15.234999999999999</v>
      </c>
      <c r="H69" s="33">
        <v>51.643999999999998</v>
      </c>
      <c r="I69" s="33">
        <v>33.238</v>
      </c>
      <c r="J69" s="33">
        <v>62.087000000000003</v>
      </c>
      <c r="K69" s="33">
        <v>148.434</v>
      </c>
      <c r="L69" s="33">
        <v>34.200000000000003</v>
      </c>
      <c r="M69" s="33">
        <v>42.8</v>
      </c>
      <c r="N69" s="33">
        <v>38.35</v>
      </c>
      <c r="O69" s="33">
        <v>81.47</v>
      </c>
      <c r="P69" s="33">
        <v>122.7115</v>
      </c>
      <c r="Q69" s="33">
        <v>62.654000000000003</v>
      </c>
      <c r="R69" s="33">
        <v>152.6</v>
      </c>
      <c r="S69" s="33">
        <v>24.83</v>
      </c>
      <c r="T69" s="33">
        <v>26.154</v>
      </c>
      <c r="U69" s="33">
        <v>216.38</v>
      </c>
      <c r="V69" s="33">
        <v>57.67</v>
      </c>
      <c r="W69" s="33">
        <v>94.8</v>
      </c>
      <c r="X69" s="33">
        <v>15.45</v>
      </c>
      <c r="Y69" s="33">
        <v>23.864999999999998</v>
      </c>
      <c r="Z69" s="33">
        <v>86.61</v>
      </c>
      <c r="AA69" s="33">
        <v>27.95</v>
      </c>
    </row>
    <row r="70" spans="1:27" s="25" customFormat="1" ht="18" customHeight="1">
      <c r="A70" s="28" t="s">
        <v>167</v>
      </c>
      <c r="B70" s="32" t="s">
        <v>168</v>
      </c>
      <c r="C70" s="7" t="s">
        <v>169</v>
      </c>
      <c r="D70" s="54">
        <f t="shared" si="15"/>
        <v>79.317999999999998</v>
      </c>
      <c r="E70" s="51">
        <f t="shared" si="14"/>
        <v>1.9165847550879027</v>
      </c>
      <c r="F70" s="33">
        <v>0</v>
      </c>
      <c r="G70" s="33">
        <v>0</v>
      </c>
      <c r="H70" s="33">
        <v>0.88400000000000001</v>
      </c>
      <c r="I70" s="33">
        <v>0</v>
      </c>
      <c r="J70" s="33">
        <v>20.344000000000001</v>
      </c>
      <c r="K70" s="33">
        <v>0</v>
      </c>
      <c r="L70" s="33">
        <v>1.39</v>
      </c>
      <c r="M70" s="33">
        <v>0</v>
      </c>
      <c r="N70" s="33">
        <v>1.19</v>
      </c>
      <c r="O70" s="33">
        <v>11.88</v>
      </c>
      <c r="P70" s="33">
        <v>0</v>
      </c>
      <c r="Q70" s="33">
        <v>0</v>
      </c>
      <c r="R70" s="33">
        <v>9.2799999999999994</v>
      </c>
      <c r="S70" s="33">
        <v>0</v>
      </c>
      <c r="T70" s="33">
        <v>21.47</v>
      </c>
      <c r="U70" s="33">
        <v>0</v>
      </c>
      <c r="V70" s="33">
        <v>0</v>
      </c>
      <c r="W70" s="33">
        <v>0</v>
      </c>
      <c r="X70" s="33">
        <v>0</v>
      </c>
      <c r="Y70" s="33">
        <v>12.88</v>
      </c>
      <c r="Z70" s="33">
        <v>0</v>
      </c>
      <c r="AA70" s="33">
        <v>0</v>
      </c>
    </row>
    <row r="71" spans="1:27" s="25" customFormat="1" ht="18" customHeight="1">
      <c r="A71" s="28" t="s">
        <v>170</v>
      </c>
      <c r="B71" s="32" t="s">
        <v>171</v>
      </c>
      <c r="C71" s="7" t="s">
        <v>172</v>
      </c>
      <c r="D71" s="54">
        <f t="shared" si="15"/>
        <v>19.23</v>
      </c>
      <c r="E71" s="51">
        <f t="shared" si="14"/>
        <v>0.4646602894720035</v>
      </c>
      <c r="F71" s="33">
        <v>7.0000000000000007E-2</v>
      </c>
      <c r="G71" s="33">
        <v>0</v>
      </c>
      <c r="H71" s="33">
        <v>0</v>
      </c>
      <c r="I71" s="33">
        <v>0</v>
      </c>
      <c r="J71" s="33">
        <v>0.05</v>
      </c>
      <c r="K71" s="33">
        <v>0</v>
      </c>
      <c r="L71" s="33">
        <v>0</v>
      </c>
      <c r="M71" s="33">
        <v>0</v>
      </c>
      <c r="N71" s="33">
        <v>0</v>
      </c>
      <c r="O71" s="33">
        <v>0</v>
      </c>
      <c r="P71" s="33">
        <v>0</v>
      </c>
      <c r="Q71" s="33">
        <v>0</v>
      </c>
      <c r="R71" s="33">
        <v>0</v>
      </c>
      <c r="S71" s="33">
        <v>0</v>
      </c>
      <c r="T71" s="33">
        <v>0</v>
      </c>
      <c r="U71" s="33">
        <v>0</v>
      </c>
      <c r="V71" s="33">
        <v>0</v>
      </c>
      <c r="W71" s="33">
        <v>0.125</v>
      </c>
      <c r="X71" s="33">
        <v>0</v>
      </c>
      <c r="Y71" s="33">
        <v>0.01</v>
      </c>
      <c r="Z71" s="33">
        <v>18.73</v>
      </c>
      <c r="AA71" s="33">
        <v>0.245</v>
      </c>
    </row>
    <row r="72" spans="1:27" s="25" customFormat="1" ht="18" customHeight="1">
      <c r="A72" s="28" t="s">
        <v>173</v>
      </c>
      <c r="B72" s="32" t="s">
        <v>174</v>
      </c>
      <c r="C72" s="7" t="s">
        <v>175</v>
      </c>
      <c r="D72" s="54">
        <f t="shared" si="15"/>
        <v>0.26</v>
      </c>
      <c r="E72" s="51">
        <f t="shared" si="14"/>
        <v>6.2824584119979673E-3</v>
      </c>
      <c r="F72" s="33">
        <v>0</v>
      </c>
      <c r="G72" s="33">
        <v>0</v>
      </c>
      <c r="H72" s="33">
        <v>0</v>
      </c>
      <c r="I72" s="33">
        <v>0</v>
      </c>
      <c r="J72" s="33">
        <v>0</v>
      </c>
      <c r="K72" s="33">
        <v>0</v>
      </c>
      <c r="L72" s="33">
        <v>0</v>
      </c>
      <c r="M72" s="33">
        <v>0</v>
      </c>
      <c r="N72" s="33">
        <v>0</v>
      </c>
      <c r="O72" s="33">
        <v>0</v>
      </c>
      <c r="P72" s="33">
        <v>0</v>
      </c>
      <c r="Q72" s="33">
        <v>0</v>
      </c>
      <c r="R72" s="33">
        <v>0</v>
      </c>
      <c r="S72" s="33">
        <v>0</v>
      </c>
      <c r="T72" s="33">
        <v>0</v>
      </c>
      <c r="U72" s="33">
        <v>0</v>
      </c>
      <c r="V72" s="33">
        <v>0</v>
      </c>
      <c r="W72" s="33">
        <v>0</v>
      </c>
      <c r="X72" s="33">
        <v>0</v>
      </c>
      <c r="Y72" s="33">
        <v>0.04</v>
      </c>
      <c r="Z72" s="33">
        <v>0.22</v>
      </c>
      <c r="AA72" s="33">
        <v>0</v>
      </c>
    </row>
    <row r="73" spans="1:27" s="25" customFormat="1" ht="18" customHeight="1">
      <c r="A73" s="28" t="s">
        <v>176</v>
      </c>
      <c r="B73" s="32" t="s">
        <v>177</v>
      </c>
      <c r="C73" s="7" t="s">
        <v>178</v>
      </c>
      <c r="D73" s="54">
        <f t="shared" si="15"/>
        <v>0</v>
      </c>
      <c r="E73" s="51">
        <f t="shared" si="14"/>
        <v>0</v>
      </c>
      <c r="F73" s="33">
        <v>0</v>
      </c>
      <c r="G73" s="33">
        <v>0</v>
      </c>
      <c r="H73" s="33">
        <v>0</v>
      </c>
      <c r="I73" s="33">
        <v>0</v>
      </c>
      <c r="J73" s="33">
        <v>0</v>
      </c>
      <c r="K73" s="33">
        <v>0</v>
      </c>
      <c r="L73" s="33">
        <v>0</v>
      </c>
      <c r="M73" s="33">
        <v>0</v>
      </c>
      <c r="N73" s="33">
        <v>0</v>
      </c>
      <c r="O73" s="33">
        <v>0</v>
      </c>
      <c r="P73" s="33">
        <v>0</v>
      </c>
      <c r="Q73" s="33">
        <v>0</v>
      </c>
      <c r="R73" s="33">
        <v>0</v>
      </c>
      <c r="S73" s="33">
        <v>0</v>
      </c>
      <c r="T73" s="33">
        <v>0</v>
      </c>
      <c r="U73" s="33">
        <v>0</v>
      </c>
      <c r="V73" s="33">
        <v>0</v>
      </c>
      <c r="W73" s="33">
        <v>0</v>
      </c>
      <c r="X73" s="33">
        <v>0</v>
      </c>
      <c r="Y73" s="33">
        <v>0</v>
      </c>
      <c r="Z73" s="33">
        <v>0</v>
      </c>
      <c r="AA73" s="33">
        <v>0</v>
      </c>
    </row>
    <row r="74" spans="1:27" s="117" customFormat="1" ht="18" customHeight="1">
      <c r="A74" s="69">
        <v>3</v>
      </c>
      <c r="B74" s="62" t="s">
        <v>179</v>
      </c>
      <c r="C74" s="63" t="s">
        <v>180</v>
      </c>
      <c r="D74" s="54">
        <f>SUM(F74:AA74)</f>
        <v>732.48700000000008</v>
      </c>
      <c r="E74" s="65">
        <f>D74/$D$6*100</f>
        <v>0.72044585627847824</v>
      </c>
      <c r="F74" s="715">
        <v>0</v>
      </c>
      <c r="G74" s="715">
        <v>0</v>
      </c>
      <c r="H74" s="715">
        <v>5.1519999999999992</v>
      </c>
      <c r="I74" s="715">
        <v>7.11</v>
      </c>
      <c r="J74" s="715">
        <v>0</v>
      </c>
      <c r="K74" s="715">
        <v>0</v>
      </c>
      <c r="L74" s="715">
        <v>0</v>
      </c>
      <c r="M74" s="715">
        <v>2.0750000000000002</v>
      </c>
      <c r="N74" s="715">
        <v>0.14499999999999999</v>
      </c>
      <c r="O74" s="715">
        <v>12.98</v>
      </c>
      <c r="P74" s="715">
        <v>0</v>
      </c>
      <c r="Q74" s="715">
        <v>0</v>
      </c>
      <c r="R74" s="715">
        <v>6.95</v>
      </c>
      <c r="S74" s="715">
        <v>0</v>
      </c>
      <c r="T74" s="715">
        <v>513.64400000000001</v>
      </c>
      <c r="U74" s="715">
        <v>0.36399999999999999</v>
      </c>
      <c r="V74" s="715">
        <v>0</v>
      </c>
      <c r="W74" s="715">
        <v>1.609</v>
      </c>
      <c r="X74" s="715">
        <v>0</v>
      </c>
      <c r="Y74" s="715">
        <v>182.45800000000003</v>
      </c>
      <c r="Z74" s="715">
        <v>0</v>
      </c>
      <c r="AA74" s="715">
        <v>0</v>
      </c>
    </row>
    <row r="75" spans="1:27" ht="18" customHeight="1">
      <c r="C75" s="35"/>
    </row>
    <row r="76" spans="1:27" ht="18" customHeight="1">
      <c r="A76" s="712"/>
      <c r="C76" s="35"/>
      <c r="F76" s="713"/>
    </row>
    <row r="77" spans="1:27" ht="18" customHeight="1">
      <c r="C77" s="35"/>
    </row>
    <row r="78" spans="1:27" ht="18" customHeight="1"/>
    <row r="79" spans="1:27" ht="18" customHeight="1"/>
    <row r="80" spans="1:27" ht="18" customHeight="1"/>
    <row r="81" ht="18" customHeight="1"/>
    <row r="82" ht="18" customHeight="1"/>
    <row r="83" ht="18" customHeight="1"/>
    <row r="84" ht="18" customHeight="1"/>
    <row r="85" ht="18" customHeight="1"/>
    <row r="86" ht="18" customHeight="1"/>
  </sheetData>
  <mergeCells count="7">
    <mergeCell ref="F3:AA3"/>
    <mergeCell ref="A2:M2"/>
    <mergeCell ref="A3:A4"/>
    <mergeCell ref="B3:B4"/>
    <mergeCell ref="C3:C4"/>
    <mergeCell ref="D3:D4"/>
    <mergeCell ref="E3:E4"/>
  </mergeCells>
  <conditionalFormatting sqref="D19">
    <cfRule type="cellIs" dxfId="0" priority="1" stopIfTrue="1" operator="between">
      <formula>0</formula>
      <formula>0</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72"/>
  <sheetViews>
    <sheetView showZeros="0" topLeftCell="E1" workbookViewId="0">
      <selection activeCell="A2" sqref="A2:Z2"/>
    </sheetView>
  </sheetViews>
  <sheetFormatPr defaultColWidth="6.88671875" defaultRowHeight="13.8"/>
  <cols>
    <col min="1" max="1" width="6.5546875" style="155" customWidth="1"/>
    <col min="2" max="2" width="40" style="154" customWidth="1"/>
    <col min="3" max="3" width="7" style="154" customWidth="1"/>
    <col min="4" max="4" width="12" style="154" customWidth="1"/>
    <col min="5" max="5" width="10.88671875" style="154" customWidth="1"/>
    <col min="6" max="9" width="8.5546875" style="154" customWidth="1"/>
    <col min="10" max="11" width="10" style="154" customWidth="1"/>
    <col min="12" max="12" width="9.109375" style="154" customWidth="1"/>
    <col min="13" max="13" width="6.88671875" style="154"/>
    <col min="14" max="14" width="8.6640625" style="154" customWidth="1"/>
    <col min="15" max="15" width="8.33203125" style="154" bestFit="1" customWidth="1"/>
    <col min="16" max="16" width="7.33203125" style="154" bestFit="1" customWidth="1"/>
    <col min="17" max="18" width="9.109375" style="154" bestFit="1" customWidth="1"/>
    <col min="19" max="20" width="8.109375" style="154" bestFit="1" customWidth="1"/>
    <col min="21" max="23" width="6.88671875" style="154"/>
    <col min="24" max="24" width="7.33203125" style="154" bestFit="1" customWidth="1"/>
    <col min="25" max="25" width="9" style="154" bestFit="1" customWidth="1"/>
    <col min="26" max="26" width="7.88671875" style="154" bestFit="1" customWidth="1"/>
    <col min="27" max="202" width="6.88671875" style="154"/>
    <col min="203" max="203" width="5.44140625" style="154" customWidth="1"/>
    <col min="204" max="204" width="42" style="154" customWidth="1"/>
    <col min="205" max="205" width="6.44140625" style="154" customWidth="1"/>
    <col min="206" max="206" width="9.88671875" style="154" customWidth="1"/>
    <col min="207" max="207" width="8.44140625" style="154" customWidth="1"/>
    <col min="208" max="213" width="7.88671875" style="154" customWidth="1"/>
    <col min="214" max="214" width="8" style="154" customWidth="1"/>
    <col min="215" max="267" width="0" style="154" hidden="1" customWidth="1"/>
    <col min="268" max="458" width="6.88671875" style="154"/>
    <col min="459" max="459" width="5.44140625" style="154" customWidth="1"/>
    <col min="460" max="460" width="42" style="154" customWidth="1"/>
    <col min="461" max="461" width="6.44140625" style="154" customWidth="1"/>
    <col min="462" max="462" width="9.88671875" style="154" customWidth="1"/>
    <col min="463" max="463" width="8.44140625" style="154" customWidth="1"/>
    <col min="464" max="469" width="7.88671875" style="154" customWidth="1"/>
    <col min="470" max="470" width="8" style="154" customWidth="1"/>
    <col min="471" max="523" width="0" style="154" hidden="1" customWidth="1"/>
    <col min="524" max="714" width="6.88671875" style="154"/>
    <col min="715" max="715" width="5.44140625" style="154" customWidth="1"/>
    <col min="716" max="716" width="42" style="154" customWidth="1"/>
    <col min="717" max="717" width="6.44140625" style="154" customWidth="1"/>
    <col min="718" max="718" width="9.88671875" style="154" customWidth="1"/>
    <col min="719" max="719" width="8.44140625" style="154" customWidth="1"/>
    <col min="720" max="725" width="7.88671875" style="154" customWidth="1"/>
    <col min="726" max="726" width="8" style="154" customWidth="1"/>
    <col min="727" max="779" width="0" style="154" hidden="1" customWidth="1"/>
    <col min="780" max="970" width="6.88671875" style="154"/>
    <col min="971" max="971" width="5.44140625" style="154" customWidth="1"/>
    <col min="972" max="972" width="42" style="154" customWidth="1"/>
    <col min="973" max="973" width="6.44140625" style="154" customWidth="1"/>
    <col min="974" max="974" width="9.88671875" style="154" customWidth="1"/>
    <col min="975" max="975" width="8.44140625" style="154" customWidth="1"/>
    <col min="976" max="981" width="7.88671875" style="154" customWidth="1"/>
    <col min="982" max="982" width="8" style="154" customWidth="1"/>
    <col min="983" max="1035" width="0" style="154" hidden="1" customWidth="1"/>
    <col min="1036" max="1226" width="6.88671875" style="154"/>
    <col min="1227" max="1227" width="5.44140625" style="154" customWidth="1"/>
    <col min="1228" max="1228" width="42" style="154" customWidth="1"/>
    <col min="1229" max="1229" width="6.44140625" style="154" customWidth="1"/>
    <col min="1230" max="1230" width="9.88671875" style="154" customWidth="1"/>
    <col min="1231" max="1231" width="8.44140625" style="154" customWidth="1"/>
    <col min="1232" max="1237" width="7.88671875" style="154" customWidth="1"/>
    <col min="1238" max="1238" width="8" style="154" customWidth="1"/>
    <col min="1239" max="1291" width="0" style="154" hidden="1" customWidth="1"/>
    <col min="1292" max="1482" width="6.88671875" style="154"/>
    <col min="1483" max="1483" width="5.44140625" style="154" customWidth="1"/>
    <col min="1484" max="1484" width="42" style="154" customWidth="1"/>
    <col min="1485" max="1485" width="6.44140625" style="154" customWidth="1"/>
    <col min="1486" max="1486" width="9.88671875" style="154" customWidth="1"/>
    <col min="1487" max="1487" width="8.44140625" style="154" customWidth="1"/>
    <col min="1488" max="1493" width="7.88671875" style="154" customWidth="1"/>
    <col min="1494" max="1494" width="8" style="154" customWidth="1"/>
    <col min="1495" max="1547" width="0" style="154" hidden="1" customWidth="1"/>
    <col min="1548" max="1738" width="6.88671875" style="154"/>
    <col min="1739" max="1739" width="5.44140625" style="154" customWidth="1"/>
    <col min="1740" max="1740" width="42" style="154" customWidth="1"/>
    <col min="1741" max="1741" width="6.44140625" style="154" customWidth="1"/>
    <col min="1742" max="1742" width="9.88671875" style="154" customWidth="1"/>
    <col min="1743" max="1743" width="8.44140625" style="154" customWidth="1"/>
    <col min="1744" max="1749" width="7.88671875" style="154" customWidth="1"/>
    <col min="1750" max="1750" width="8" style="154" customWidth="1"/>
    <col min="1751" max="1803" width="0" style="154" hidden="1" customWidth="1"/>
    <col min="1804" max="1994" width="6.88671875" style="154"/>
    <col min="1995" max="1995" width="5.44140625" style="154" customWidth="1"/>
    <col min="1996" max="1996" width="42" style="154" customWidth="1"/>
    <col min="1997" max="1997" width="6.44140625" style="154" customWidth="1"/>
    <col min="1998" max="1998" width="9.88671875" style="154" customWidth="1"/>
    <col min="1999" max="1999" width="8.44140625" style="154" customWidth="1"/>
    <col min="2000" max="2005" width="7.88671875" style="154" customWidth="1"/>
    <col min="2006" max="2006" width="8" style="154" customWidth="1"/>
    <col min="2007" max="2059" width="0" style="154" hidden="1" customWidth="1"/>
    <col min="2060" max="2250" width="6.88671875" style="154"/>
    <col min="2251" max="2251" width="5.44140625" style="154" customWidth="1"/>
    <col min="2252" max="2252" width="42" style="154" customWidth="1"/>
    <col min="2253" max="2253" width="6.44140625" style="154" customWidth="1"/>
    <col min="2254" max="2254" width="9.88671875" style="154" customWidth="1"/>
    <col min="2255" max="2255" width="8.44140625" style="154" customWidth="1"/>
    <col min="2256" max="2261" width="7.88671875" style="154" customWidth="1"/>
    <col min="2262" max="2262" width="8" style="154" customWidth="1"/>
    <col min="2263" max="2315" width="0" style="154" hidden="1" customWidth="1"/>
    <col min="2316" max="2506" width="6.88671875" style="154"/>
    <col min="2507" max="2507" width="5.44140625" style="154" customWidth="1"/>
    <col min="2508" max="2508" width="42" style="154" customWidth="1"/>
    <col min="2509" max="2509" width="6.44140625" style="154" customWidth="1"/>
    <col min="2510" max="2510" width="9.88671875" style="154" customWidth="1"/>
    <col min="2511" max="2511" width="8.44140625" style="154" customWidth="1"/>
    <col min="2512" max="2517" width="7.88671875" style="154" customWidth="1"/>
    <col min="2518" max="2518" width="8" style="154" customWidth="1"/>
    <col min="2519" max="2571" width="0" style="154" hidden="1" customWidth="1"/>
    <col min="2572" max="2762" width="6.88671875" style="154"/>
    <col min="2763" max="2763" width="5.44140625" style="154" customWidth="1"/>
    <col min="2764" max="2764" width="42" style="154" customWidth="1"/>
    <col min="2765" max="2765" width="6.44140625" style="154" customWidth="1"/>
    <col min="2766" max="2766" width="9.88671875" style="154" customWidth="1"/>
    <col min="2767" max="2767" width="8.44140625" style="154" customWidth="1"/>
    <col min="2768" max="2773" width="7.88671875" style="154" customWidth="1"/>
    <col min="2774" max="2774" width="8" style="154" customWidth="1"/>
    <col min="2775" max="2827" width="0" style="154" hidden="1" customWidth="1"/>
    <col min="2828" max="3018" width="6.88671875" style="154"/>
    <col min="3019" max="3019" width="5.44140625" style="154" customWidth="1"/>
    <col min="3020" max="3020" width="42" style="154" customWidth="1"/>
    <col min="3021" max="3021" width="6.44140625" style="154" customWidth="1"/>
    <col min="3022" max="3022" width="9.88671875" style="154" customWidth="1"/>
    <col min="3023" max="3023" width="8.44140625" style="154" customWidth="1"/>
    <col min="3024" max="3029" width="7.88671875" style="154" customWidth="1"/>
    <col min="3030" max="3030" width="8" style="154" customWidth="1"/>
    <col min="3031" max="3083" width="0" style="154" hidden="1" customWidth="1"/>
    <col min="3084" max="3274" width="6.88671875" style="154"/>
    <col min="3275" max="3275" width="5.44140625" style="154" customWidth="1"/>
    <col min="3276" max="3276" width="42" style="154" customWidth="1"/>
    <col min="3277" max="3277" width="6.44140625" style="154" customWidth="1"/>
    <col min="3278" max="3278" width="9.88671875" style="154" customWidth="1"/>
    <col min="3279" max="3279" width="8.44140625" style="154" customWidth="1"/>
    <col min="3280" max="3285" width="7.88671875" style="154" customWidth="1"/>
    <col min="3286" max="3286" width="8" style="154" customWidth="1"/>
    <col min="3287" max="3339" width="0" style="154" hidden="1" customWidth="1"/>
    <col min="3340" max="3530" width="6.88671875" style="154"/>
    <col min="3531" max="3531" width="5.44140625" style="154" customWidth="1"/>
    <col min="3532" max="3532" width="42" style="154" customWidth="1"/>
    <col min="3533" max="3533" width="6.44140625" style="154" customWidth="1"/>
    <col min="3534" max="3534" width="9.88671875" style="154" customWidth="1"/>
    <col min="3535" max="3535" width="8.44140625" style="154" customWidth="1"/>
    <col min="3536" max="3541" width="7.88671875" style="154" customWidth="1"/>
    <col min="3542" max="3542" width="8" style="154" customWidth="1"/>
    <col min="3543" max="3595" width="0" style="154" hidden="1" customWidth="1"/>
    <col min="3596" max="3786" width="6.88671875" style="154"/>
    <col min="3787" max="3787" width="5.44140625" style="154" customWidth="1"/>
    <col min="3788" max="3788" width="42" style="154" customWidth="1"/>
    <col min="3789" max="3789" width="6.44140625" style="154" customWidth="1"/>
    <col min="3790" max="3790" width="9.88671875" style="154" customWidth="1"/>
    <col min="3791" max="3791" width="8.44140625" style="154" customWidth="1"/>
    <col min="3792" max="3797" width="7.88671875" style="154" customWidth="1"/>
    <col min="3798" max="3798" width="8" style="154" customWidth="1"/>
    <col min="3799" max="3851" width="0" style="154" hidden="1" customWidth="1"/>
    <col min="3852" max="4042" width="6.88671875" style="154"/>
    <col min="4043" max="4043" width="5.44140625" style="154" customWidth="1"/>
    <col min="4044" max="4044" width="42" style="154" customWidth="1"/>
    <col min="4045" max="4045" width="6.44140625" style="154" customWidth="1"/>
    <col min="4046" max="4046" width="9.88671875" style="154" customWidth="1"/>
    <col min="4047" max="4047" width="8.44140625" style="154" customWidth="1"/>
    <col min="4048" max="4053" width="7.88671875" style="154" customWidth="1"/>
    <col min="4054" max="4054" width="8" style="154" customWidth="1"/>
    <col min="4055" max="4107" width="0" style="154" hidden="1" customWidth="1"/>
    <col min="4108" max="4298" width="6.88671875" style="154"/>
    <col min="4299" max="4299" width="5.44140625" style="154" customWidth="1"/>
    <col min="4300" max="4300" width="42" style="154" customWidth="1"/>
    <col min="4301" max="4301" width="6.44140625" style="154" customWidth="1"/>
    <col min="4302" max="4302" width="9.88671875" style="154" customWidth="1"/>
    <col min="4303" max="4303" width="8.44140625" style="154" customWidth="1"/>
    <col min="4304" max="4309" width="7.88671875" style="154" customWidth="1"/>
    <col min="4310" max="4310" width="8" style="154" customWidth="1"/>
    <col min="4311" max="4363" width="0" style="154" hidden="1" customWidth="1"/>
    <col min="4364" max="4554" width="6.88671875" style="154"/>
    <col min="4555" max="4555" width="5.44140625" style="154" customWidth="1"/>
    <col min="4556" max="4556" width="42" style="154" customWidth="1"/>
    <col min="4557" max="4557" width="6.44140625" style="154" customWidth="1"/>
    <col min="4558" max="4558" width="9.88671875" style="154" customWidth="1"/>
    <col min="4559" max="4559" width="8.44140625" style="154" customWidth="1"/>
    <col min="4560" max="4565" width="7.88671875" style="154" customWidth="1"/>
    <col min="4566" max="4566" width="8" style="154" customWidth="1"/>
    <col min="4567" max="4619" width="0" style="154" hidden="1" customWidth="1"/>
    <col min="4620" max="4810" width="6.88671875" style="154"/>
    <col min="4811" max="4811" width="5.44140625" style="154" customWidth="1"/>
    <col min="4812" max="4812" width="42" style="154" customWidth="1"/>
    <col min="4813" max="4813" width="6.44140625" style="154" customWidth="1"/>
    <col min="4814" max="4814" width="9.88671875" style="154" customWidth="1"/>
    <col min="4815" max="4815" width="8.44140625" style="154" customWidth="1"/>
    <col min="4816" max="4821" width="7.88671875" style="154" customWidth="1"/>
    <col min="4822" max="4822" width="8" style="154" customWidth="1"/>
    <col min="4823" max="4875" width="0" style="154" hidden="1" customWidth="1"/>
    <col min="4876" max="5066" width="6.88671875" style="154"/>
    <col min="5067" max="5067" width="5.44140625" style="154" customWidth="1"/>
    <col min="5068" max="5068" width="42" style="154" customWidth="1"/>
    <col min="5069" max="5069" width="6.44140625" style="154" customWidth="1"/>
    <col min="5070" max="5070" width="9.88671875" style="154" customWidth="1"/>
    <col min="5071" max="5071" width="8.44140625" style="154" customWidth="1"/>
    <col min="5072" max="5077" width="7.88671875" style="154" customWidth="1"/>
    <col min="5078" max="5078" width="8" style="154" customWidth="1"/>
    <col min="5079" max="5131" width="0" style="154" hidden="1" customWidth="1"/>
    <col min="5132" max="5322" width="6.88671875" style="154"/>
    <col min="5323" max="5323" width="5.44140625" style="154" customWidth="1"/>
    <col min="5324" max="5324" width="42" style="154" customWidth="1"/>
    <col min="5325" max="5325" width="6.44140625" style="154" customWidth="1"/>
    <col min="5326" max="5326" width="9.88671875" style="154" customWidth="1"/>
    <col min="5327" max="5327" width="8.44140625" style="154" customWidth="1"/>
    <col min="5328" max="5333" width="7.88671875" style="154" customWidth="1"/>
    <col min="5334" max="5334" width="8" style="154" customWidth="1"/>
    <col min="5335" max="5387" width="0" style="154" hidden="1" customWidth="1"/>
    <col min="5388" max="5578" width="6.88671875" style="154"/>
    <col min="5579" max="5579" width="5.44140625" style="154" customWidth="1"/>
    <col min="5580" max="5580" width="42" style="154" customWidth="1"/>
    <col min="5581" max="5581" width="6.44140625" style="154" customWidth="1"/>
    <col min="5582" max="5582" width="9.88671875" style="154" customWidth="1"/>
    <col min="5583" max="5583" width="8.44140625" style="154" customWidth="1"/>
    <col min="5584" max="5589" width="7.88671875" style="154" customWidth="1"/>
    <col min="5590" max="5590" width="8" style="154" customWidth="1"/>
    <col min="5591" max="5643" width="0" style="154" hidden="1" customWidth="1"/>
    <col min="5644" max="5834" width="6.88671875" style="154"/>
    <col min="5835" max="5835" width="5.44140625" style="154" customWidth="1"/>
    <col min="5836" max="5836" width="42" style="154" customWidth="1"/>
    <col min="5837" max="5837" width="6.44140625" style="154" customWidth="1"/>
    <col min="5838" max="5838" width="9.88671875" style="154" customWidth="1"/>
    <col min="5839" max="5839" width="8.44140625" style="154" customWidth="1"/>
    <col min="5840" max="5845" width="7.88671875" style="154" customWidth="1"/>
    <col min="5846" max="5846" width="8" style="154" customWidth="1"/>
    <col min="5847" max="5899" width="0" style="154" hidden="1" customWidth="1"/>
    <col min="5900" max="6090" width="6.88671875" style="154"/>
    <col min="6091" max="6091" width="5.44140625" style="154" customWidth="1"/>
    <col min="6092" max="6092" width="42" style="154" customWidth="1"/>
    <col min="6093" max="6093" width="6.44140625" style="154" customWidth="1"/>
    <col min="6094" max="6094" width="9.88671875" style="154" customWidth="1"/>
    <col min="6095" max="6095" width="8.44140625" style="154" customWidth="1"/>
    <col min="6096" max="6101" width="7.88671875" style="154" customWidth="1"/>
    <col min="6102" max="6102" width="8" style="154" customWidth="1"/>
    <col min="6103" max="6155" width="0" style="154" hidden="1" customWidth="1"/>
    <col min="6156" max="6346" width="6.88671875" style="154"/>
    <col min="6347" max="6347" width="5.44140625" style="154" customWidth="1"/>
    <col min="6348" max="6348" width="42" style="154" customWidth="1"/>
    <col min="6349" max="6349" width="6.44140625" style="154" customWidth="1"/>
    <col min="6350" max="6350" width="9.88671875" style="154" customWidth="1"/>
    <col min="6351" max="6351" width="8.44140625" style="154" customWidth="1"/>
    <col min="6352" max="6357" width="7.88671875" style="154" customWidth="1"/>
    <col min="6358" max="6358" width="8" style="154" customWidth="1"/>
    <col min="6359" max="6411" width="0" style="154" hidden="1" customWidth="1"/>
    <col min="6412" max="6602" width="6.88671875" style="154"/>
    <col min="6603" max="6603" width="5.44140625" style="154" customWidth="1"/>
    <col min="6604" max="6604" width="42" style="154" customWidth="1"/>
    <col min="6605" max="6605" width="6.44140625" style="154" customWidth="1"/>
    <col min="6606" max="6606" width="9.88671875" style="154" customWidth="1"/>
    <col min="6607" max="6607" width="8.44140625" style="154" customWidth="1"/>
    <col min="6608" max="6613" width="7.88671875" style="154" customWidth="1"/>
    <col min="6614" max="6614" width="8" style="154" customWidth="1"/>
    <col min="6615" max="6667" width="0" style="154" hidden="1" customWidth="1"/>
    <col min="6668" max="6858" width="6.88671875" style="154"/>
    <col min="6859" max="6859" width="5.44140625" style="154" customWidth="1"/>
    <col min="6860" max="6860" width="42" style="154" customWidth="1"/>
    <col min="6861" max="6861" width="6.44140625" style="154" customWidth="1"/>
    <col min="6862" max="6862" width="9.88671875" style="154" customWidth="1"/>
    <col min="6863" max="6863" width="8.44140625" style="154" customWidth="1"/>
    <col min="6864" max="6869" width="7.88671875" style="154" customWidth="1"/>
    <col min="6870" max="6870" width="8" style="154" customWidth="1"/>
    <col min="6871" max="6923" width="0" style="154" hidden="1" customWidth="1"/>
    <col min="6924" max="7114" width="6.88671875" style="154"/>
    <col min="7115" max="7115" width="5.44140625" style="154" customWidth="1"/>
    <col min="7116" max="7116" width="42" style="154" customWidth="1"/>
    <col min="7117" max="7117" width="6.44140625" style="154" customWidth="1"/>
    <col min="7118" max="7118" width="9.88671875" style="154" customWidth="1"/>
    <col min="7119" max="7119" width="8.44140625" style="154" customWidth="1"/>
    <col min="7120" max="7125" width="7.88671875" style="154" customWidth="1"/>
    <col min="7126" max="7126" width="8" style="154" customWidth="1"/>
    <col min="7127" max="7179" width="0" style="154" hidden="1" customWidth="1"/>
    <col min="7180" max="7370" width="6.88671875" style="154"/>
    <col min="7371" max="7371" width="5.44140625" style="154" customWidth="1"/>
    <col min="7372" max="7372" width="42" style="154" customWidth="1"/>
    <col min="7373" max="7373" width="6.44140625" style="154" customWidth="1"/>
    <col min="7374" max="7374" width="9.88671875" style="154" customWidth="1"/>
    <col min="7375" max="7375" width="8.44140625" style="154" customWidth="1"/>
    <col min="7376" max="7381" width="7.88671875" style="154" customWidth="1"/>
    <col min="7382" max="7382" width="8" style="154" customWidth="1"/>
    <col min="7383" max="7435" width="0" style="154" hidden="1" customWidth="1"/>
    <col min="7436" max="7626" width="6.88671875" style="154"/>
    <col min="7627" max="7627" width="5.44140625" style="154" customWidth="1"/>
    <col min="7628" max="7628" width="42" style="154" customWidth="1"/>
    <col min="7629" max="7629" width="6.44140625" style="154" customWidth="1"/>
    <col min="7630" max="7630" width="9.88671875" style="154" customWidth="1"/>
    <col min="7631" max="7631" width="8.44140625" style="154" customWidth="1"/>
    <col min="7632" max="7637" width="7.88671875" style="154" customWidth="1"/>
    <col min="7638" max="7638" width="8" style="154" customWidth="1"/>
    <col min="7639" max="7691" width="0" style="154" hidden="1" customWidth="1"/>
    <col min="7692" max="7882" width="6.88671875" style="154"/>
    <col min="7883" max="7883" width="5.44140625" style="154" customWidth="1"/>
    <col min="7884" max="7884" width="42" style="154" customWidth="1"/>
    <col min="7885" max="7885" width="6.44140625" style="154" customWidth="1"/>
    <col min="7886" max="7886" width="9.88671875" style="154" customWidth="1"/>
    <col min="7887" max="7887" width="8.44140625" style="154" customWidth="1"/>
    <col min="7888" max="7893" width="7.88671875" style="154" customWidth="1"/>
    <col min="7894" max="7894" width="8" style="154" customWidth="1"/>
    <col min="7895" max="7947" width="0" style="154" hidden="1" customWidth="1"/>
    <col min="7948" max="8138" width="6.88671875" style="154"/>
    <col min="8139" max="8139" width="5.44140625" style="154" customWidth="1"/>
    <col min="8140" max="8140" width="42" style="154" customWidth="1"/>
    <col min="8141" max="8141" width="6.44140625" style="154" customWidth="1"/>
    <col min="8142" max="8142" width="9.88671875" style="154" customWidth="1"/>
    <col min="8143" max="8143" width="8.44140625" style="154" customWidth="1"/>
    <col min="8144" max="8149" width="7.88671875" style="154" customWidth="1"/>
    <col min="8150" max="8150" width="8" style="154" customWidth="1"/>
    <col min="8151" max="8203" width="0" style="154" hidden="1" customWidth="1"/>
    <col min="8204" max="8394" width="6.88671875" style="154"/>
    <col min="8395" max="8395" width="5.44140625" style="154" customWidth="1"/>
    <col min="8396" max="8396" width="42" style="154" customWidth="1"/>
    <col min="8397" max="8397" width="6.44140625" style="154" customWidth="1"/>
    <col min="8398" max="8398" width="9.88671875" style="154" customWidth="1"/>
    <col min="8399" max="8399" width="8.44140625" style="154" customWidth="1"/>
    <col min="8400" max="8405" width="7.88671875" style="154" customWidth="1"/>
    <col min="8406" max="8406" width="8" style="154" customWidth="1"/>
    <col min="8407" max="8459" width="0" style="154" hidden="1" customWidth="1"/>
    <col min="8460" max="8650" width="6.88671875" style="154"/>
    <col min="8651" max="8651" width="5.44140625" style="154" customWidth="1"/>
    <col min="8652" max="8652" width="42" style="154" customWidth="1"/>
    <col min="8653" max="8653" width="6.44140625" style="154" customWidth="1"/>
    <col min="8654" max="8654" width="9.88671875" style="154" customWidth="1"/>
    <col min="8655" max="8655" width="8.44140625" style="154" customWidth="1"/>
    <col min="8656" max="8661" width="7.88671875" style="154" customWidth="1"/>
    <col min="8662" max="8662" width="8" style="154" customWidth="1"/>
    <col min="8663" max="8715" width="0" style="154" hidden="1" customWidth="1"/>
    <col min="8716" max="8906" width="6.88671875" style="154"/>
    <col min="8907" max="8907" width="5.44140625" style="154" customWidth="1"/>
    <col min="8908" max="8908" width="42" style="154" customWidth="1"/>
    <col min="8909" max="8909" width="6.44140625" style="154" customWidth="1"/>
    <col min="8910" max="8910" width="9.88671875" style="154" customWidth="1"/>
    <col min="8911" max="8911" width="8.44140625" style="154" customWidth="1"/>
    <col min="8912" max="8917" width="7.88671875" style="154" customWidth="1"/>
    <col min="8918" max="8918" width="8" style="154" customWidth="1"/>
    <col min="8919" max="8971" width="0" style="154" hidden="1" customWidth="1"/>
    <col min="8972" max="9162" width="6.88671875" style="154"/>
    <col min="9163" max="9163" width="5.44140625" style="154" customWidth="1"/>
    <col min="9164" max="9164" width="42" style="154" customWidth="1"/>
    <col min="9165" max="9165" width="6.44140625" style="154" customWidth="1"/>
    <col min="9166" max="9166" width="9.88671875" style="154" customWidth="1"/>
    <col min="9167" max="9167" width="8.44140625" style="154" customWidth="1"/>
    <col min="9168" max="9173" width="7.88671875" style="154" customWidth="1"/>
    <col min="9174" max="9174" width="8" style="154" customWidth="1"/>
    <col min="9175" max="9227" width="0" style="154" hidden="1" customWidth="1"/>
    <col min="9228" max="9418" width="6.88671875" style="154"/>
    <col min="9419" max="9419" width="5.44140625" style="154" customWidth="1"/>
    <col min="9420" max="9420" width="42" style="154" customWidth="1"/>
    <col min="9421" max="9421" width="6.44140625" style="154" customWidth="1"/>
    <col min="9422" max="9422" width="9.88671875" style="154" customWidth="1"/>
    <col min="9423" max="9423" width="8.44140625" style="154" customWidth="1"/>
    <col min="9424" max="9429" width="7.88671875" style="154" customWidth="1"/>
    <col min="9430" max="9430" width="8" style="154" customWidth="1"/>
    <col min="9431" max="9483" width="0" style="154" hidden="1" customWidth="1"/>
    <col min="9484" max="9674" width="6.88671875" style="154"/>
    <col min="9675" max="9675" width="5.44140625" style="154" customWidth="1"/>
    <col min="9676" max="9676" width="42" style="154" customWidth="1"/>
    <col min="9677" max="9677" width="6.44140625" style="154" customWidth="1"/>
    <col min="9678" max="9678" width="9.88671875" style="154" customWidth="1"/>
    <col min="9679" max="9679" width="8.44140625" style="154" customWidth="1"/>
    <col min="9680" max="9685" width="7.88671875" style="154" customWidth="1"/>
    <col min="9686" max="9686" width="8" style="154" customWidth="1"/>
    <col min="9687" max="9739" width="0" style="154" hidden="1" customWidth="1"/>
    <col min="9740" max="9930" width="6.88671875" style="154"/>
    <col min="9931" max="9931" width="5.44140625" style="154" customWidth="1"/>
    <col min="9932" max="9932" width="42" style="154" customWidth="1"/>
    <col min="9933" max="9933" width="6.44140625" style="154" customWidth="1"/>
    <col min="9934" max="9934" width="9.88671875" style="154" customWidth="1"/>
    <col min="9935" max="9935" width="8.44140625" style="154" customWidth="1"/>
    <col min="9936" max="9941" width="7.88671875" style="154" customWidth="1"/>
    <col min="9942" max="9942" width="8" style="154" customWidth="1"/>
    <col min="9943" max="9995" width="0" style="154" hidden="1" customWidth="1"/>
    <col min="9996" max="10186" width="6.88671875" style="154"/>
    <col min="10187" max="10187" width="5.44140625" style="154" customWidth="1"/>
    <col min="10188" max="10188" width="42" style="154" customWidth="1"/>
    <col min="10189" max="10189" width="6.44140625" style="154" customWidth="1"/>
    <col min="10190" max="10190" width="9.88671875" style="154" customWidth="1"/>
    <col min="10191" max="10191" width="8.44140625" style="154" customWidth="1"/>
    <col min="10192" max="10197" width="7.88671875" style="154" customWidth="1"/>
    <col min="10198" max="10198" width="8" style="154" customWidth="1"/>
    <col min="10199" max="10251" width="0" style="154" hidden="1" customWidth="1"/>
    <col min="10252" max="10442" width="6.88671875" style="154"/>
    <col min="10443" max="10443" width="5.44140625" style="154" customWidth="1"/>
    <col min="10444" max="10444" width="42" style="154" customWidth="1"/>
    <col min="10445" max="10445" width="6.44140625" style="154" customWidth="1"/>
    <col min="10446" max="10446" width="9.88671875" style="154" customWidth="1"/>
    <col min="10447" max="10447" width="8.44140625" style="154" customWidth="1"/>
    <col min="10448" max="10453" width="7.88671875" style="154" customWidth="1"/>
    <col min="10454" max="10454" width="8" style="154" customWidth="1"/>
    <col min="10455" max="10507" width="0" style="154" hidden="1" customWidth="1"/>
    <col min="10508" max="10698" width="6.88671875" style="154"/>
    <col min="10699" max="10699" width="5.44140625" style="154" customWidth="1"/>
    <col min="10700" max="10700" width="42" style="154" customWidth="1"/>
    <col min="10701" max="10701" width="6.44140625" style="154" customWidth="1"/>
    <col min="10702" max="10702" width="9.88671875" style="154" customWidth="1"/>
    <col min="10703" max="10703" width="8.44140625" style="154" customWidth="1"/>
    <col min="10704" max="10709" width="7.88671875" style="154" customWidth="1"/>
    <col min="10710" max="10710" width="8" style="154" customWidth="1"/>
    <col min="10711" max="10763" width="0" style="154" hidden="1" customWidth="1"/>
    <col min="10764" max="10954" width="6.88671875" style="154"/>
    <col min="10955" max="10955" width="5.44140625" style="154" customWidth="1"/>
    <col min="10956" max="10956" width="42" style="154" customWidth="1"/>
    <col min="10957" max="10957" width="6.44140625" style="154" customWidth="1"/>
    <col min="10958" max="10958" width="9.88671875" style="154" customWidth="1"/>
    <col min="10959" max="10959" width="8.44140625" style="154" customWidth="1"/>
    <col min="10960" max="10965" width="7.88671875" style="154" customWidth="1"/>
    <col min="10966" max="10966" width="8" style="154" customWidth="1"/>
    <col min="10967" max="11019" width="0" style="154" hidden="1" customWidth="1"/>
    <col min="11020" max="11210" width="6.88671875" style="154"/>
    <col min="11211" max="11211" width="5.44140625" style="154" customWidth="1"/>
    <col min="11212" max="11212" width="42" style="154" customWidth="1"/>
    <col min="11213" max="11213" width="6.44140625" style="154" customWidth="1"/>
    <col min="11214" max="11214" width="9.88671875" style="154" customWidth="1"/>
    <col min="11215" max="11215" width="8.44140625" style="154" customWidth="1"/>
    <col min="11216" max="11221" width="7.88671875" style="154" customWidth="1"/>
    <col min="11222" max="11222" width="8" style="154" customWidth="1"/>
    <col min="11223" max="11275" width="0" style="154" hidden="1" customWidth="1"/>
    <col min="11276" max="11466" width="6.88671875" style="154"/>
    <col min="11467" max="11467" width="5.44140625" style="154" customWidth="1"/>
    <col min="11468" max="11468" width="42" style="154" customWidth="1"/>
    <col min="11469" max="11469" width="6.44140625" style="154" customWidth="1"/>
    <col min="11470" max="11470" width="9.88671875" style="154" customWidth="1"/>
    <col min="11471" max="11471" width="8.44140625" style="154" customWidth="1"/>
    <col min="11472" max="11477" width="7.88671875" style="154" customWidth="1"/>
    <col min="11478" max="11478" width="8" style="154" customWidth="1"/>
    <col min="11479" max="11531" width="0" style="154" hidden="1" customWidth="1"/>
    <col min="11532" max="11722" width="6.88671875" style="154"/>
    <col min="11723" max="11723" width="5.44140625" style="154" customWidth="1"/>
    <col min="11724" max="11724" width="42" style="154" customWidth="1"/>
    <col min="11725" max="11725" width="6.44140625" style="154" customWidth="1"/>
    <col min="11726" max="11726" width="9.88671875" style="154" customWidth="1"/>
    <col min="11727" max="11727" width="8.44140625" style="154" customWidth="1"/>
    <col min="11728" max="11733" width="7.88671875" style="154" customWidth="1"/>
    <col min="11734" max="11734" width="8" style="154" customWidth="1"/>
    <col min="11735" max="11787" width="0" style="154" hidden="1" customWidth="1"/>
    <col min="11788" max="11978" width="6.88671875" style="154"/>
    <col min="11979" max="11979" width="5.44140625" style="154" customWidth="1"/>
    <col min="11980" max="11980" width="42" style="154" customWidth="1"/>
    <col min="11981" max="11981" width="6.44140625" style="154" customWidth="1"/>
    <col min="11982" max="11982" width="9.88671875" style="154" customWidth="1"/>
    <col min="11983" max="11983" width="8.44140625" style="154" customWidth="1"/>
    <col min="11984" max="11989" width="7.88671875" style="154" customWidth="1"/>
    <col min="11990" max="11990" width="8" style="154" customWidth="1"/>
    <col min="11991" max="12043" width="0" style="154" hidden="1" customWidth="1"/>
    <col min="12044" max="12234" width="6.88671875" style="154"/>
    <col min="12235" max="12235" width="5.44140625" style="154" customWidth="1"/>
    <col min="12236" max="12236" width="42" style="154" customWidth="1"/>
    <col min="12237" max="12237" width="6.44140625" style="154" customWidth="1"/>
    <col min="12238" max="12238" width="9.88671875" style="154" customWidth="1"/>
    <col min="12239" max="12239" width="8.44140625" style="154" customWidth="1"/>
    <col min="12240" max="12245" width="7.88671875" style="154" customWidth="1"/>
    <col min="12246" max="12246" width="8" style="154" customWidth="1"/>
    <col min="12247" max="12299" width="0" style="154" hidden="1" customWidth="1"/>
    <col min="12300" max="12490" width="6.88671875" style="154"/>
    <col min="12491" max="12491" width="5.44140625" style="154" customWidth="1"/>
    <col min="12492" max="12492" width="42" style="154" customWidth="1"/>
    <col min="12493" max="12493" width="6.44140625" style="154" customWidth="1"/>
    <col min="12494" max="12494" width="9.88671875" style="154" customWidth="1"/>
    <col min="12495" max="12495" width="8.44140625" style="154" customWidth="1"/>
    <col min="12496" max="12501" width="7.88671875" style="154" customWidth="1"/>
    <col min="12502" max="12502" width="8" style="154" customWidth="1"/>
    <col min="12503" max="12555" width="0" style="154" hidden="1" customWidth="1"/>
    <col min="12556" max="12746" width="6.88671875" style="154"/>
    <col min="12747" max="12747" width="5.44140625" style="154" customWidth="1"/>
    <col min="12748" max="12748" width="42" style="154" customWidth="1"/>
    <col min="12749" max="12749" width="6.44140625" style="154" customWidth="1"/>
    <col min="12750" max="12750" width="9.88671875" style="154" customWidth="1"/>
    <col min="12751" max="12751" width="8.44140625" style="154" customWidth="1"/>
    <col min="12752" max="12757" width="7.88671875" style="154" customWidth="1"/>
    <col min="12758" max="12758" width="8" style="154" customWidth="1"/>
    <col min="12759" max="12811" width="0" style="154" hidden="1" customWidth="1"/>
    <col min="12812" max="13002" width="6.88671875" style="154"/>
    <col min="13003" max="13003" width="5.44140625" style="154" customWidth="1"/>
    <col min="13004" max="13004" width="42" style="154" customWidth="1"/>
    <col min="13005" max="13005" width="6.44140625" style="154" customWidth="1"/>
    <col min="13006" max="13006" width="9.88671875" style="154" customWidth="1"/>
    <col min="13007" max="13007" width="8.44140625" style="154" customWidth="1"/>
    <col min="13008" max="13013" width="7.88671875" style="154" customWidth="1"/>
    <col min="13014" max="13014" width="8" style="154" customWidth="1"/>
    <col min="13015" max="13067" width="0" style="154" hidden="1" customWidth="1"/>
    <col min="13068" max="13258" width="6.88671875" style="154"/>
    <col min="13259" max="13259" width="5.44140625" style="154" customWidth="1"/>
    <col min="13260" max="13260" width="42" style="154" customWidth="1"/>
    <col min="13261" max="13261" width="6.44140625" style="154" customWidth="1"/>
    <col min="13262" max="13262" width="9.88671875" style="154" customWidth="1"/>
    <col min="13263" max="13263" width="8.44140625" style="154" customWidth="1"/>
    <col min="13264" max="13269" width="7.88671875" style="154" customWidth="1"/>
    <col min="13270" max="13270" width="8" style="154" customWidth="1"/>
    <col min="13271" max="13323" width="0" style="154" hidden="1" customWidth="1"/>
    <col min="13324" max="13514" width="6.88671875" style="154"/>
    <col min="13515" max="13515" width="5.44140625" style="154" customWidth="1"/>
    <col min="13516" max="13516" width="42" style="154" customWidth="1"/>
    <col min="13517" max="13517" width="6.44140625" style="154" customWidth="1"/>
    <col min="13518" max="13518" width="9.88671875" style="154" customWidth="1"/>
    <col min="13519" max="13519" width="8.44140625" style="154" customWidth="1"/>
    <col min="13520" max="13525" width="7.88671875" style="154" customWidth="1"/>
    <col min="13526" max="13526" width="8" style="154" customWidth="1"/>
    <col min="13527" max="13579" width="0" style="154" hidden="1" customWidth="1"/>
    <col min="13580" max="13770" width="6.88671875" style="154"/>
    <col min="13771" max="13771" width="5.44140625" style="154" customWidth="1"/>
    <col min="13772" max="13772" width="42" style="154" customWidth="1"/>
    <col min="13773" max="13773" width="6.44140625" style="154" customWidth="1"/>
    <col min="13774" max="13774" width="9.88671875" style="154" customWidth="1"/>
    <col min="13775" max="13775" width="8.44140625" style="154" customWidth="1"/>
    <col min="13776" max="13781" width="7.88671875" style="154" customWidth="1"/>
    <col min="13782" max="13782" width="8" style="154" customWidth="1"/>
    <col min="13783" max="13835" width="0" style="154" hidden="1" customWidth="1"/>
    <col min="13836" max="14026" width="6.88671875" style="154"/>
    <col min="14027" max="14027" width="5.44140625" style="154" customWidth="1"/>
    <col min="14028" max="14028" width="42" style="154" customWidth="1"/>
    <col min="14029" max="14029" width="6.44140625" style="154" customWidth="1"/>
    <col min="14030" max="14030" width="9.88671875" style="154" customWidth="1"/>
    <col min="14031" max="14031" width="8.44140625" style="154" customWidth="1"/>
    <col min="14032" max="14037" width="7.88671875" style="154" customWidth="1"/>
    <col min="14038" max="14038" width="8" style="154" customWidth="1"/>
    <col min="14039" max="14091" width="0" style="154" hidden="1" customWidth="1"/>
    <col min="14092" max="14282" width="6.88671875" style="154"/>
    <col min="14283" max="14283" width="5.44140625" style="154" customWidth="1"/>
    <col min="14284" max="14284" width="42" style="154" customWidth="1"/>
    <col min="14285" max="14285" width="6.44140625" style="154" customWidth="1"/>
    <col min="14286" max="14286" width="9.88671875" style="154" customWidth="1"/>
    <col min="14287" max="14287" width="8.44140625" style="154" customWidth="1"/>
    <col min="14288" max="14293" width="7.88671875" style="154" customWidth="1"/>
    <col min="14294" max="14294" width="8" style="154" customWidth="1"/>
    <col min="14295" max="14347" width="0" style="154" hidden="1" customWidth="1"/>
    <col min="14348" max="14538" width="6.88671875" style="154"/>
    <col min="14539" max="14539" width="5.44140625" style="154" customWidth="1"/>
    <col min="14540" max="14540" width="42" style="154" customWidth="1"/>
    <col min="14541" max="14541" width="6.44140625" style="154" customWidth="1"/>
    <col min="14542" max="14542" width="9.88671875" style="154" customWidth="1"/>
    <col min="14543" max="14543" width="8.44140625" style="154" customWidth="1"/>
    <col min="14544" max="14549" width="7.88671875" style="154" customWidth="1"/>
    <col min="14550" max="14550" width="8" style="154" customWidth="1"/>
    <col min="14551" max="14603" width="0" style="154" hidden="1" customWidth="1"/>
    <col min="14604" max="14794" width="6.88671875" style="154"/>
    <col min="14795" max="14795" width="5.44140625" style="154" customWidth="1"/>
    <col min="14796" max="14796" width="42" style="154" customWidth="1"/>
    <col min="14797" max="14797" width="6.44140625" style="154" customWidth="1"/>
    <col min="14798" max="14798" width="9.88671875" style="154" customWidth="1"/>
    <col min="14799" max="14799" width="8.44140625" style="154" customWidth="1"/>
    <col min="14800" max="14805" width="7.88671875" style="154" customWidth="1"/>
    <col min="14806" max="14806" width="8" style="154" customWidth="1"/>
    <col min="14807" max="14859" width="0" style="154" hidden="1" customWidth="1"/>
    <col min="14860" max="15050" width="6.88671875" style="154"/>
    <col min="15051" max="15051" width="5.44140625" style="154" customWidth="1"/>
    <col min="15052" max="15052" width="42" style="154" customWidth="1"/>
    <col min="15053" max="15053" width="6.44140625" style="154" customWidth="1"/>
    <col min="15054" max="15054" width="9.88671875" style="154" customWidth="1"/>
    <col min="15055" max="15055" width="8.44140625" style="154" customWidth="1"/>
    <col min="15056" max="15061" width="7.88671875" style="154" customWidth="1"/>
    <col min="15062" max="15062" width="8" style="154" customWidth="1"/>
    <col min="15063" max="15115" width="0" style="154" hidden="1" customWidth="1"/>
    <col min="15116" max="15306" width="6.88671875" style="154"/>
    <col min="15307" max="15307" width="5.44140625" style="154" customWidth="1"/>
    <col min="15308" max="15308" width="42" style="154" customWidth="1"/>
    <col min="15309" max="15309" width="6.44140625" style="154" customWidth="1"/>
    <col min="15310" max="15310" width="9.88671875" style="154" customWidth="1"/>
    <col min="15311" max="15311" width="8.44140625" style="154" customWidth="1"/>
    <col min="15312" max="15317" width="7.88671875" style="154" customWidth="1"/>
    <col min="15318" max="15318" width="8" style="154" customWidth="1"/>
    <col min="15319" max="15371" width="0" style="154" hidden="1" customWidth="1"/>
    <col min="15372" max="15562" width="6.88671875" style="154"/>
    <col min="15563" max="15563" width="5.44140625" style="154" customWidth="1"/>
    <col min="15564" max="15564" width="42" style="154" customWidth="1"/>
    <col min="15565" max="15565" width="6.44140625" style="154" customWidth="1"/>
    <col min="15566" max="15566" width="9.88671875" style="154" customWidth="1"/>
    <col min="15567" max="15567" width="8.44140625" style="154" customWidth="1"/>
    <col min="15568" max="15573" width="7.88671875" style="154" customWidth="1"/>
    <col min="15574" max="15574" width="8" style="154" customWidth="1"/>
    <col min="15575" max="15627" width="0" style="154" hidden="1" customWidth="1"/>
    <col min="15628" max="15818" width="6.88671875" style="154"/>
    <col min="15819" max="15819" width="5.44140625" style="154" customWidth="1"/>
    <col min="15820" max="15820" width="42" style="154" customWidth="1"/>
    <col min="15821" max="15821" width="6.44140625" style="154" customWidth="1"/>
    <col min="15822" max="15822" width="9.88671875" style="154" customWidth="1"/>
    <col min="15823" max="15823" width="8.44140625" style="154" customWidth="1"/>
    <col min="15824" max="15829" width="7.88671875" style="154" customWidth="1"/>
    <col min="15830" max="15830" width="8" style="154" customWidth="1"/>
    <col min="15831" max="15883" width="0" style="154" hidden="1" customWidth="1"/>
    <col min="15884" max="16074" width="6.88671875" style="154"/>
    <col min="16075" max="16075" width="5.44140625" style="154" customWidth="1"/>
    <col min="16076" max="16076" width="42" style="154" customWidth="1"/>
    <col min="16077" max="16077" width="6.44140625" style="154" customWidth="1"/>
    <col min="16078" max="16078" width="9.88671875" style="154" customWidth="1"/>
    <col min="16079" max="16079" width="8.44140625" style="154" customWidth="1"/>
    <col min="16080" max="16085" width="7.88671875" style="154" customWidth="1"/>
    <col min="16086" max="16086" width="8" style="154" customWidth="1"/>
    <col min="16087" max="16139" width="0" style="154" hidden="1" customWidth="1"/>
    <col min="16140" max="16384" width="6.88671875" style="154"/>
  </cols>
  <sheetData>
    <row r="1" spans="1:26">
      <c r="A1" s="947" t="s">
        <v>698</v>
      </c>
      <c r="B1" s="947"/>
      <c r="C1" s="153"/>
      <c r="D1" s="153"/>
    </row>
    <row r="2" spans="1:26">
      <c r="A2" s="954" t="s">
        <v>709</v>
      </c>
      <c r="B2" s="954"/>
      <c r="C2" s="954"/>
      <c r="D2" s="954"/>
      <c r="E2" s="954"/>
      <c r="F2" s="954"/>
      <c r="G2" s="954"/>
      <c r="H2" s="954"/>
      <c r="I2" s="954"/>
      <c r="J2" s="954"/>
      <c r="K2" s="954"/>
      <c r="L2" s="954"/>
      <c r="M2" s="954"/>
      <c r="N2" s="954"/>
      <c r="O2" s="954"/>
      <c r="P2" s="954"/>
      <c r="Q2" s="954"/>
      <c r="R2" s="954"/>
      <c r="S2" s="954"/>
      <c r="T2" s="954"/>
      <c r="U2" s="954"/>
      <c r="V2" s="954"/>
      <c r="W2" s="954"/>
      <c r="X2" s="954"/>
      <c r="Y2" s="954"/>
      <c r="Z2" s="954"/>
    </row>
    <row r="3" spans="1:26">
      <c r="A3" s="1060" t="str">
        <f>'Biểu 01'!A3:I3</f>
        <v>(Kèm theo Quyết định số  220/QĐ-UBND,ngày 16/02/2023 của Ủy ban nhân dân tỉnh Lạng Sơn)</v>
      </c>
      <c r="B3" s="1060"/>
      <c r="C3" s="1060"/>
      <c r="D3" s="1060"/>
      <c r="E3" s="1060"/>
      <c r="F3" s="1060"/>
      <c r="G3" s="1060"/>
      <c r="H3" s="1060"/>
      <c r="I3" s="1060"/>
      <c r="J3" s="1060"/>
      <c r="K3" s="1060"/>
      <c r="L3" s="1060"/>
      <c r="M3" s="1060"/>
      <c r="N3" s="1060"/>
      <c r="O3" s="1060"/>
      <c r="P3" s="1060"/>
      <c r="Q3" s="1060"/>
      <c r="R3" s="1060"/>
      <c r="S3" s="1060"/>
      <c r="T3" s="1060"/>
      <c r="U3" s="1060"/>
      <c r="V3" s="1060"/>
      <c r="W3" s="1060"/>
      <c r="X3" s="1060"/>
      <c r="Y3" s="1060"/>
      <c r="Z3" s="1060"/>
    </row>
    <row r="4" spans="1:26">
      <c r="B4" s="156"/>
      <c r="C4" s="157"/>
      <c r="D4" s="158"/>
      <c r="I4" s="948" t="s">
        <v>1</v>
      </c>
      <c r="J4" s="948"/>
      <c r="K4" s="948"/>
      <c r="L4" s="948"/>
      <c r="M4" s="948"/>
      <c r="N4" s="948"/>
      <c r="O4" s="948"/>
      <c r="P4" s="948"/>
      <c r="Q4" s="948"/>
      <c r="R4" s="948"/>
      <c r="S4" s="948"/>
      <c r="T4" s="948"/>
      <c r="U4" s="948"/>
      <c r="V4" s="948"/>
      <c r="W4" s="948"/>
      <c r="X4" s="948"/>
      <c r="Y4" s="948"/>
      <c r="Z4" s="948"/>
    </row>
    <row r="5" spans="1:26">
      <c r="A5" s="949" t="s">
        <v>2</v>
      </c>
      <c r="B5" s="950" t="s">
        <v>194</v>
      </c>
      <c r="C5" s="950" t="s">
        <v>4</v>
      </c>
      <c r="D5" s="950" t="s">
        <v>279</v>
      </c>
      <c r="E5" s="951" t="s">
        <v>7</v>
      </c>
      <c r="F5" s="952"/>
      <c r="G5" s="952"/>
      <c r="H5" s="952"/>
      <c r="I5" s="952"/>
      <c r="J5" s="952"/>
      <c r="K5" s="952"/>
      <c r="L5" s="952"/>
      <c r="M5" s="952"/>
      <c r="N5" s="952"/>
      <c r="O5" s="952"/>
      <c r="P5" s="952"/>
      <c r="Q5" s="952"/>
      <c r="R5" s="952"/>
      <c r="S5" s="952"/>
      <c r="T5" s="952"/>
      <c r="U5" s="952"/>
      <c r="V5" s="952"/>
      <c r="W5" s="952"/>
      <c r="X5" s="952"/>
      <c r="Y5" s="952"/>
      <c r="Z5" s="953"/>
    </row>
    <row r="6" spans="1:26" ht="26.4">
      <c r="A6" s="949"/>
      <c r="B6" s="950"/>
      <c r="C6" s="950"/>
      <c r="D6" s="950"/>
      <c r="E6" s="425" t="s">
        <v>531</v>
      </c>
      <c r="F6" s="425" t="s">
        <v>532</v>
      </c>
      <c r="G6" s="425" t="s">
        <v>533</v>
      </c>
      <c r="H6" s="425" t="s">
        <v>534</v>
      </c>
      <c r="I6" s="425" t="s">
        <v>535</v>
      </c>
      <c r="J6" s="425" t="s">
        <v>536</v>
      </c>
      <c r="K6" s="425" t="s">
        <v>537</v>
      </c>
      <c r="L6" s="425" t="s">
        <v>538</v>
      </c>
      <c r="M6" s="425" t="s">
        <v>517</v>
      </c>
      <c r="N6" s="425" t="s">
        <v>518</v>
      </c>
      <c r="O6" s="425" t="s">
        <v>519</v>
      </c>
      <c r="P6" s="425" t="s">
        <v>520</v>
      </c>
      <c r="Q6" s="425" t="s">
        <v>521</v>
      </c>
      <c r="R6" s="425" t="s">
        <v>522</v>
      </c>
      <c r="S6" s="425" t="s">
        <v>523</v>
      </c>
      <c r="T6" s="425" t="s">
        <v>524</v>
      </c>
      <c r="U6" s="425" t="s">
        <v>525</v>
      </c>
      <c r="V6" s="425" t="s">
        <v>526</v>
      </c>
      <c r="W6" s="425" t="s">
        <v>527</v>
      </c>
      <c r="X6" s="425" t="s">
        <v>528</v>
      </c>
      <c r="Y6" s="425" t="s">
        <v>529</v>
      </c>
      <c r="Z6" s="425" t="s">
        <v>530</v>
      </c>
    </row>
    <row r="7" spans="1:26" s="160" customFormat="1" ht="26.4">
      <c r="A7" s="159" t="s">
        <v>197</v>
      </c>
      <c r="B7" s="159">
        <v>-2</v>
      </c>
      <c r="C7" s="159" t="s">
        <v>208</v>
      </c>
      <c r="D7" s="159" t="s">
        <v>702</v>
      </c>
      <c r="E7" s="159" t="s">
        <v>280</v>
      </c>
      <c r="F7" s="159" t="s">
        <v>281</v>
      </c>
      <c r="G7" s="159" t="s">
        <v>282</v>
      </c>
      <c r="H7" s="159" t="s">
        <v>283</v>
      </c>
      <c r="I7" s="159" t="s">
        <v>284</v>
      </c>
      <c r="J7" s="159" t="s">
        <v>285</v>
      </c>
      <c r="K7" s="159" t="s">
        <v>286</v>
      </c>
      <c r="L7" s="159" t="s">
        <v>287</v>
      </c>
      <c r="M7" s="187">
        <v>-13</v>
      </c>
      <c r="N7" s="622">
        <v>-14</v>
      </c>
      <c r="O7" s="622">
        <v>-15</v>
      </c>
      <c r="P7" s="622">
        <v>-16</v>
      </c>
      <c r="Q7" s="622">
        <v>-17</v>
      </c>
      <c r="R7" s="622">
        <v>-18</v>
      </c>
      <c r="S7" s="622">
        <v>-19</v>
      </c>
      <c r="T7" s="622">
        <v>-20</v>
      </c>
      <c r="U7" s="622">
        <v>-21</v>
      </c>
      <c r="V7" s="622">
        <v>-22</v>
      </c>
      <c r="W7" s="622">
        <v>-23</v>
      </c>
      <c r="X7" s="622">
        <v>-24</v>
      </c>
      <c r="Y7" s="622">
        <v>-25</v>
      </c>
      <c r="Z7" s="622">
        <v>-26</v>
      </c>
    </row>
    <row r="8" spans="1:26" hidden="1">
      <c r="A8" s="161"/>
      <c r="B8" s="162" t="s">
        <v>288</v>
      </c>
      <c r="C8" s="161"/>
      <c r="D8" s="163">
        <f>D9+D32</f>
        <v>246.74883000000017</v>
      </c>
      <c r="E8" s="163">
        <f t="shared" ref="E8:Z8" si="0">E9+E32</f>
        <v>1.4107600000000002</v>
      </c>
      <c r="F8" s="163">
        <f>F9+F32</f>
        <v>0.41903000000000001</v>
      </c>
      <c r="G8" s="163">
        <f t="shared" si="0"/>
        <v>5.7487539999999981</v>
      </c>
      <c r="H8" s="163">
        <f t="shared" si="0"/>
        <v>2.2009999999999996</v>
      </c>
      <c r="I8" s="163">
        <f>I9+I32</f>
        <v>10.64626000000001</v>
      </c>
      <c r="J8" s="163">
        <f t="shared" si="0"/>
        <v>58.912467999999969</v>
      </c>
      <c r="K8" s="163">
        <f t="shared" si="0"/>
        <v>4.553609999999999</v>
      </c>
      <c r="L8" s="163">
        <f t="shared" si="0"/>
        <v>2.27773</v>
      </c>
      <c r="M8" s="163">
        <f t="shared" si="0"/>
        <v>1.2339200000000001</v>
      </c>
      <c r="N8" s="163">
        <f t="shared" si="0"/>
        <v>1.021149999999972</v>
      </c>
      <c r="O8" s="163">
        <f t="shared" si="0"/>
        <v>0.55932999999999999</v>
      </c>
      <c r="P8" s="163">
        <f t="shared" si="0"/>
        <v>25.600602000000229</v>
      </c>
      <c r="Q8" s="163">
        <f t="shared" si="0"/>
        <v>72.048210000000267</v>
      </c>
      <c r="R8" s="163">
        <f t="shared" si="0"/>
        <v>0.39539999999999997</v>
      </c>
      <c r="S8" s="163">
        <f t="shared" si="0"/>
        <v>13.151899999999999</v>
      </c>
      <c r="T8" s="163">
        <f t="shared" si="0"/>
        <v>12.23143999999974</v>
      </c>
      <c r="U8" s="163">
        <f t="shared" si="0"/>
        <v>28.046782999999998</v>
      </c>
      <c r="V8" s="163">
        <f t="shared" si="0"/>
        <v>3.0804</v>
      </c>
      <c r="W8" s="163">
        <f t="shared" si="0"/>
        <v>0.62412999999999996</v>
      </c>
      <c r="X8" s="163">
        <f t="shared" si="0"/>
        <v>1.8740000000000001</v>
      </c>
      <c r="Y8" s="163">
        <f t="shared" si="0"/>
        <v>0.33059300000000003</v>
      </c>
      <c r="Z8" s="163">
        <f t="shared" si="0"/>
        <v>0.38135999999999998</v>
      </c>
    </row>
    <row r="9" spans="1:26" s="168" customFormat="1" ht="14.4">
      <c r="A9" s="164" t="s">
        <v>18</v>
      </c>
      <c r="B9" s="165" t="s">
        <v>19</v>
      </c>
      <c r="C9" s="166" t="s">
        <v>20</v>
      </c>
      <c r="D9" s="167">
        <f>D11+D15+D16+D17+D21+D25+D29+D31</f>
        <v>240.50285900000017</v>
      </c>
      <c r="E9" s="65">
        <f t="shared" ref="E9:Z9" si="1">E11+E15+E16+E17+E21+E25+E29+E30+E31+E14</f>
        <v>1.2000000000000002</v>
      </c>
      <c r="F9" s="65">
        <f t="shared" si="1"/>
        <v>0.41903000000000001</v>
      </c>
      <c r="G9" s="65">
        <f t="shared" si="1"/>
        <v>5.5527729999999984</v>
      </c>
      <c r="H9" s="65">
        <f t="shared" si="1"/>
        <v>2.0579999999999998</v>
      </c>
      <c r="I9" s="65">
        <f t="shared" si="1"/>
        <v>9.9984600000000103</v>
      </c>
      <c r="J9" s="65">
        <f t="shared" si="1"/>
        <v>57.587067999999967</v>
      </c>
      <c r="K9" s="65">
        <f t="shared" si="1"/>
        <v>4.3814899999999994</v>
      </c>
      <c r="L9" s="65">
        <f t="shared" si="1"/>
        <v>2.27773</v>
      </c>
      <c r="M9" s="65">
        <f t="shared" si="1"/>
        <v>1.20852</v>
      </c>
      <c r="N9" s="65">
        <f t="shared" si="1"/>
        <v>1.0081499999999721</v>
      </c>
      <c r="O9" s="65">
        <f t="shared" si="1"/>
        <v>0.55932999999999999</v>
      </c>
      <c r="P9" s="65">
        <f t="shared" si="1"/>
        <v>24.78209200000023</v>
      </c>
      <c r="Q9" s="65">
        <f t="shared" si="1"/>
        <v>70.623910000000265</v>
      </c>
      <c r="R9" s="65">
        <f t="shared" si="1"/>
        <v>0.39539999999999997</v>
      </c>
      <c r="S9" s="65">
        <f t="shared" si="1"/>
        <v>12.971599999999999</v>
      </c>
      <c r="T9" s="65">
        <f t="shared" si="1"/>
        <v>12.226439999999739</v>
      </c>
      <c r="U9" s="65">
        <f t="shared" si="1"/>
        <v>27.802382999999999</v>
      </c>
      <c r="V9" s="65">
        <f t="shared" si="1"/>
        <v>3.0804</v>
      </c>
      <c r="W9" s="65">
        <f t="shared" si="1"/>
        <v>0.50412999999999997</v>
      </c>
      <c r="X9" s="65">
        <f t="shared" si="1"/>
        <v>1.1540000000000001</v>
      </c>
      <c r="Y9" s="65">
        <f t="shared" si="1"/>
        <v>0.33059300000000003</v>
      </c>
      <c r="Z9" s="65">
        <f t="shared" si="1"/>
        <v>0.38135999999999998</v>
      </c>
    </row>
    <row r="10" spans="1:26" s="168" customFormat="1">
      <c r="A10" s="169"/>
      <c r="B10" s="170" t="s">
        <v>75</v>
      </c>
      <c r="C10" s="171"/>
      <c r="D10" s="172"/>
      <c r="E10" s="54"/>
      <c r="F10" s="54"/>
      <c r="G10" s="54"/>
      <c r="H10" s="54"/>
      <c r="I10" s="54"/>
      <c r="J10" s="54"/>
      <c r="K10" s="54"/>
      <c r="L10" s="54"/>
      <c r="M10" s="54"/>
      <c r="N10" s="54"/>
      <c r="O10" s="54"/>
      <c r="P10" s="54"/>
      <c r="Q10" s="54"/>
      <c r="R10" s="54"/>
      <c r="S10" s="54"/>
      <c r="T10" s="54"/>
      <c r="U10" s="54"/>
      <c r="V10" s="54"/>
      <c r="W10" s="54"/>
      <c r="X10" s="54"/>
      <c r="Y10" s="54"/>
      <c r="Z10" s="54"/>
    </row>
    <row r="11" spans="1:26">
      <c r="A11" s="173" t="s">
        <v>21</v>
      </c>
      <c r="B11" s="174" t="s">
        <v>22</v>
      </c>
      <c r="C11" s="175" t="s">
        <v>23</v>
      </c>
      <c r="D11" s="176">
        <f>D12+D13+D14</f>
        <v>15.642309999999998</v>
      </c>
      <c r="E11" s="52">
        <f t="shared" ref="E11:Z11" si="2">E12+E13+E14</f>
        <v>0.62</v>
      </c>
      <c r="F11" s="52">
        <f t="shared" si="2"/>
        <v>0</v>
      </c>
      <c r="G11" s="52">
        <f t="shared" si="2"/>
        <v>0.38599999999999995</v>
      </c>
      <c r="H11" s="52">
        <f t="shared" si="2"/>
        <v>0.1069</v>
      </c>
      <c r="I11" s="52">
        <f t="shared" si="2"/>
        <v>5.9196999999999997</v>
      </c>
      <c r="J11" s="52">
        <f t="shared" si="2"/>
        <v>0.13370000000000001</v>
      </c>
      <c r="K11" s="52">
        <f t="shared" si="2"/>
        <v>0.245</v>
      </c>
      <c r="L11" s="52">
        <f t="shared" si="2"/>
        <v>0.06</v>
      </c>
      <c r="M11" s="52">
        <f t="shared" si="2"/>
        <v>0.31669999999999998</v>
      </c>
      <c r="N11" s="52">
        <f t="shared" si="2"/>
        <v>0.08</v>
      </c>
      <c r="O11" s="52">
        <f t="shared" si="2"/>
        <v>0.13703000000000001</v>
      </c>
      <c r="P11" s="52">
        <f t="shared" si="2"/>
        <v>0.39485999999999999</v>
      </c>
      <c r="Q11" s="52">
        <f t="shared" si="2"/>
        <v>5.7841199999999997</v>
      </c>
      <c r="R11" s="52">
        <f t="shared" si="2"/>
        <v>0</v>
      </c>
      <c r="S11" s="52">
        <f t="shared" si="2"/>
        <v>0.61789999999999989</v>
      </c>
      <c r="T11" s="52">
        <f t="shared" si="2"/>
        <v>7.5590000000000004E-2</v>
      </c>
      <c r="U11" s="52">
        <f t="shared" si="2"/>
        <v>0.15981000000000001</v>
      </c>
      <c r="V11" s="52">
        <f t="shared" si="2"/>
        <v>0.59</v>
      </c>
      <c r="W11" s="52">
        <f t="shared" si="2"/>
        <v>0</v>
      </c>
      <c r="X11" s="52">
        <f t="shared" si="2"/>
        <v>1.4999999999999999E-2</v>
      </c>
      <c r="Y11" s="52">
        <f t="shared" si="2"/>
        <v>0</v>
      </c>
      <c r="Z11" s="52">
        <f t="shared" si="2"/>
        <v>0</v>
      </c>
    </row>
    <row r="12" spans="1:26" s="168" customFormat="1">
      <c r="A12" s="169"/>
      <c r="B12" s="177" t="s">
        <v>24</v>
      </c>
      <c r="C12" s="171" t="s">
        <v>25</v>
      </c>
      <c r="D12" s="172">
        <f t="shared" ref="D12:D29" si="3">SUM(E12:Z12)</f>
        <v>13.520989999999998</v>
      </c>
      <c r="E12" s="66">
        <v>0.62</v>
      </c>
      <c r="F12" s="66">
        <v>0</v>
      </c>
      <c r="G12" s="66">
        <v>0.34599999999999997</v>
      </c>
      <c r="H12" s="66">
        <v>1.6E-2</v>
      </c>
      <c r="I12" s="66">
        <v>5.5436999999999994</v>
      </c>
      <c r="J12" s="66">
        <v>0.10060000000000001</v>
      </c>
      <c r="K12" s="66">
        <v>0.245</v>
      </c>
      <c r="L12" s="66">
        <v>0.06</v>
      </c>
      <c r="M12" s="66">
        <v>5.8999999999999997E-2</v>
      </c>
      <c r="N12" s="66">
        <v>0.03</v>
      </c>
      <c r="O12" s="66">
        <v>2.6000000000000002E-2</v>
      </c>
      <c r="P12" s="66">
        <v>7.0000000000000007E-2</v>
      </c>
      <c r="Q12" s="66">
        <v>5.22</v>
      </c>
      <c r="R12" s="66">
        <v>0</v>
      </c>
      <c r="S12" s="66">
        <v>0.51789999999999992</v>
      </c>
      <c r="T12" s="66">
        <v>2.5590000000000002E-2</v>
      </c>
      <c r="U12" s="66">
        <v>3.6200000000000003E-2</v>
      </c>
      <c r="V12" s="66">
        <v>0.59</v>
      </c>
      <c r="W12" s="66">
        <v>0</v>
      </c>
      <c r="X12" s="66">
        <v>1.4999999999999999E-2</v>
      </c>
      <c r="Y12" s="66">
        <v>0</v>
      </c>
      <c r="Z12" s="66">
        <v>0</v>
      </c>
    </row>
    <row r="13" spans="1:26" hidden="1">
      <c r="A13" s="169"/>
      <c r="B13" s="178" t="s">
        <v>26</v>
      </c>
      <c r="C13" s="171" t="s">
        <v>27</v>
      </c>
      <c r="D13" s="172">
        <f t="shared" si="3"/>
        <v>2.1213199999999999</v>
      </c>
      <c r="E13" s="66">
        <v>0</v>
      </c>
      <c r="F13" s="66">
        <v>0</v>
      </c>
      <c r="G13" s="66">
        <v>0.04</v>
      </c>
      <c r="H13" s="66">
        <v>9.0899999999999995E-2</v>
      </c>
      <c r="I13" s="66">
        <v>0.376</v>
      </c>
      <c r="J13" s="66">
        <v>3.3099999999999997E-2</v>
      </c>
      <c r="K13" s="66">
        <v>0</v>
      </c>
      <c r="L13" s="66">
        <v>0</v>
      </c>
      <c r="M13" s="66">
        <v>0.25769999999999998</v>
      </c>
      <c r="N13" s="66">
        <v>0.05</v>
      </c>
      <c r="O13" s="66">
        <v>0.11103</v>
      </c>
      <c r="P13" s="66">
        <v>0.32485999999999998</v>
      </c>
      <c r="Q13" s="66">
        <v>0.56411999999999995</v>
      </c>
      <c r="R13" s="66">
        <v>0</v>
      </c>
      <c r="S13" s="66">
        <v>0.1</v>
      </c>
      <c r="T13" s="66">
        <v>0.05</v>
      </c>
      <c r="U13" s="66">
        <v>0.12361</v>
      </c>
      <c r="V13" s="66">
        <v>0</v>
      </c>
      <c r="W13" s="66">
        <v>0</v>
      </c>
      <c r="X13" s="66">
        <v>0</v>
      </c>
      <c r="Y13" s="66">
        <v>0</v>
      </c>
      <c r="Z13" s="66">
        <v>0</v>
      </c>
    </row>
    <row r="14" spans="1:26" hidden="1">
      <c r="A14" s="169"/>
      <c r="B14" s="179" t="s">
        <v>28</v>
      </c>
      <c r="C14" s="171" t="s">
        <v>29</v>
      </c>
      <c r="D14" s="172">
        <f t="shared" si="3"/>
        <v>0</v>
      </c>
      <c r="E14" s="66">
        <v>0</v>
      </c>
      <c r="F14" s="66">
        <v>0</v>
      </c>
      <c r="G14" s="66">
        <v>0</v>
      </c>
      <c r="H14" s="66">
        <v>0</v>
      </c>
      <c r="I14" s="66">
        <v>0</v>
      </c>
      <c r="J14" s="66">
        <v>0</v>
      </c>
      <c r="K14" s="66">
        <v>0</v>
      </c>
      <c r="L14" s="66">
        <v>0</v>
      </c>
      <c r="M14" s="66">
        <v>0</v>
      </c>
      <c r="N14" s="66">
        <v>0</v>
      </c>
      <c r="O14" s="66">
        <v>0</v>
      </c>
      <c r="P14" s="66">
        <v>0</v>
      </c>
      <c r="Q14" s="66">
        <v>0</v>
      </c>
      <c r="R14" s="66">
        <v>0</v>
      </c>
      <c r="S14" s="66">
        <v>0</v>
      </c>
      <c r="T14" s="66">
        <v>0</v>
      </c>
      <c r="U14" s="66">
        <v>0</v>
      </c>
      <c r="V14" s="66">
        <v>0</v>
      </c>
      <c r="W14" s="66">
        <v>0</v>
      </c>
      <c r="X14" s="66">
        <v>0</v>
      </c>
      <c r="Y14" s="66">
        <v>0</v>
      </c>
      <c r="Z14" s="66">
        <v>0</v>
      </c>
    </row>
    <row r="15" spans="1:26">
      <c r="A15" s="173" t="s">
        <v>30</v>
      </c>
      <c r="B15" s="180" t="s">
        <v>31</v>
      </c>
      <c r="C15" s="175" t="s">
        <v>32</v>
      </c>
      <c r="D15" s="172">
        <f t="shared" si="3"/>
        <v>37.911227999997436</v>
      </c>
      <c r="E15" s="52">
        <v>0.41500000000000004</v>
      </c>
      <c r="F15" s="52">
        <v>4.786E-2</v>
      </c>
      <c r="G15" s="52">
        <v>1.0873949999999997</v>
      </c>
      <c r="H15" s="52">
        <v>0.38</v>
      </c>
      <c r="I15" s="52">
        <v>3.2572999999999999</v>
      </c>
      <c r="J15" s="52">
        <v>10.009070000000001</v>
      </c>
      <c r="K15" s="52">
        <v>0.44767000000000001</v>
      </c>
      <c r="L15" s="52">
        <v>0.64</v>
      </c>
      <c r="M15" s="52">
        <v>0.43432000000000004</v>
      </c>
      <c r="N15" s="52">
        <v>0.54456000000000004</v>
      </c>
      <c r="O15" s="52">
        <v>0.10150000000000001</v>
      </c>
      <c r="P15" s="52">
        <v>0.90801999999744243</v>
      </c>
      <c r="Q15" s="52">
        <v>11.12373</v>
      </c>
      <c r="R15" s="52">
        <v>0.28539999999999999</v>
      </c>
      <c r="S15" s="52">
        <v>0.92830000000000001</v>
      </c>
      <c r="T15" s="52">
        <v>5.4470399999999994</v>
      </c>
      <c r="U15" s="52">
        <v>0.60990999999999995</v>
      </c>
      <c r="V15" s="52">
        <v>0.44040000000000001</v>
      </c>
      <c r="W15" s="52">
        <v>1.4030000000000001E-2</v>
      </c>
      <c r="X15" s="52">
        <v>0.64500000000000002</v>
      </c>
      <c r="Y15" s="52">
        <v>3.1322999999999997E-2</v>
      </c>
      <c r="Z15" s="52">
        <v>0.1134</v>
      </c>
    </row>
    <row r="16" spans="1:26">
      <c r="A16" s="173" t="s">
        <v>33</v>
      </c>
      <c r="B16" s="180" t="s">
        <v>34</v>
      </c>
      <c r="C16" s="175" t="s">
        <v>35</v>
      </c>
      <c r="D16" s="172">
        <f t="shared" si="3"/>
        <v>18.38091000000253</v>
      </c>
      <c r="E16" s="52">
        <v>0.16500000000000001</v>
      </c>
      <c r="F16" s="52">
        <v>0.15117</v>
      </c>
      <c r="G16" s="52">
        <v>0.21581</v>
      </c>
      <c r="H16" s="52">
        <v>0.55999999999999994</v>
      </c>
      <c r="I16" s="52">
        <v>0.37170000000000003</v>
      </c>
      <c r="J16" s="52">
        <v>2.4415</v>
      </c>
      <c r="K16" s="52">
        <v>0.59972999999999999</v>
      </c>
      <c r="L16" s="52">
        <v>6.2730000000000008E-2</v>
      </c>
      <c r="M16" s="52">
        <v>0.45750000000000002</v>
      </c>
      <c r="N16" s="52">
        <v>0.33358999999997202</v>
      </c>
      <c r="O16" s="52">
        <v>0.1908</v>
      </c>
      <c r="P16" s="52">
        <v>2.4497200000025576</v>
      </c>
      <c r="Q16" s="52">
        <v>6.4076699999999995</v>
      </c>
      <c r="R16" s="52">
        <v>0.01</v>
      </c>
      <c r="S16" s="52">
        <v>0.19539999999999999</v>
      </c>
      <c r="T16" s="52">
        <v>2.0449999999999995</v>
      </c>
      <c r="U16" s="52">
        <v>0.60067999999999999</v>
      </c>
      <c r="V16" s="52">
        <v>0.55000000000000004</v>
      </c>
      <c r="W16" s="52">
        <v>0</v>
      </c>
      <c r="X16" s="52">
        <v>0.22899999999999998</v>
      </c>
      <c r="Y16" s="52">
        <v>0.15595000000000001</v>
      </c>
      <c r="Z16" s="52">
        <v>0.18795999999999999</v>
      </c>
    </row>
    <row r="17" spans="1:26">
      <c r="A17" s="173" t="s">
        <v>36</v>
      </c>
      <c r="B17" s="174" t="s">
        <v>37</v>
      </c>
      <c r="C17" s="175" t="s">
        <v>38</v>
      </c>
      <c r="D17" s="172">
        <f t="shared" si="3"/>
        <v>59.079127999999969</v>
      </c>
      <c r="E17" s="52">
        <f t="shared" ref="E17:Z17" si="4">E18+E19+E20</f>
        <v>0</v>
      </c>
      <c r="F17" s="52">
        <f t="shared" si="4"/>
        <v>0</v>
      </c>
      <c r="G17" s="52">
        <f t="shared" si="4"/>
        <v>0</v>
      </c>
      <c r="H17" s="52">
        <f t="shared" si="4"/>
        <v>0</v>
      </c>
      <c r="I17" s="52">
        <f t="shared" si="4"/>
        <v>0</v>
      </c>
      <c r="J17" s="52">
        <f t="shared" si="4"/>
        <v>34.354497999999971</v>
      </c>
      <c r="K17" s="52">
        <f t="shared" si="4"/>
        <v>0.57215999999999989</v>
      </c>
      <c r="L17" s="52">
        <f t="shared" si="4"/>
        <v>0</v>
      </c>
      <c r="M17" s="52">
        <f t="shared" si="4"/>
        <v>0</v>
      </c>
      <c r="N17" s="52">
        <f t="shared" si="4"/>
        <v>0</v>
      </c>
      <c r="O17" s="52">
        <f t="shared" si="4"/>
        <v>0</v>
      </c>
      <c r="P17" s="52">
        <f t="shared" si="4"/>
        <v>1.4099300000000001</v>
      </c>
      <c r="Q17" s="52">
        <f t="shared" si="4"/>
        <v>0</v>
      </c>
      <c r="R17" s="52">
        <f t="shared" si="4"/>
        <v>0</v>
      </c>
      <c r="S17" s="52">
        <f t="shared" si="4"/>
        <v>0</v>
      </c>
      <c r="T17" s="52">
        <f t="shared" si="4"/>
        <v>0</v>
      </c>
      <c r="U17" s="52">
        <f t="shared" si="4"/>
        <v>22.742539999999998</v>
      </c>
      <c r="V17" s="52">
        <f t="shared" si="4"/>
        <v>0</v>
      </c>
      <c r="W17" s="52">
        <f t="shared" si="4"/>
        <v>0</v>
      </c>
      <c r="X17" s="52">
        <f t="shared" si="4"/>
        <v>0</v>
      </c>
      <c r="Y17" s="52">
        <f t="shared" si="4"/>
        <v>0</v>
      </c>
      <c r="Z17" s="52">
        <f t="shared" si="4"/>
        <v>0</v>
      </c>
    </row>
    <row r="18" spans="1:26" hidden="1">
      <c r="A18" s="169"/>
      <c r="B18" s="179" t="s">
        <v>39</v>
      </c>
      <c r="C18" s="171" t="s">
        <v>40</v>
      </c>
      <c r="D18" s="172">
        <f t="shared" si="3"/>
        <v>57.097037999999969</v>
      </c>
      <c r="E18" s="66">
        <v>0</v>
      </c>
      <c r="F18" s="66">
        <v>0</v>
      </c>
      <c r="G18" s="66">
        <v>0</v>
      </c>
      <c r="H18" s="66">
        <v>0</v>
      </c>
      <c r="I18" s="66">
        <v>0</v>
      </c>
      <c r="J18" s="66">
        <v>34.354497999999971</v>
      </c>
      <c r="K18" s="66">
        <v>0</v>
      </c>
      <c r="L18" s="66">
        <v>0</v>
      </c>
      <c r="M18" s="66">
        <v>0</v>
      </c>
      <c r="N18" s="66">
        <v>0</v>
      </c>
      <c r="O18" s="66">
        <v>0</v>
      </c>
      <c r="P18" s="66">
        <v>0</v>
      </c>
      <c r="Q18" s="66">
        <v>0</v>
      </c>
      <c r="R18" s="66">
        <v>0</v>
      </c>
      <c r="S18" s="66">
        <v>0</v>
      </c>
      <c r="T18" s="66">
        <v>0</v>
      </c>
      <c r="U18" s="66">
        <v>22.742539999999998</v>
      </c>
      <c r="V18" s="66">
        <v>0</v>
      </c>
      <c r="W18" s="66">
        <v>0</v>
      </c>
      <c r="X18" s="66">
        <v>0</v>
      </c>
      <c r="Y18" s="66">
        <v>0</v>
      </c>
      <c r="Z18" s="66">
        <v>0</v>
      </c>
    </row>
    <row r="19" spans="1:26" hidden="1">
      <c r="A19" s="169"/>
      <c r="B19" s="179" t="s">
        <v>41</v>
      </c>
      <c r="C19" s="171" t="s">
        <v>42</v>
      </c>
      <c r="D19" s="172">
        <f t="shared" si="3"/>
        <v>1.9820899999999999</v>
      </c>
      <c r="E19" s="66">
        <v>0</v>
      </c>
      <c r="F19" s="66">
        <v>0</v>
      </c>
      <c r="G19" s="66">
        <v>0</v>
      </c>
      <c r="H19" s="66">
        <v>0</v>
      </c>
      <c r="I19" s="66">
        <v>0</v>
      </c>
      <c r="J19" s="66">
        <v>0</v>
      </c>
      <c r="K19" s="66">
        <v>0.57215999999999989</v>
      </c>
      <c r="L19" s="66">
        <v>0</v>
      </c>
      <c r="M19" s="66">
        <v>0</v>
      </c>
      <c r="N19" s="66">
        <v>0</v>
      </c>
      <c r="O19" s="66">
        <v>0</v>
      </c>
      <c r="P19" s="66">
        <v>1.4099300000000001</v>
      </c>
      <c r="Q19" s="66">
        <v>0</v>
      </c>
      <c r="R19" s="66">
        <v>0</v>
      </c>
      <c r="S19" s="66">
        <v>0</v>
      </c>
      <c r="T19" s="66">
        <v>0</v>
      </c>
      <c r="U19" s="66">
        <v>0</v>
      </c>
      <c r="V19" s="66">
        <v>0</v>
      </c>
      <c r="W19" s="66">
        <v>0</v>
      </c>
      <c r="X19" s="66">
        <v>0</v>
      </c>
      <c r="Y19" s="66">
        <v>0</v>
      </c>
      <c r="Z19" s="66">
        <v>0</v>
      </c>
    </row>
    <row r="20" spans="1:26" hidden="1">
      <c r="A20" s="169"/>
      <c r="B20" s="179" t="s">
        <v>43</v>
      </c>
      <c r="C20" s="171" t="s">
        <v>44</v>
      </c>
      <c r="D20" s="172">
        <f t="shared" si="3"/>
        <v>0</v>
      </c>
      <c r="E20" s="66">
        <v>0</v>
      </c>
      <c r="F20" s="66">
        <v>0</v>
      </c>
      <c r="G20" s="66">
        <v>0</v>
      </c>
      <c r="H20" s="66">
        <v>0</v>
      </c>
      <c r="I20" s="66">
        <v>0</v>
      </c>
      <c r="J20" s="66">
        <v>0</v>
      </c>
      <c r="K20" s="66">
        <v>0</v>
      </c>
      <c r="L20" s="66">
        <v>0</v>
      </c>
      <c r="M20" s="66">
        <v>0</v>
      </c>
      <c r="N20" s="66">
        <v>0</v>
      </c>
      <c r="O20" s="66">
        <v>0</v>
      </c>
      <c r="P20" s="66">
        <v>0</v>
      </c>
      <c r="Q20" s="66">
        <v>0</v>
      </c>
      <c r="R20" s="66">
        <v>0</v>
      </c>
      <c r="S20" s="66">
        <v>0</v>
      </c>
      <c r="T20" s="66">
        <v>0</v>
      </c>
      <c r="U20" s="66">
        <v>0</v>
      </c>
      <c r="V20" s="66">
        <v>0</v>
      </c>
      <c r="W20" s="66">
        <v>0</v>
      </c>
      <c r="X20" s="66">
        <v>0</v>
      </c>
      <c r="Y20" s="66">
        <v>0</v>
      </c>
      <c r="Z20" s="66">
        <v>0</v>
      </c>
    </row>
    <row r="21" spans="1:26">
      <c r="A21" s="173" t="s">
        <v>45</v>
      </c>
      <c r="B21" s="174" t="s">
        <v>46</v>
      </c>
      <c r="C21" s="175" t="s">
        <v>47</v>
      </c>
      <c r="D21" s="172">
        <f t="shared" si="3"/>
        <v>0</v>
      </c>
      <c r="E21" s="52">
        <f t="shared" ref="E21:Z21" si="5">E22+E23+E24</f>
        <v>0</v>
      </c>
      <c r="F21" s="52">
        <f t="shared" si="5"/>
        <v>0</v>
      </c>
      <c r="G21" s="52">
        <f t="shared" si="5"/>
        <v>0</v>
      </c>
      <c r="H21" s="52">
        <f t="shared" si="5"/>
        <v>0</v>
      </c>
      <c r="I21" s="52">
        <f t="shared" si="5"/>
        <v>0</v>
      </c>
      <c r="J21" s="52">
        <f t="shared" si="5"/>
        <v>0</v>
      </c>
      <c r="K21" s="52">
        <f t="shared" si="5"/>
        <v>0</v>
      </c>
      <c r="L21" s="52">
        <f t="shared" si="5"/>
        <v>0</v>
      </c>
      <c r="M21" s="52">
        <f t="shared" si="5"/>
        <v>0</v>
      </c>
      <c r="N21" s="52">
        <f t="shared" si="5"/>
        <v>0</v>
      </c>
      <c r="O21" s="52">
        <f t="shared" si="5"/>
        <v>0</v>
      </c>
      <c r="P21" s="52">
        <f t="shared" si="5"/>
        <v>0</v>
      </c>
      <c r="Q21" s="52">
        <f t="shared" si="5"/>
        <v>0</v>
      </c>
      <c r="R21" s="52">
        <f t="shared" si="5"/>
        <v>0</v>
      </c>
      <c r="S21" s="52">
        <f t="shared" si="5"/>
        <v>0</v>
      </c>
      <c r="T21" s="52">
        <f t="shared" si="5"/>
        <v>0</v>
      </c>
      <c r="U21" s="52">
        <f t="shared" si="5"/>
        <v>0</v>
      </c>
      <c r="V21" s="52">
        <f t="shared" si="5"/>
        <v>0</v>
      </c>
      <c r="W21" s="52">
        <f t="shared" si="5"/>
        <v>0</v>
      </c>
      <c r="X21" s="52">
        <f t="shared" si="5"/>
        <v>0</v>
      </c>
      <c r="Y21" s="52">
        <f t="shared" si="5"/>
        <v>0</v>
      </c>
      <c r="Z21" s="52">
        <f t="shared" si="5"/>
        <v>0</v>
      </c>
    </row>
    <row r="22" spans="1:26" hidden="1">
      <c r="A22" s="169"/>
      <c r="B22" s="179" t="s">
        <v>48</v>
      </c>
      <c r="C22" s="171" t="s">
        <v>49</v>
      </c>
      <c r="D22" s="172">
        <f t="shared" si="3"/>
        <v>0</v>
      </c>
      <c r="E22" s="66">
        <v>0</v>
      </c>
      <c r="F22" s="66">
        <v>0</v>
      </c>
      <c r="G22" s="66">
        <v>0</v>
      </c>
      <c r="H22" s="66">
        <v>0</v>
      </c>
      <c r="I22" s="66">
        <v>0</v>
      </c>
      <c r="J22" s="66">
        <v>0</v>
      </c>
      <c r="K22" s="66">
        <v>0</v>
      </c>
      <c r="L22" s="66">
        <v>0</v>
      </c>
      <c r="M22" s="66">
        <v>0</v>
      </c>
      <c r="N22" s="66">
        <v>0</v>
      </c>
      <c r="O22" s="66">
        <v>0</v>
      </c>
      <c r="P22" s="66">
        <v>0</v>
      </c>
      <c r="Q22" s="66">
        <v>0</v>
      </c>
      <c r="R22" s="66">
        <v>0</v>
      </c>
      <c r="S22" s="66">
        <v>0</v>
      </c>
      <c r="T22" s="66">
        <v>0</v>
      </c>
      <c r="U22" s="66">
        <v>0</v>
      </c>
      <c r="V22" s="66">
        <v>0</v>
      </c>
      <c r="W22" s="66">
        <v>0</v>
      </c>
      <c r="X22" s="66">
        <v>0</v>
      </c>
      <c r="Y22" s="66">
        <v>0</v>
      </c>
      <c r="Z22" s="66">
        <v>0</v>
      </c>
    </row>
    <row r="23" spans="1:26" hidden="1">
      <c r="A23" s="169"/>
      <c r="B23" s="179" t="s">
        <v>50</v>
      </c>
      <c r="C23" s="171" t="s">
        <v>51</v>
      </c>
      <c r="D23" s="172">
        <f t="shared" si="3"/>
        <v>0</v>
      </c>
      <c r="E23" s="66">
        <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row>
    <row r="24" spans="1:26" hidden="1">
      <c r="A24" s="169"/>
      <c r="B24" s="179" t="s">
        <v>52</v>
      </c>
      <c r="C24" s="171" t="s">
        <v>53</v>
      </c>
      <c r="D24" s="172">
        <f t="shared" si="3"/>
        <v>0</v>
      </c>
      <c r="E24" s="66">
        <v>0</v>
      </c>
      <c r="F24" s="66">
        <v>0</v>
      </c>
      <c r="G24" s="66">
        <v>0</v>
      </c>
      <c r="H24" s="66">
        <v>0</v>
      </c>
      <c r="I24" s="66">
        <v>0</v>
      </c>
      <c r="J24" s="66">
        <v>0</v>
      </c>
      <c r="K24" s="66">
        <v>0</v>
      </c>
      <c r="L24" s="66">
        <v>0</v>
      </c>
      <c r="M24" s="66">
        <v>0</v>
      </c>
      <c r="N24" s="66">
        <v>0</v>
      </c>
      <c r="O24" s="66">
        <v>0</v>
      </c>
      <c r="P24" s="66">
        <v>0</v>
      </c>
      <c r="Q24" s="66">
        <v>0</v>
      </c>
      <c r="R24" s="66">
        <v>0</v>
      </c>
      <c r="S24" s="66">
        <v>0</v>
      </c>
      <c r="T24" s="66">
        <v>0</v>
      </c>
      <c r="U24" s="66">
        <v>0</v>
      </c>
      <c r="V24" s="66">
        <v>0</v>
      </c>
      <c r="W24" s="66">
        <v>0</v>
      </c>
      <c r="X24" s="66">
        <v>0</v>
      </c>
      <c r="Y24" s="66">
        <v>0</v>
      </c>
      <c r="Z24" s="66">
        <v>0</v>
      </c>
    </row>
    <row r="25" spans="1:26">
      <c r="A25" s="173" t="s">
        <v>54</v>
      </c>
      <c r="B25" s="174" t="s">
        <v>55</v>
      </c>
      <c r="C25" s="175" t="s">
        <v>56</v>
      </c>
      <c r="D25" s="172">
        <f t="shared" si="3"/>
        <v>107.96694000000022</v>
      </c>
      <c r="E25" s="52">
        <f t="shared" ref="E25:Z25" si="6">E26+E27+E28</f>
        <v>0</v>
      </c>
      <c r="F25" s="52">
        <f t="shared" si="6"/>
        <v>0.22</v>
      </c>
      <c r="G25" s="52">
        <f t="shared" si="6"/>
        <v>3.7872249999999994</v>
      </c>
      <c r="H25" s="52">
        <f t="shared" si="6"/>
        <v>1.0011000000000001</v>
      </c>
      <c r="I25" s="52">
        <f t="shared" si="6"/>
        <v>5.3000000000000005E-2</v>
      </c>
      <c r="J25" s="52">
        <f t="shared" si="6"/>
        <v>10.648300000000001</v>
      </c>
      <c r="K25" s="52">
        <f t="shared" si="6"/>
        <v>2.5169299999999999</v>
      </c>
      <c r="L25" s="52">
        <f t="shared" si="6"/>
        <v>1.5149999999999999</v>
      </c>
      <c r="M25" s="52">
        <f t="shared" si="6"/>
        <v>0</v>
      </c>
      <c r="N25" s="52">
        <f t="shared" si="6"/>
        <v>0.05</v>
      </c>
      <c r="O25" s="52">
        <f t="shared" si="6"/>
        <v>0.13</v>
      </c>
      <c r="P25" s="52">
        <f t="shared" si="6"/>
        <v>19.61193200000023</v>
      </c>
      <c r="Q25" s="52">
        <f t="shared" si="6"/>
        <v>46.58389000000026</v>
      </c>
      <c r="R25" s="52">
        <f t="shared" si="6"/>
        <v>0.1</v>
      </c>
      <c r="S25" s="52">
        <f t="shared" si="6"/>
        <v>11.229999999999999</v>
      </c>
      <c r="T25" s="52">
        <f t="shared" si="6"/>
        <v>4.5788099999997396</v>
      </c>
      <c r="U25" s="52">
        <f t="shared" si="6"/>
        <v>3.6256529999999998</v>
      </c>
      <c r="V25" s="52">
        <f t="shared" si="6"/>
        <v>1.5</v>
      </c>
      <c r="W25" s="52">
        <f t="shared" si="6"/>
        <v>0.49009999999999998</v>
      </c>
      <c r="X25" s="52">
        <f t="shared" si="6"/>
        <v>0.21500000000000002</v>
      </c>
      <c r="Y25" s="52">
        <f t="shared" si="6"/>
        <v>0.03</v>
      </c>
      <c r="Z25" s="52">
        <f t="shared" si="6"/>
        <v>0.08</v>
      </c>
    </row>
    <row r="26" spans="1:26">
      <c r="A26" s="169"/>
      <c r="B26" s="179" t="s">
        <v>199</v>
      </c>
      <c r="C26" s="171" t="s">
        <v>58</v>
      </c>
      <c r="D26" s="172">
        <f t="shared" si="3"/>
        <v>5.8529999999999998</v>
      </c>
      <c r="E26" s="66">
        <v>0</v>
      </c>
      <c r="F26" s="66">
        <v>0</v>
      </c>
      <c r="G26" s="66">
        <v>0</v>
      </c>
      <c r="H26" s="66">
        <v>0</v>
      </c>
      <c r="I26" s="66">
        <v>0</v>
      </c>
      <c r="J26" s="66">
        <v>3.7885</v>
      </c>
      <c r="K26" s="66">
        <v>5.0000000000000001E-3</v>
      </c>
      <c r="L26" s="66">
        <v>0</v>
      </c>
      <c r="M26" s="66">
        <v>0</v>
      </c>
      <c r="N26" s="66">
        <v>0</v>
      </c>
      <c r="O26" s="66">
        <v>0</v>
      </c>
      <c r="P26" s="66">
        <v>0</v>
      </c>
      <c r="Q26" s="66">
        <v>1.9895</v>
      </c>
      <c r="R26" s="66">
        <v>0</v>
      </c>
      <c r="S26" s="66">
        <v>0</v>
      </c>
      <c r="T26" s="66">
        <v>0</v>
      </c>
      <c r="U26" s="66">
        <v>0</v>
      </c>
      <c r="V26" s="66">
        <v>0</v>
      </c>
      <c r="W26" s="66">
        <v>7.0000000000000007E-2</v>
      </c>
      <c r="X26" s="66">
        <v>0</v>
      </c>
      <c r="Y26" s="66">
        <v>0</v>
      </c>
      <c r="Z26" s="66">
        <v>0</v>
      </c>
    </row>
    <row r="27" spans="1:26" hidden="1">
      <c r="A27" s="169"/>
      <c r="B27" s="179" t="s">
        <v>59</v>
      </c>
      <c r="C27" s="171" t="s">
        <v>60</v>
      </c>
      <c r="D27" s="172">
        <f t="shared" si="3"/>
        <v>69.570727000000247</v>
      </c>
      <c r="E27" s="66">
        <v>0</v>
      </c>
      <c r="F27" s="66">
        <v>0.2</v>
      </c>
      <c r="G27" s="66">
        <v>3.5372249999999994</v>
      </c>
      <c r="H27" s="66">
        <v>0.20700000000000002</v>
      </c>
      <c r="I27" s="66">
        <v>5.3000000000000005E-2</v>
      </c>
      <c r="J27" s="66">
        <v>6.5990000000000011</v>
      </c>
      <c r="K27" s="66">
        <v>1.0349999999999999</v>
      </c>
      <c r="L27" s="66">
        <v>1.0149999999999999</v>
      </c>
      <c r="M27" s="66">
        <v>0</v>
      </c>
      <c r="N27" s="66">
        <v>0.05</v>
      </c>
      <c r="O27" s="66">
        <v>0.13</v>
      </c>
      <c r="P27" s="66">
        <v>17.432772000000231</v>
      </c>
      <c r="Q27" s="66">
        <v>18.919290000000263</v>
      </c>
      <c r="R27" s="66">
        <v>0.1</v>
      </c>
      <c r="S27" s="66">
        <v>11.19</v>
      </c>
      <c r="T27" s="66">
        <v>4.5788099999997396</v>
      </c>
      <c r="U27" s="66">
        <v>3.35853</v>
      </c>
      <c r="V27" s="66">
        <v>0.5</v>
      </c>
      <c r="W27" s="66">
        <v>0.42009999999999997</v>
      </c>
      <c r="X27" s="66">
        <v>0.21500000000000002</v>
      </c>
      <c r="Y27" s="66">
        <v>0.03</v>
      </c>
      <c r="Z27" s="66">
        <v>0</v>
      </c>
    </row>
    <row r="28" spans="1:26" hidden="1">
      <c r="A28" s="169"/>
      <c r="B28" s="179" t="s">
        <v>61</v>
      </c>
      <c r="C28" s="171" t="s">
        <v>62</v>
      </c>
      <c r="D28" s="172">
        <f t="shared" si="3"/>
        <v>32.543212999999994</v>
      </c>
      <c r="E28" s="66">
        <v>0</v>
      </c>
      <c r="F28" s="66">
        <v>0.02</v>
      </c>
      <c r="G28" s="66">
        <v>0.25</v>
      </c>
      <c r="H28" s="66">
        <v>0.79410000000000003</v>
      </c>
      <c r="I28" s="66">
        <v>0</v>
      </c>
      <c r="J28" s="66">
        <v>0.26079999999999998</v>
      </c>
      <c r="K28" s="66">
        <v>1.4769300000000001</v>
      </c>
      <c r="L28" s="66">
        <v>0.5</v>
      </c>
      <c r="M28" s="66">
        <v>0</v>
      </c>
      <c r="N28" s="66">
        <v>0</v>
      </c>
      <c r="O28" s="66">
        <v>0</v>
      </c>
      <c r="P28" s="66">
        <v>2.1791600000000004</v>
      </c>
      <c r="Q28" s="66">
        <v>25.675099999999997</v>
      </c>
      <c r="R28" s="66">
        <v>0</v>
      </c>
      <c r="S28" s="66">
        <v>0.04</v>
      </c>
      <c r="T28" s="66">
        <v>0</v>
      </c>
      <c r="U28" s="66">
        <v>0.26712299999999978</v>
      </c>
      <c r="V28" s="66">
        <v>1</v>
      </c>
      <c r="W28" s="66">
        <v>0</v>
      </c>
      <c r="X28" s="66">
        <v>0</v>
      </c>
      <c r="Y28" s="66">
        <v>0</v>
      </c>
      <c r="Z28" s="66">
        <v>0.08</v>
      </c>
    </row>
    <row r="29" spans="1:26">
      <c r="A29" s="173" t="s">
        <v>63</v>
      </c>
      <c r="B29" s="180" t="s">
        <v>64</v>
      </c>
      <c r="C29" s="175" t="s">
        <v>65</v>
      </c>
      <c r="D29" s="172">
        <f t="shared" si="3"/>
        <v>1.5223430000000091</v>
      </c>
      <c r="E29" s="52">
        <v>0</v>
      </c>
      <c r="F29" s="52">
        <v>0</v>
      </c>
      <c r="G29" s="52">
        <v>7.6342999999999994E-2</v>
      </c>
      <c r="H29" s="52">
        <v>0.01</v>
      </c>
      <c r="I29" s="52">
        <v>0.39676000000000899</v>
      </c>
      <c r="J29" s="52">
        <v>0</v>
      </c>
      <c r="K29" s="52">
        <v>0</v>
      </c>
      <c r="L29" s="52">
        <v>0</v>
      </c>
      <c r="M29" s="52">
        <v>0</v>
      </c>
      <c r="N29" s="52">
        <v>0</v>
      </c>
      <c r="O29" s="52">
        <v>0</v>
      </c>
      <c r="P29" s="52">
        <v>7.6299999999999996E-3</v>
      </c>
      <c r="Q29" s="52">
        <v>0.72449999999999992</v>
      </c>
      <c r="R29" s="52">
        <v>0</v>
      </c>
      <c r="S29" s="52">
        <v>0</v>
      </c>
      <c r="T29" s="52">
        <v>0.08</v>
      </c>
      <c r="U29" s="52">
        <v>6.3789999999999999E-2</v>
      </c>
      <c r="V29" s="52">
        <v>0</v>
      </c>
      <c r="W29" s="52">
        <v>0</v>
      </c>
      <c r="X29" s="52">
        <v>0.05</v>
      </c>
      <c r="Y29" s="52">
        <v>0.11332</v>
      </c>
      <c r="Z29" s="52">
        <v>0</v>
      </c>
    </row>
    <row r="30" spans="1:26">
      <c r="A30" s="173" t="s">
        <v>66</v>
      </c>
      <c r="B30" s="180" t="s">
        <v>67</v>
      </c>
      <c r="C30" s="175" t="s">
        <v>68</v>
      </c>
      <c r="D30" s="176">
        <f>SUM(E30:Z30)</f>
        <v>0</v>
      </c>
      <c r="E30" s="52">
        <v>0</v>
      </c>
      <c r="F30" s="52">
        <v>0</v>
      </c>
      <c r="G30" s="52">
        <v>0</v>
      </c>
      <c r="H30" s="52">
        <v>0</v>
      </c>
      <c r="I30" s="52">
        <v>0</v>
      </c>
      <c r="J30" s="52">
        <v>0</v>
      </c>
      <c r="K30" s="52">
        <v>0</v>
      </c>
      <c r="L30" s="52">
        <v>0</v>
      </c>
      <c r="M30" s="52">
        <v>0</v>
      </c>
      <c r="N30" s="52">
        <v>0</v>
      </c>
      <c r="O30" s="52">
        <v>0</v>
      </c>
      <c r="P30" s="52">
        <v>0</v>
      </c>
      <c r="Q30" s="52">
        <v>0</v>
      </c>
      <c r="R30" s="52">
        <v>0</v>
      </c>
      <c r="S30" s="52">
        <v>0</v>
      </c>
      <c r="T30" s="52">
        <v>0</v>
      </c>
      <c r="U30" s="52">
        <v>0</v>
      </c>
      <c r="V30" s="52">
        <v>0</v>
      </c>
      <c r="W30" s="52">
        <v>0</v>
      </c>
      <c r="X30" s="52">
        <v>0</v>
      </c>
      <c r="Y30" s="52">
        <v>0</v>
      </c>
      <c r="Z30" s="52">
        <v>0</v>
      </c>
    </row>
    <row r="31" spans="1:26">
      <c r="A31" s="173" t="s">
        <v>69</v>
      </c>
      <c r="B31" s="180" t="s">
        <v>70</v>
      </c>
      <c r="C31" s="175" t="s">
        <v>71</v>
      </c>
      <c r="D31" s="176">
        <f>SUM(E31:Z31)</f>
        <v>0</v>
      </c>
      <c r="E31" s="52">
        <v>0</v>
      </c>
      <c r="F31" s="52">
        <v>0</v>
      </c>
      <c r="G31" s="52">
        <v>0</v>
      </c>
      <c r="H31" s="52">
        <v>0</v>
      </c>
      <c r="I31" s="52">
        <v>0</v>
      </c>
      <c r="J31" s="52">
        <v>0</v>
      </c>
      <c r="K31" s="52">
        <v>0</v>
      </c>
      <c r="L31" s="52">
        <v>0</v>
      </c>
      <c r="M31" s="52">
        <v>0</v>
      </c>
      <c r="N31" s="52">
        <v>0</v>
      </c>
      <c r="O31" s="52">
        <v>0</v>
      </c>
      <c r="P31" s="52">
        <v>0</v>
      </c>
      <c r="Q31" s="52">
        <v>0</v>
      </c>
      <c r="R31" s="52">
        <v>0</v>
      </c>
      <c r="S31" s="52">
        <v>0</v>
      </c>
      <c r="T31" s="52">
        <v>0</v>
      </c>
      <c r="U31" s="52">
        <v>0</v>
      </c>
      <c r="V31" s="52">
        <v>0</v>
      </c>
      <c r="W31" s="52">
        <v>0</v>
      </c>
      <c r="X31" s="52">
        <v>0</v>
      </c>
      <c r="Y31" s="52">
        <v>0</v>
      </c>
      <c r="Z31" s="52">
        <v>0</v>
      </c>
    </row>
    <row r="32" spans="1:26" s="168" customFormat="1" ht="14.4">
      <c r="A32" s="164" t="s">
        <v>72</v>
      </c>
      <c r="B32" s="181" t="s">
        <v>73</v>
      </c>
      <c r="C32" s="166" t="s">
        <v>74</v>
      </c>
      <c r="D32" s="64">
        <f>SUM(D34:D43)+SUM(D61:D72)</f>
        <v>6.2459709999999999</v>
      </c>
      <c r="E32" s="64">
        <f>SUM(E34:E43)+SUM(E61:E72)</f>
        <v>0.21076</v>
      </c>
      <c r="F32" s="64">
        <f t="shared" ref="F32:Z32" si="7">SUM(F34:F43)+SUM(F61:F72)</f>
        <v>0</v>
      </c>
      <c r="G32" s="64">
        <f t="shared" si="7"/>
        <v>0.19598100000000002</v>
      </c>
      <c r="H32" s="64">
        <f t="shared" si="7"/>
        <v>0.14300000000000002</v>
      </c>
      <c r="I32" s="64">
        <f t="shared" si="7"/>
        <v>0.64780000000000004</v>
      </c>
      <c r="J32" s="64">
        <f t="shared" si="7"/>
        <v>1.3254000000000001</v>
      </c>
      <c r="K32" s="64">
        <f t="shared" si="7"/>
        <v>0.17212</v>
      </c>
      <c r="L32" s="64">
        <f t="shared" si="7"/>
        <v>0</v>
      </c>
      <c r="M32" s="64">
        <f t="shared" si="7"/>
        <v>2.5399999999999999E-2</v>
      </c>
      <c r="N32" s="64">
        <f t="shared" si="7"/>
        <v>1.3000000000000001E-2</v>
      </c>
      <c r="O32" s="64">
        <f t="shared" si="7"/>
        <v>0</v>
      </c>
      <c r="P32" s="64">
        <f t="shared" si="7"/>
        <v>0.81850999999999996</v>
      </c>
      <c r="Q32" s="64">
        <f t="shared" si="7"/>
        <v>1.4242999999999997</v>
      </c>
      <c r="R32" s="64">
        <f t="shared" si="7"/>
        <v>0</v>
      </c>
      <c r="S32" s="64">
        <f t="shared" si="7"/>
        <v>0.18029999999999999</v>
      </c>
      <c r="T32" s="64">
        <f t="shared" si="7"/>
        <v>5.0000000000000001E-3</v>
      </c>
      <c r="U32" s="64">
        <f t="shared" si="7"/>
        <v>0.24440000000000001</v>
      </c>
      <c r="V32" s="64">
        <f t="shared" si="7"/>
        <v>0</v>
      </c>
      <c r="W32" s="64">
        <f t="shared" si="7"/>
        <v>0.12</v>
      </c>
      <c r="X32" s="64">
        <f t="shared" si="7"/>
        <v>0.72</v>
      </c>
      <c r="Y32" s="64">
        <f t="shared" si="7"/>
        <v>0</v>
      </c>
      <c r="Z32" s="64">
        <f t="shared" si="7"/>
        <v>0</v>
      </c>
    </row>
    <row r="33" spans="1:26" s="168" customFormat="1">
      <c r="A33" s="169"/>
      <c r="B33" s="170" t="s">
        <v>75</v>
      </c>
      <c r="C33" s="171"/>
      <c r="D33" s="172"/>
      <c r="E33" s="54"/>
      <c r="F33" s="54"/>
      <c r="G33" s="54"/>
      <c r="H33" s="54"/>
      <c r="I33" s="54"/>
      <c r="J33" s="54"/>
      <c r="K33" s="54"/>
      <c r="L33" s="54"/>
      <c r="M33" s="54"/>
      <c r="N33" s="54"/>
      <c r="O33" s="54"/>
      <c r="P33" s="54"/>
      <c r="Q33" s="54"/>
      <c r="R33" s="54"/>
      <c r="S33" s="54"/>
      <c r="T33" s="54"/>
      <c r="U33" s="54"/>
      <c r="V33" s="54"/>
      <c r="W33" s="54"/>
      <c r="X33" s="54"/>
      <c r="Y33" s="54"/>
      <c r="Z33" s="54"/>
    </row>
    <row r="34" spans="1:26">
      <c r="A34" s="173" t="s">
        <v>76</v>
      </c>
      <c r="B34" s="180" t="s">
        <v>77</v>
      </c>
      <c r="C34" s="175" t="s">
        <v>78</v>
      </c>
      <c r="D34" s="176">
        <f>SUM(E34:Z34)</f>
        <v>0</v>
      </c>
      <c r="E34" s="52">
        <v>0</v>
      </c>
      <c r="F34" s="52">
        <v>0</v>
      </c>
      <c r="G34" s="52">
        <v>0</v>
      </c>
      <c r="H34" s="52">
        <v>0</v>
      </c>
      <c r="I34" s="52">
        <v>0</v>
      </c>
      <c r="J34" s="52">
        <v>0</v>
      </c>
      <c r="K34" s="52">
        <v>0</v>
      </c>
      <c r="L34" s="52">
        <v>0</v>
      </c>
      <c r="M34" s="52">
        <v>0</v>
      </c>
      <c r="N34" s="52">
        <v>0</v>
      </c>
      <c r="O34" s="52">
        <v>0</v>
      </c>
      <c r="P34" s="52">
        <v>0</v>
      </c>
      <c r="Q34" s="52">
        <v>0</v>
      </c>
      <c r="R34" s="52">
        <v>0</v>
      </c>
      <c r="S34" s="52">
        <v>0</v>
      </c>
      <c r="T34" s="52">
        <v>0</v>
      </c>
      <c r="U34" s="52">
        <v>0</v>
      </c>
      <c r="V34" s="52">
        <v>0</v>
      </c>
      <c r="W34" s="52">
        <v>0</v>
      </c>
      <c r="X34" s="52">
        <v>0</v>
      </c>
      <c r="Y34" s="52">
        <v>0</v>
      </c>
      <c r="Z34" s="52">
        <v>0</v>
      </c>
    </row>
    <row r="35" spans="1:26">
      <c r="A35" s="173" t="s">
        <v>79</v>
      </c>
      <c r="B35" s="180" t="s">
        <v>80</v>
      </c>
      <c r="C35" s="175" t="s">
        <v>81</v>
      </c>
      <c r="D35" s="176">
        <f t="shared" ref="D35:D42" si="8">SUM(E35:Z35)</f>
        <v>0</v>
      </c>
      <c r="E35" s="52">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row>
    <row r="36" spans="1:26">
      <c r="A36" s="173" t="s">
        <v>82</v>
      </c>
      <c r="B36" s="180" t="s">
        <v>83</v>
      </c>
      <c r="C36" s="175" t="s">
        <v>84</v>
      </c>
      <c r="D36" s="176">
        <f t="shared" si="8"/>
        <v>0</v>
      </c>
      <c r="E36" s="52">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row>
    <row r="37" spans="1:26" hidden="1">
      <c r="A37" s="173"/>
      <c r="B37" s="174" t="s">
        <v>86</v>
      </c>
      <c r="C37" s="175" t="s">
        <v>87</v>
      </c>
      <c r="D37" s="176">
        <f t="shared" si="8"/>
        <v>0</v>
      </c>
      <c r="E37" s="52">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row>
    <row r="38" spans="1:26">
      <c r="A38" s="173" t="s">
        <v>85</v>
      </c>
      <c r="B38" s="180" t="s">
        <v>88</v>
      </c>
      <c r="C38" s="175" t="s">
        <v>89</v>
      </c>
      <c r="D38" s="176">
        <f t="shared" si="8"/>
        <v>0</v>
      </c>
      <c r="E38" s="52">
        <v>0</v>
      </c>
      <c r="F38" s="52">
        <v>0</v>
      </c>
      <c r="G38" s="52">
        <v>0</v>
      </c>
      <c r="H38" s="52">
        <v>0</v>
      </c>
      <c r="I38" s="52">
        <v>0</v>
      </c>
      <c r="J38" s="52">
        <v>0</v>
      </c>
      <c r="K38" s="52">
        <v>0</v>
      </c>
      <c r="L38" s="52">
        <v>0</v>
      </c>
      <c r="M38" s="52">
        <v>0</v>
      </c>
      <c r="N38" s="52">
        <v>0</v>
      </c>
      <c r="O38" s="52">
        <v>0</v>
      </c>
      <c r="P38" s="52">
        <v>0</v>
      </c>
      <c r="Q38" s="52">
        <v>0</v>
      </c>
      <c r="R38" s="52">
        <v>0</v>
      </c>
      <c r="S38" s="52">
        <v>0</v>
      </c>
      <c r="T38" s="52">
        <v>0</v>
      </c>
      <c r="U38" s="52">
        <v>0</v>
      </c>
      <c r="V38" s="52">
        <v>0</v>
      </c>
      <c r="W38" s="52">
        <v>0</v>
      </c>
      <c r="X38" s="52">
        <v>0</v>
      </c>
      <c r="Y38" s="52">
        <v>0</v>
      </c>
      <c r="Z38" s="52">
        <v>0</v>
      </c>
    </row>
    <row r="39" spans="1:26">
      <c r="A39" s="173" t="s">
        <v>90</v>
      </c>
      <c r="B39" s="180" t="s">
        <v>91</v>
      </c>
      <c r="C39" s="175" t="s">
        <v>92</v>
      </c>
      <c r="D39" s="176">
        <f t="shared" si="8"/>
        <v>0.27379999999999999</v>
      </c>
      <c r="E39" s="52">
        <v>0.11</v>
      </c>
      <c r="F39" s="52">
        <v>0</v>
      </c>
      <c r="G39" s="52">
        <v>0</v>
      </c>
      <c r="H39" s="52">
        <v>0</v>
      </c>
      <c r="I39" s="52">
        <v>4.3799999999999999E-2</v>
      </c>
      <c r="J39" s="52">
        <v>0.12</v>
      </c>
      <c r="K39" s="52">
        <v>0</v>
      </c>
      <c r="L39" s="52">
        <v>0</v>
      </c>
      <c r="M39" s="52">
        <v>0</v>
      </c>
      <c r="N39" s="52">
        <v>0</v>
      </c>
      <c r="O39" s="52">
        <v>0</v>
      </c>
      <c r="P39" s="52">
        <v>0</v>
      </c>
      <c r="Q39" s="52">
        <v>0</v>
      </c>
      <c r="R39" s="52">
        <v>0</v>
      </c>
      <c r="S39" s="52">
        <v>0</v>
      </c>
      <c r="T39" s="52">
        <v>0</v>
      </c>
      <c r="U39" s="52">
        <v>0</v>
      </c>
      <c r="V39" s="52">
        <v>0</v>
      </c>
      <c r="W39" s="52">
        <v>0</v>
      </c>
      <c r="X39" s="52">
        <v>0</v>
      </c>
      <c r="Y39" s="52">
        <v>0</v>
      </c>
      <c r="Z39" s="52">
        <v>0</v>
      </c>
    </row>
    <row r="40" spans="1:26">
      <c r="A40" s="173" t="s">
        <v>93</v>
      </c>
      <c r="B40" s="182" t="s">
        <v>94</v>
      </c>
      <c r="C40" s="175" t="s">
        <v>95</v>
      </c>
      <c r="D40" s="176">
        <f t="shared" si="8"/>
        <v>0.6</v>
      </c>
      <c r="E40" s="52">
        <v>0</v>
      </c>
      <c r="F40" s="52">
        <v>0</v>
      </c>
      <c r="G40" s="52">
        <v>0</v>
      </c>
      <c r="H40" s="52">
        <v>0</v>
      </c>
      <c r="I40" s="52">
        <v>0</v>
      </c>
      <c r="J40" s="52">
        <v>0</v>
      </c>
      <c r="K40" s="52">
        <v>0</v>
      </c>
      <c r="L40" s="52">
        <v>0</v>
      </c>
      <c r="M40" s="52">
        <v>0</v>
      </c>
      <c r="N40" s="52">
        <v>0</v>
      </c>
      <c r="O40" s="52">
        <v>0</v>
      </c>
      <c r="P40" s="52">
        <v>0</v>
      </c>
      <c r="Q40" s="52">
        <v>0.6</v>
      </c>
      <c r="R40" s="52">
        <v>0</v>
      </c>
      <c r="S40" s="52">
        <v>0</v>
      </c>
      <c r="T40" s="52">
        <v>0</v>
      </c>
      <c r="U40" s="52">
        <v>0</v>
      </c>
      <c r="V40" s="52">
        <v>0</v>
      </c>
      <c r="W40" s="52">
        <v>0</v>
      </c>
      <c r="X40" s="52">
        <v>0</v>
      </c>
      <c r="Y40" s="52">
        <v>0</v>
      </c>
      <c r="Z40" s="52">
        <v>0</v>
      </c>
    </row>
    <row r="41" spans="1:26">
      <c r="A41" s="173" t="s">
        <v>96</v>
      </c>
      <c r="B41" s="180" t="s">
        <v>97</v>
      </c>
      <c r="C41" s="175" t="s">
        <v>98</v>
      </c>
      <c r="D41" s="176">
        <f t="shared" si="8"/>
        <v>0</v>
      </c>
      <c r="E41" s="52">
        <v>0</v>
      </c>
      <c r="F41" s="52">
        <v>0</v>
      </c>
      <c r="G41" s="52">
        <v>0</v>
      </c>
      <c r="H41" s="52">
        <v>0</v>
      </c>
      <c r="I41" s="52">
        <v>0</v>
      </c>
      <c r="J41" s="52">
        <v>0</v>
      </c>
      <c r="K41" s="52">
        <v>0</v>
      </c>
      <c r="L41" s="52">
        <v>0</v>
      </c>
      <c r="M41" s="52">
        <v>0</v>
      </c>
      <c r="N41" s="52">
        <v>0</v>
      </c>
      <c r="O41" s="52">
        <v>0</v>
      </c>
      <c r="P41" s="52">
        <v>0</v>
      </c>
      <c r="Q41" s="52">
        <v>0</v>
      </c>
      <c r="R41" s="52">
        <v>0</v>
      </c>
      <c r="S41" s="52">
        <v>0</v>
      </c>
      <c r="T41" s="52">
        <v>0</v>
      </c>
      <c r="U41" s="52">
        <v>0</v>
      </c>
      <c r="V41" s="52">
        <v>0</v>
      </c>
      <c r="W41" s="52">
        <v>0</v>
      </c>
      <c r="X41" s="52">
        <v>0</v>
      </c>
      <c r="Y41" s="52">
        <v>0</v>
      </c>
      <c r="Z41" s="52">
        <v>0</v>
      </c>
    </row>
    <row r="42" spans="1:26" s="184" customFormat="1">
      <c r="A42" s="173" t="s">
        <v>99</v>
      </c>
      <c r="B42" s="183" t="s">
        <v>100</v>
      </c>
      <c r="C42" s="175" t="s">
        <v>101</v>
      </c>
      <c r="D42" s="176">
        <f t="shared" si="8"/>
        <v>0</v>
      </c>
      <c r="E42" s="33">
        <v>0</v>
      </c>
      <c r="F42" s="33">
        <v>0</v>
      </c>
      <c r="G42" s="33">
        <v>0</v>
      </c>
      <c r="H42" s="33">
        <v>0</v>
      </c>
      <c r="I42" s="33">
        <v>0</v>
      </c>
      <c r="J42" s="33">
        <v>0</v>
      </c>
      <c r="K42" s="33">
        <v>0</v>
      </c>
      <c r="L42" s="33">
        <v>0</v>
      </c>
      <c r="M42" s="33">
        <v>0</v>
      </c>
      <c r="N42" s="33">
        <v>0</v>
      </c>
      <c r="O42" s="33">
        <v>0</v>
      </c>
      <c r="P42" s="33">
        <v>0</v>
      </c>
      <c r="Q42" s="33">
        <v>0</v>
      </c>
      <c r="R42" s="33">
        <v>0</v>
      </c>
      <c r="S42" s="33">
        <v>0</v>
      </c>
      <c r="T42" s="33">
        <v>0</v>
      </c>
      <c r="U42" s="33">
        <v>0</v>
      </c>
      <c r="V42" s="33">
        <v>0</v>
      </c>
      <c r="W42" s="33">
        <v>0</v>
      </c>
      <c r="X42" s="33">
        <v>0</v>
      </c>
      <c r="Y42" s="33">
        <v>0</v>
      </c>
      <c r="Z42" s="33">
        <v>0</v>
      </c>
    </row>
    <row r="43" spans="1:26" ht="27.6">
      <c r="A43" s="173" t="s">
        <v>102</v>
      </c>
      <c r="B43" s="182" t="s">
        <v>103</v>
      </c>
      <c r="C43" s="175" t="s">
        <v>104</v>
      </c>
      <c r="D43" s="172">
        <f>SUM(E43:Z43)</f>
        <v>1.6843099999999998</v>
      </c>
      <c r="E43" s="52">
        <f>SUM(E45:E60)</f>
        <v>4.7200000000000006E-2</v>
      </c>
      <c r="F43" s="52">
        <f t="shared" ref="F43:Z43" si="9">SUM(F45:F60)</f>
        <v>0</v>
      </c>
      <c r="G43" s="52">
        <f t="shared" si="9"/>
        <v>0</v>
      </c>
      <c r="H43" s="52">
        <f t="shared" si="9"/>
        <v>0</v>
      </c>
      <c r="I43" s="52">
        <f t="shared" si="9"/>
        <v>0.21210000000000001</v>
      </c>
      <c r="J43" s="52">
        <f t="shared" si="9"/>
        <v>8.6E-3</v>
      </c>
      <c r="K43" s="52">
        <f t="shared" si="9"/>
        <v>0.16711999999999999</v>
      </c>
      <c r="L43" s="52">
        <f t="shared" si="9"/>
        <v>0</v>
      </c>
      <c r="M43" s="52">
        <f t="shared" si="9"/>
        <v>0</v>
      </c>
      <c r="N43" s="52">
        <f t="shared" si="9"/>
        <v>0</v>
      </c>
      <c r="O43" s="52">
        <f t="shared" si="9"/>
        <v>0</v>
      </c>
      <c r="P43" s="52">
        <f t="shared" si="9"/>
        <v>0.50788999999999995</v>
      </c>
      <c r="Q43" s="52">
        <f t="shared" si="9"/>
        <v>0.67409999999999992</v>
      </c>
      <c r="R43" s="52">
        <f t="shared" si="9"/>
        <v>0</v>
      </c>
      <c r="S43" s="52">
        <f t="shared" si="9"/>
        <v>4.3E-3</v>
      </c>
      <c r="T43" s="52">
        <f t="shared" si="9"/>
        <v>0</v>
      </c>
      <c r="U43" s="52">
        <f t="shared" si="9"/>
        <v>6.3E-2</v>
      </c>
      <c r="V43" s="52">
        <f t="shared" si="9"/>
        <v>0</v>
      </c>
      <c r="W43" s="52">
        <f t="shared" si="9"/>
        <v>0</v>
      </c>
      <c r="X43" s="52">
        <f t="shared" si="9"/>
        <v>0</v>
      </c>
      <c r="Y43" s="52">
        <f t="shared" si="9"/>
        <v>0</v>
      </c>
      <c r="Z43" s="52">
        <f t="shared" si="9"/>
        <v>0</v>
      </c>
    </row>
    <row r="44" spans="1:26" s="168" customFormat="1">
      <c r="A44" s="169"/>
      <c r="B44" s="170" t="s">
        <v>75</v>
      </c>
      <c r="C44" s="171"/>
      <c r="D44" s="172"/>
      <c r="E44" s="66"/>
      <c r="F44" s="66"/>
      <c r="G44" s="66"/>
      <c r="H44" s="66"/>
      <c r="I44" s="66"/>
      <c r="J44" s="66"/>
      <c r="K44" s="66"/>
      <c r="L44" s="66"/>
      <c r="M44" s="66"/>
      <c r="N44" s="66"/>
      <c r="O44" s="66"/>
      <c r="P44" s="66"/>
      <c r="Q44" s="66"/>
      <c r="R44" s="66"/>
      <c r="S44" s="66"/>
      <c r="T44" s="66"/>
      <c r="U44" s="66"/>
      <c r="V44" s="66"/>
      <c r="W44" s="66"/>
      <c r="X44" s="66"/>
      <c r="Y44" s="66"/>
      <c r="Z44" s="66"/>
    </row>
    <row r="45" spans="1:26">
      <c r="A45" s="173" t="s">
        <v>289</v>
      </c>
      <c r="B45" s="182" t="s">
        <v>106</v>
      </c>
      <c r="C45" s="175" t="s">
        <v>107</v>
      </c>
      <c r="D45" s="172">
        <f>SUM(E45:Z45)</f>
        <v>0.3553</v>
      </c>
      <c r="E45" s="33">
        <v>2E-3</v>
      </c>
      <c r="F45" s="33">
        <v>0</v>
      </c>
      <c r="G45" s="33">
        <v>0</v>
      </c>
      <c r="H45" s="33">
        <v>0</v>
      </c>
      <c r="I45" s="33">
        <v>4.3900000000000002E-2</v>
      </c>
      <c r="J45" s="33">
        <v>0</v>
      </c>
      <c r="K45" s="33">
        <v>0</v>
      </c>
      <c r="L45" s="33">
        <v>0</v>
      </c>
      <c r="M45" s="33">
        <v>0</v>
      </c>
      <c r="N45" s="33">
        <v>0</v>
      </c>
      <c r="O45" s="33">
        <v>0</v>
      </c>
      <c r="P45" s="33">
        <v>0</v>
      </c>
      <c r="Q45" s="33">
        <v>0.24640000000000001</v>
      </c>
      <c r="R45" s="33">
        <v>0</v>
      </c>
      <c r="S45" s="33">
        <v>0</v>
      </c>
      <c r="T45" s="33">
        <v>0</v>
      </c>
      <c r="U45" s="33">
        <v>6.3E-2</v>
      </c>
      <c r="V45" s="33">
        <v>0</v>
      </c>
      <c r="W45" s="33">
        <v>0</v>
      </c>
      <c r="X45" s="33">
        <v>0</v>
      </c>
      <c r="Y45" s="33">
        <v>0</v>
      </c>
      <c r="Z45" s="33">
        <v>0</v>
      </c>
    </row>
    <row r="46" spans="1:26">
      <c r="A46" s="173" t="s">
        <v>289</v>
      </c>
      <c r="B46" s="182" t="s">
        <v>108</v>
      </c>
      <c r="C46" s="175" t="s">
        <v>109</v>
      </c>
      <c r="D46" s="172">
        <f t="shared" ref="D46:D71" si="10">SUM(E46:Z46)</f>
        <v>1.12592</v>
      </c>
      <c r="E46" s="33">
        <v>0</v>
      </c>
      <c r="F46" s="33">
        <v>0</v>
      </c>
      <c r="G46" s="33">
        <v>0</v>
      </c>
      <c r="H46" s="33">
        <v>0</v>
      </c>
      <c r="I46" s="33">
        <v>0.16820000000000002</v>
      </c>
      <c r="J46" s="33">
        <v>8.6E-3</v>
      </c>
      <c r="K46" s="33">
        <v>1.712E-2</v>
      </c>
      <c r="L46" s="33">
        <v>0</v>
      </c>
      <c r="M46" s="33">
        <v>0</v>
      </c>
      <c r="N46" s="33">
        <v>0</v>
      </c>
      <c r="O46" s="33">
        <v>0</v>
      </c>
      <c r="P46" s="33">
        <v>0.5</v>
      </c>
      <c r="Q46" s="33">
        <v>0.42769999999999997</v>
      </c>
      <c r="R46" s="33">
        <v>0</v>
      </c>
      <c r="S46" s="33">
        <v>4.3E-3</v>
      </c>
      <c r="T46" s="33">
        <v>0</v>
      </c>
      <c r="U46" s="33">
        <v>0</v>
      </c>
      <c r="V46" s="33">
        <v>0</v>
      </c>
      <c r="W46" s="33">
        <v>0</v>
      </c>
      <c r="X46" s="33">
        <v>0</v>
      </c>
      <c r="Y46" s="33">
        <v>0</v>
      </c>
      <c r="Z46" s="33">
        <v>0</v>
      </c>
    </row>
    <row r="47" spans="1:26">
      <c r="A47" s="173" t="s">
        <v>289</v>
      </c>
      <c r="B47" s="182" t="s">
        <v>110</v>
      </c>
      <c r="C47" s="175" t="s">
        <v>111</v>
      </c>
      <c r="D47" s="172">
        <f t="shared" si="10"/>
        <v>0.01</v>
      </c>
      <c r="E47" s="33">
        <v>0.01</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row>
    <row r="48" spans="1:26">
      <c r="A48" s="173" t="s">
        <v>289</v>
      </c>
      <c r="B48" s="182" t="s">
        <v>112</v>
      </c>
      <c r="C48" s="175" t="s">
        <v>113</v>
      </c>
      <c r="D48" s="172">
        <f t="shared" si="10"/>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row>
    <row r="49" spans="1:26">
      <c r="A49" s="173" t="s">
        <v>289</v>
      </c>
      <c r="B49" s="182" t="s">
        <v>114</v>
      </c>
      <c r="C49" s="175" t="s">
        <v>115</v>
      </c>
      <c r="D49" s="172">
        <f t="shared" si="10"/>
        <v>0.15789</v>
      </c>
      <c r="E49" s="33">
        <v>0</v>
      </c>
      <c r="F49" s="33">
        <v>0</v>
      </c>
      <c r="G49" s="33">
        <v>0</v>
      </c>
      <c r="H49" s="33">
        <v>0</v>
      </c>
      <c r="I49" s="33">
        <v>0</v>
      </c>
      <c r="J49" s="33">
        <v>0</v>
      </c>
      <c r="K49" s="33">
        <v>0.15</v>
      </c>
      <c r="L49" s="33">
        <v>0</v>
      </c>
      <c r="M49" s="33">
        <v>0</v>
      </c>
      <c r="N49" s="33">
        <v>0</v>
      </c>
      <c r="O49" s="33">
        <v>0</v>
      </c>
      <c r="P49" s="33">
        <v>7.8900000000000012E-3</v>
      </c>
      <c r="Q49" s="33">
        <v>0</v>
      </c>
      <c r="R49" s="33">
        <v>0</v>
      </c>
      <c r="S49" s="33">
        <v>0</v>
      </c>
      <c r="T49" s="33">
        <v>0</v>
      </c>
      <c r="U49" s="33">
        <v>0</v>
      </c>
      <c r="V49" s="33">
        <v>0</v>
      </c>
      <c r="W49" s="33">
        <v>0</v>
      </c>
      <c r="X49" s="33">
        <v>0</v>
      </c>
      <c r="Y49" s="33">
        <v>0</v>
      </c>
      <c r="Z49" s="33">
        <v>0</v>
      </c>
    </row>
    <row r="50" spans="1:26">
      <c r="A50" s="173" t="s">
        <v>289</v>
      </c>
      <c r="B50" s="182" t="s">
        <v>116</v>
      </c>
      <c r="C50" s="175" t="s">
        <v>117</v>
      </c>
      <c r="D50" s="172">
        <f t="shared" si="10"/>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row>
    <row r="51" spans="1:26">
      <c r="A51" s="173" t="s">
        <v>289</v>
      </c>
      <c r="B51" s="182" t="s">
        <v>118</v>
      </c>
      <c r="C51" s="175" t="s">
        <v>119</v>
      </c>
      <c r="D51" s="172">
        <f t="shared" si="10"/>
        <v>0</v>
      </c>
      <c r="E51" s="33">
        <v>0</v>
      </c>
      <c r="F51" s="33">
        <v>0</v>
      </c>
      <c r="G51" s="33">
        <v>0</v>
      </c>
      <c r="H51" s="33">
        <v>0</v>
      </c>
      <c r="I51" s="33">
        <v>0</v>
      </c>
      <c r="J51" s="33">
        <v>0</v>
      </c>
      <c r="K51" s="33">
        <v>0</v>
      </c>
      <c r="L51" s="33">
        <v>0</v>
      </c>
      <c r="M51" s="33">
        <v>0</v>
      </c>
      <c r="N51" s="33">
        <v>0</v>
      </c>
      <c r="O51" s="33">
        <v>0</v>
      </c>
      <c r="P51" s="33">
        <v>0</v>
      </c>
      <c r="Q51" s="33">
        <v>0</v>
      </c>
      <c r="R51" s="33">
        <v>0</v>
      </c>
      <c r="S51" s="33">
        <v>0</v>
      </c>
      <c r="T51" s="33">
        <v>0</v>
      </c>
      <c r="U51" s="33">
        <v>0</v>
      </c>
      <c r="V51" s="33">
        <v>0</v>
      </c>
      <c r="W51" s="33">
        <v>0</v>
      </c>
      <c r="X51" s="33">
        <v>0</v>
      </c>
      <c r="Y51" s="33">
        <v>0</v>
      </c>
      <c r="Z51" s="33">
        <v>0</v>
      </c>
    </row>
    <row r="52" spans="1:26">
      <c r="A52" s="173" t="s">
        <v>289</v>
      </c>
      <c r="B52" s="182" t="s">
        <v>120</v>
      </c>
      <c r="C52" s="175" t="s">
        <v>121</v>
      </c>
      <c r="D52" s="172">
        <f t="shared" si="10"/>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row>
    <row r="53" spans="1:26">
      <c r="A53" s="173" t="s">
        <v>289</v>
      </c>
      <c r="B53" s="182" t="s">
        <v>122</v>
      </c>
      <c r="C53" s="175" t="s">
        <v>123</v>
      </c>
      <c r="D53" s="172">
        <f t="shared" si="10"/>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row>
    <row r="54" spans="1:26">
      <c r="A54" s="173" t="s">
        <v>289</v>
      </c>
      <c r="B54" s="180" t="s">
        <v>124</v>
      </c>
      <c r="C54" s="175" t="s">
        <v>125</v>
      </c>
      <c r="D54" s="172">
        <f t="shared" si="10"/>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row>
    <row r="55" spans="1:26">
      <c r="A55" s="173" t="s">
        <v>289</v>
      </c>
      <c r="B55" s="185" t="s">
        <v>126</v>
      </c>
      <c r="C55" s="175" t="s">
        <v>127</v>
      </c>
      <c r="D55" s="172">
        <f t="shared" si="10"/>
        <v>3.5200000000000002E-2</v>
      </c>
      <c r="E55" s="33">
        <v>3.5200000000000002E-2</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row>
    <row r="56" spans="1:26">
      <c r="A56" s="173" t="s">
        <v>289</v>
      </c>
      <c r="B56" s="183" t="s">
        <v>128</v>
      </c>
      <c r="C56" s="175" t="s">
        <v>129</v>
      </c>
      <c r="D56" s="172">
        <f t="shared" si="10"/>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row>
    <row r="57" spans="1:26" ht="27.6">
      <c r="A57" s="173" t="s">
        <v>289</v>
      </c>
      <c r="B57" s="183" t="s">
        <v>201</v>
      </c>
      <c r="C57" s="175" t="s">
        <v>131</v>
      </c>
      <c r="D57" s="172">
        <f t="shared" si="10"/>
        <v>0</v>
      </c>
      <c r="E57" s="33">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0</v>
      </c>
      <c r="Y57" s="33">
        <v>0</v>
      </c>
      <c r="Z57" s="33">
        <v>0</v>
      </c>
    </row>
    <row r="58" spans="1:26">
      <c r="A58" s="173" t="s">
        <v>289</v>
      </c>
      <c r="B58" s="182" t="s">
        <v>132</v>
      </c>
      <c r="C58" s="175" t="s">
        <v>133</v>
      </c>
      <c r="D58" s="172">
        <f t="shared" si="10"/>
        <v>0</v>
      </c>
      <c r="E58" s="33">
        <v>0</v>
      </c>
      <c r="F58" s="33">
        <v>0</v>
      </c>
      <c r="G58" s="33">
        <v>0</v>
      </c>
      <c r="H58" s="33">
        <v>0</v>
      </c>
      <c r="I58" s="33">
        <v>0</v>
      </c>
      <c r="J58" s="33">
        <v>0</v>
      </c>
      <c r="K58" s="33">
        <v>0</v>
      </c>
      <c r="L58" s="33">
        <v>0</v>
      </c>
      <c r="M58" s="33">
        <v>0</v>
      </c>
      <c r="N58" s="33">
        <v>0</v>
      </c>
      <c r="O58" s="33">
        <v>0</v>
      </c>
      <c r="P58" s="33">
        <v>0</v>
      </c>
      <c r="Q58" s="33">
        <v>0</v>
      </c>
      <c r="R58" s="33">
        <v>0</v>
      </c>
      <c r="S58" s="33">
        <v>0</v>
      </c>
      <c r="T58" s="33">
        <v>0</v>
      </c>
      <c r="U58" s="33">
        <v>0</v>
      </c>
      <c r="V58" s="33">
        <v>0</v>
      </c>
      <c r="W58" s="33">
        <v>0</v>
      </c>
      <c r="X58" s="33">
        <v>0</v>
      </c>
      <c r="Y58" s="33">
        <v>0</v>
      </c>
      <c r="Z58" s="33">
        <v>0</v>
      </c>
    </row>
    <row r="59" spans="1:26">
      <c r="A59" s="173" t="s">
        <v>289</v>
      </c>
      <c r="B59" s="182" t="s">
        <v>134</v>
      </c>
      <c r="C59" s="175" t="s">
        <v>135</v>
      </c>
      <c r="D59" s="172">
        <f t="shared" si="10"/>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row>
    <row r="60" spans="1:26">
      <c r="A60" s="173" t="s">
        <v>289</v>
      </c>
      <c r="B60" s="182" t="s">
        <v>136</v>
      </c>
      <c r="C60" s="175" t="s">
        <v>137</v>
      </c>
      <c r="D60" s="172">
        <f t="shared" si="10"/>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row>
    <row r="61" spans="1:26">
      <c r="A61" s="173" t="s">
        <v>138</v>
      </c>
      <c r="B61" s="180" t="s">
        <v>139</v>
      </c>
      <c r="C61" s="175" t="s">
        <v>140</v>
      </c>
      <c r="D61" s="172">
        <f t="shared" si="10"/>
        <v>0</v>
      </c>
      <c r="E61" s="33">
        <v>0</v>
      </c>
      <c r="F61" s="33">
        <v>0</v>
      </c>
      <c r="G61" s="33">
        <v>0</v>
      </c>
      <c r="H61" s="33">
        <v>0</v>
      </c>
      <c r="I61" s="33">
        <v>0</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0</v>
      </c>
    </row>
    <row r="62" spans="1:26">
      <c r="A62" s="173" t="s">
        <v>141</v>
      </c>
      <c r="B62" s="183" t="s">
        <v>142</v>
      </c>
      <c r="C62" s="175" t="s">
        <v>143</v>
      </c>
      <c r="D62" s="172">
        <f>SUM(E62:Z62)</f>
        <v>9.9099999999999994E-2</v>
      </c>
      <c r="E62" s="33">
        <v>8.6999999999999994E-3</v>
      </c>
      <c r="F62" s="33">
        <v>0</v>
      </c>
      <c r="G62" s="33">
        <v>0.08</v>
      </c>
      <c r="H62" s="33">
        <v>0</v>
      </c>
      <c r="I62" s="33">
        <v>1.04E-2</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row>
    <row r="63" spans="1:26">
      <c r="A63" s="173" t="s">
        <v>144</v>
      </c>
      <c r="B63" s="183" t="s">
        <v>145</v>
      </c>
      <c r="C63" s="175" t="s">
        <v>146</v>
      </c>
      <c r="D63" s="172">
        <f t="shared" si="10"/>
        <v>0</v>
      </c>
      <c r="E63" s="33">
        <v>0</v>
      </c>
      <c r="F63" s="33">
        <v>0</v>
      </c>
      <c r="G63" s="33">
        <v>0</v>
      </c>
      <c r="H63" s="33">
        <v>0</v>
      </c>
      <c r="I63" s="33">
        <v>0</v>
      </c>
      <c r="J63" s="33">
        <v>0</v>
      </c>
      <c r="K63" s="33">
        <v>0</v>
      </c>
      <c r="L63" s="33">
        <v>0</v>
      </c>
      <c r="M63" s="33">
        <v>0</v>
      </c>
      <c r="N63" s="33">
        <v>0</v>
      </c>
      <c r="O63" s="33">
        <v>0</v>
      </c>
      <c r="P63" s="33">
        <v>0</v>
      </c>
      <c r="Q63" s="33">
        <v>0</v>
      </c>
      <c r="R63" s="33">
        <v>0</v>
      </c>
      <c r="S63" s="33">
        <v>0</v>
      </c>
      <c r="T63" s="33">
        <v>0</v>
      </c>
      <c r="U63" s="33">
        <v>0</v>
      </c>
      <c r="V63" s="33">
        <v>0</v>
      </c>
      <c r="W63" s="33">
        <v>0</v>
      </c>
      <c r="X63" s="33">
        <v>0</v>
      </c>
      <c r="Y63" s="33">
        <v>0</v>
      </c>
      <c r="Z63" s="33">
        <v>0</v>
      </c>
    </row>
    <row r="64" spans="1:26">
      <c r="A64" s="173" t="s">
        <v>147</v>
      </c>
      <c r="B64" s="185" t="s">
        <v>148</v>
      </c>
      <c r="C64" s="175" t="s">
        <v>149</v>
      </c>
      <c r="D64" s="172">
        <f>SUM(E64:Z64)</f>
        <v>3.197101</v>
      </c>
      <c r="E64" s="33">
        <v>0</v>
      </c>
      <c r="F64" s="33">
        <v>0</v>
      </c>
      <c r="G64" s="33">
        <v>0.115981</v>
      </c>
      <c r="H64" s="33">
        <v>0.10300000000000001</v>
      </c>
      <c r="I64" s="33">
        <v>0.37009999999999998</v>
      </c>
      <c r="J64" s="33">
        <v>1.1173999999999999</v>
      </c>
      <c r="K64" s="33">
        <v>5.0000000000000001E-3</v>
      </c>
      <c r="L64" s="33">
        <v>0</v>
      </c>
      <c r="M64" s="33">
        <v>2.5399999999999999E-2</v>
      </c>
      <c r="N64" s="33">
        <v>0.01</v>
      </c>
      <c r="O64" s="33">
        <v>0</v>
      </c>
      <c r="P64" s="33">
        <v>0.31062000000000001</v>
      </c>
      <c r="Q64" s="33">
        <v>0.1472</v>
      </c>
      <c r="R64" s="33">
        <v>0</v>
      </c>
      <c r="S64" s="33">
        <v>8.5999999999999993E-2</v>
      </c>
      <c r="T64" s="33">
        <v>5.0000000000000001E-3</v>
      </c>
      <c r="U64" s="33">
        <v>0.18140000000000001</v>
      </c>
      <c r="V64" s="33">
        <v>0</v>
      </c>
      <c r="W64" s="33">
        <v>0</v>
      </c>
      <c r="X64" s="33">
        <v>0.72</v>
      </c>
      <c r="Y64" s="33">
        <v>0</v>
      </c>
      <c r="Z64" s="33">
        <v>0</v>
      </c>
    </row>
    <row r="65" spans="1:26">
      <c r="A65" s="173" t="s">
        <v>150</v>
      </c>
      <c r="B65" s="183" t="s">
        <v>151</v>
      </c>
      <c r="C65" s="175" t="s">
        <v>152</v>
      </c>
      <c r="D65" s="172">
        <f t="shared" si="10"/>
        <v>0</v>
      </c>
      <c r="E65" s="33">
        <v>0</v>
      </c>
      <c r="F65" s="33">
        <v>0</v>
      </c>
      <c r="G65" s="33">
        <v>0</v>
      </c>
      <c r="H65" s="33">
        <v>0</v>
      </c>
      <c r="I65" s="33">
        <v>0</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row>
    <row r="66" spans="1:26">
      <c r="A66" s="173" t="s">
        <v>153</v>
      </c>
      <c r="B66" s="183" t="s">
        <v>154</v>
      </c>
      <c r="C66" s="175" t="s">
        <v>155</v>
      </c>
      <c r="D66" s="172">
        <f>SUM(E66:Z66)</f>
        <v>0.28000000000000003</v>
      </c>
      <c r="E66" s="33">
        <v>0</v>
      </c>
      <c r="F66" s="33">
        <v>0</v>
      </c>
      <c r="G66" s="33">
        <v>0</v>
      </c>
      <c r="H66" s="33">
        <v>0</v>
      </c>
      <c r="I66" s="33">
        <v>0</v>
      </c>
      <c r="J66" s="33">
        <v>7.0000000000000007E-2</v>
      </c>
      <c r="K66" s="33">
        <v>0</v>
      </c>
      <c r="L66" s="33">
        <v>0</v>
      </c>
      <c r="M66" s="33">
        <v>0</v>
      </c>
      <c r="N66" s="33">
        <v>0</v>
      </c>
      <c r="O66" s="33">
        <v>0</v>
      </c>
      <c r="P66" s="33">
        <v>0</v>
      </c>
      <c r="Q66" s="33">
        <v>0</v>
      </c>
      <c r="R66" s="33">
        <v>0</v>
      </c>
      <c r="S66" s="33">
        <v>0.09</v>
      </c>
      <c r="T66" s="33">
        <v>0</v>
      </c>
      <c r="U66" s="33">
        <v>0</v>
      </c>
      <c r="V66" s="33">
        <v>0</v>
      </c>
      <c r="W66" s="33">
        <v>0.12</v>
      </c>
      <c r="X66" s="33">
        <v>0</v>
      </c>
      <c r="Y66" s="33">
        <v>0</v>
      </c>
      <c r="Z66" s="33">
        <v>0</v>
      </c>
    </row>
    <row r="67" spans="1:26">
      <c r="A67" s="173" t="s">
        <v>156</v>
      </c>
      <c r="B67" s="183" t="s">
        <v>157</v>
      </c>
      <c r="C67" s="175" t="s">
        <v>158</v>
      </c>
      <c r="D67" s="172">
        <f t="shared" si="10"/>
        <v>4.4859999999999997E-2</v>
      </c>
      <c r="E67" s="51">
        <v>4.4859999999999997E-2</v>
      </c>
      <c r="F67" s="51">
        <v>0</v>
      </c>
      <c r="G67" s="51">
        <v>0</v>
      </c>
      <c r="H67" s="51">
        <v>0</v>
      </c>
      <c r="I67" s="51">
        <v>0</v>
      </c>
      <c r="J67" s="51">
        <v>0</v>
      </c>
      <c r="K67" s="51">
        <v>0</v>
      </c>
      <c r="L67" s="51">
        <v>0</v>
      </c>
      <c r="M67" s="51">
        <v>0</v>
      </c>
      <c r="N67" s="51">
        <v>0</v>
      </c>
      <c r="O67" s="51">
        <v>0</v>
      </c>
      <c r="P67" s="51">
        <v>0</v>
      </c>
      <c r="Q67" s="51">
        <v>0</v>
      </c>
      <c r="R67" s="51">
        <v>0</v>
      </c>
      <c r="S67" s="51">
        <v>0</v>
      </c>
      <c r="T67" s="51">
        <v>0</v>
      </c>
      <c r="U67" s="51">
        <v>0</v>
      </c>
      <c r="V67" s="51">
        <v>0</v>
      </c>
      <c r="W67" s="51">
        <v>0</v>
      </c>
      <c r="X67" s="51">
        <v>0</v>
      </c>
      <c r="Y67" s="51">
        <v>0</v>
      </c>
      <c r="Z67" s="51">
        <v>0</v>
      </c>
    </row>
    <row r="68" spans="1:26">
      <c r="A68" s="173" t="s">
        <v>159</v>
      </c>
      <c r="B68" s="183" t="s">
        <v>160</v>
      </c>
      <c r="C68" s="175" t="s">
        <v>181</v>
      </c>
      <c r="D68" s="172">
        <f t="shared" si="10"/>
        <v>0</v>
      </c>
      <c r="E68" s="33">
        <v>0</v>
      </c>
      <c r="F68" s="33">
        <v>0</v>
      </c>
      <c r="G68" s="33">
        <v>0</v>
      </c>
      <c r="H68" s="33">
        <v>0</v>
      </c>
      <c r="I68" s="33">
        <v>0</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row>
    <row r="69" spans="1:26">
      <c r="A69" s="173" t="s">
        <v>161</v>
      </c>
      <c r="B69" s="183" t="s">
        <v>162</v>
      </c>
      <c r="C69" s="175" t="s">
        <v>163</v>
      </c>
      <c r="D69" s="172">
        <f t="shared" si="10"/>
        <v>1.14E-2</v>
      </c>
      <c r="E69" s="33">
        <v>0</v>
      </c>
      <c r="F69" s="33">
        <v>0</v>
      </c>
      <c r="G69" s="33">
        <v>0</v>
      </c>
      <c r="H69" s="33">
        <v>0</v>
      </c>
      <c r="I69" s="33">
        <v>1.14E-2</v>
      </c>
      <c r="J69" s="33">
        <v>0</v>
      </c>
      <c r="K69" s="33">
        <v>0</v>
      </c>
      <c r="L69" s="33">
        <v>0</v>
      </c>
      <c r="M69" s="33">
        <v>0</v>
      </c>
      <c r="N69" s="33">
        <v>0</v>
      </c>
      <c r="O69" s="33">
        <v>0</v>
      </c>
      <c r="P69" s="33">
        <v>0</v>
      </c>
      <c r="Q69" s="33">
        <v>0</v>
      </c>
      <c r="R69" s="33">
        <v>0</v>
      </c>
      <c r="S69" s="33">
        <v>0</v>
      </c>
      <c r="T69" s="33">
        <v>0</v>
      </c>
      <c r="U69" s="33">
        <v>0</v>
      </c>
      <c r="V69" s="33">
        <v>0</v>
      </c>
      <c r="W69" s="33">
        <v>0</v>
      </c>
      <c r="X69" s="33">
        <v>0</v>
      </c>
      <c r="Y69" s="33">
        <v>0</v>
      </c>
      <c r="Z69" s="33">
        <v>0</v>
      </c>
    </row>
    <row r="70" spans="1:26">
      <c r="A70" s="173" t="s">
        <v>164</v>
      </c>
      <c r="B70" s="183" t="s">
        <v>165</v>
      </c>
      <c r="C70" s="175" t="s">
        <v>166</v>
      </c>
      <c r="D70" s="172">
        <f t="shared" si="10"/>
        <v>5.5400000000000005E-2</v>
      </c>
      <c r="E70" s="33">
        <v>0</v>
      </c>
      <c r="F70" s="33">
        <v>0</v>
      </c>
      <c r="G70" s="33">
        <v>0</v>
      </c>
      <c r="H70" s="33">
        <v>0.04</v>
      </c>
      <c r="I70" s="33">
        <v>0</v>
      </c>
      <c r="J70" s="33">
        <v>9.4000000000000004E-3</v>
      </c>
      <c r="K70" s="33">
        <v>0</v>
      </c>
      <c r="L70" s="33">
        <v>0</v>
      </c>
      <c r="M70" s="33">
        <v>0</v>
      </c>
      <c r="N70" s="33">
        <v>3.0000000000000001E-3</v>
      </c>
      <c r="O70" s="33">
        <v>0</v>
      </c>
      <c r="P70" s="33">
        <v>0</v>
      </c>
      <c r="Q70" s="33">
        <v>3.0000000000000001E-3</v>
      </c>
      <c r="R70" s="33">
        <v>0</v>
      </c>
      <c r="S70" s="33">
        <v>0</v>
      </c>
      <c r="T70" s="33">
        <v>0</v>
      </c>
      <c r="U70" s="33">
        <v>0</v>
      </c>
      <c r="V70" s="33">
        <v>0</v>
      </c>
      <c r="W70" s="33">
        <v>0</v>
      </c>
      <c r="X70" s="33">
        <v>0</v>
      </c>
      <c r="Y70" s="33">
        <v>0</v>
      </c>
      <c r="Z70" s="33">
        <v>0</v>
      </c>
    </row>
    <row r="71" spans="1:26">
      <c r="A71" s="173" t="s">
        <v>167</v>
      </c>
      <c r="B71" s="183" t="s">
        <v>168</v>
      </c>
      <c r="C71" s="175" t="s">
        <v>169</v>
      </c>
      <c r="D71" s="172">
        <f t="shared" si="10"/>
        <v>0</v>
      </c>
      <c r="E71" s="33">
        <v>0</v>
      </c>
      <c r="F71" s="33">
        <v>0</v>
      </c>
      <c r="G71" s="33">
        <v>0</v>
      </c>
      <c r="H71" s="33">
        <v>0</v>
      </c>
      <c r="I71" s="33">
        <v>0</v>
      </c>
      <c r="J71" s="33">
        <v>0</v>
      </c>
      <c r="K71" s="33">
        <v>0</v>
      </c>
      <c r="L71" s="33">
        <v>0</v>
      </c>
      <c r="M71" s="33">
        <v>0</v>
      </c>
      <c r="N71" s="33">
        <v>0</v>
      </c>
      <c r="O71" s="33">
        <v>0</v>
      </c>
      <c r="P71" s="33">
        <v>0</v>
      </c>
      <c r="Q71" s="33">
        <v>0</v>
      </c>
      <c r="R71" s="33">
        <v>0</v>
      </c>
      <c r="S71" s="33">
        <v>0</v>
      </c>
      <c r="T71" s="33">
        <v>0</v>
      </c>
      <c r="U71" s="33">
        <v>0</v>
      </c>
      <c r="V71" s="33">
        <v>0</v>
      </c>
      <c r="W71" s="33">
        <v>0</v>
      </c>
      <c r="X71" s="33">
        <v>0</v>
      </c>
      <c r="Y71" s="33">
        <v>0</v>
      </c>
      <c r="Z71" s="33">
        <v>0</v>
      </c>
    </row>
    <row r="72" spans="1:26">
      <c r="A72" s="173" t="s">
        <v>170</v>
      </c>
      <c r="B72" s="183" t="s">
        <v>171</v>
      </c>
      <c r="C72" s="175" t="s">
        <v>172</v>
      </c>
      <c r="D72" s="176">
        <f>SUM(E72:Z72)</f>
        <v>0</v>
      </c>
      <c r="E72" s="33">
        <v>0</v>
      </c>
      <c r="F72" s="33">
        <v>0</v>
      </c>
      <c r="G72" s="33">
        <v>0</v>
      </c>
      <c r="H72" s="33">
        <v>0</v>
      </c>
      <c r="I72" s="33">
        <v>0</v>
      </c>
      <c r="J72" s="33">
        <v>0</v>
      </c>
      <c r="K72" s="33">
        <v>0</v>
      </c>
      <c r="L72" s="33">
        <v>0</v>
      </c>
    </row>
  </sheetData>
  <mergeCells count="9">
    <mergeCell ref="A1:B1"/>
    <mergeCell ref="A2:Z2"/>
    <mergeCell ref="I4:Z4"/>
    <mergeCell ref="A5:A6"/>
    <mergeCell ref="B5:B6"/>
    <mergeCell ref="C5:C6"/>
    <mergeCell ref="D5:D6"/>
    <mergeCell ref="E5:Z5"/>
    <mergeCell ref="A3:Z3"/>
  </mergeCells>
  <pageMargins left="0.7" right="0.7" top="0.75" bottom="0.75" header="0.3" footer="0.3"/>
  <pageSetup paperSize="9" scale="52"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35"/>
  <sheetViews>
    <sheetView showZeros="0" topLeftCell="D1" zoomScaleNormal="100" workbookViewId="0">
      <selection activeCell="Q21" sqref="Q21"/>
    </sheetView>
  </sheetViews>
  <sheetFormatPr defaultColWidth="6.88671875" defaultRowHeight="13.8"/>
  <cols>
    <col min="1" max="1" width="5.44140625" style="121" customWidth="1"/>
    <col min="2" max="2" width="53.109375" style="152" customWidth="1"/>
    <col min="3" max="3" width="12.5546875" style="120" customWidth="1"/>
    <col min="4" max="4" width="10.44140625" style="120" customWidth="1"/>
    <col min="5" max="5" width="9.109375" style="120" customWidth="1"/>
    <col min="6" max="6" width="7.5546875" style="120" customWidth="1"/>
    <col min="7" max="7" width="8.109375" style="120" customWidth="1"/>
    <col min="8" max="8" width="8" style="120" customWidth="1"/>
    <col min="9" max="10" width="9.109375" style="120" customWidth="1"/>
    <col min="11" max="11" width="8.5546875" style="120" customWidth="1"/>
    <col min="12" max="12" width="8" style="120" customWidth="1"/>
    <col min="13" max="13" width="6.88671875" style="120"/>
    <col min="14" max="20" width="8.88671875" style="120" customWidth="1"/>
    <col min="21" max="23" width="6.88671875" style="120"/>
    <col min="24" max="24" width="7.88671875" style="120" customWidth="1"/>
    <col min="25" max="25" width="8.88671875" style="120" customWidth="1"/>
    <col min="26" max="26" width="8.5546875" style="120" customWidth="1"/>
    <col min="27" max="256" width="6.88671875" style="120"/>
    <col min="257" max="257" width="5.44140625" style="120" customWidth="1"/>
    <col min="258" max="258" width="33.44140625" style="120" customWidth="1"/>
    <col min="259" max="259" width="11.44140625" style="120" customWidth="1"/>
    <col min="260" max="260" width="8.88671875" style="120" customWidth="1"/>
    <col min="261" max="268" width="8.44140625" style="120" customWidth="1"/>
    <col min="269" max="512" width="6.88671875" style="120"/>
    <col min="513" max="513" width="5.44140625" style="120" customWidth="1"/>
    <col min="514" max="514" width="33.44140625" style="120" customWidth="1"/>
    <col min="515" max="515" width="11.44140625" style="120" customWidth="1"/>
    <col min="516" max="516" width="8.88671875" style="120" customWidth="1"/>
    <col min="517" max="524" width="8.44140625" style="120" customWidth="1"/>
    <col min="525" max="768" width="6.88671875" style="120"/>
    <col min="769" max="769" width="5.44140625" style="120" customWidth="1"/>
    <col min="770" max="770" width="33.44140625" style="120" customWidth="1"/>
    <col min="771" max="771" width="11.44140625" style="120" customWidth="1"/>
    <col min="772" max="772" width="8.88671875" style="120" customWidth="1"/>
    <col min="773" max="780" width="8.44140625" style="120" customWidth="1"/>
    <col min="781" max="1024" width="6.88671875" style="120"/>
    <col min="1025" max="1025" width="5.44140625" style="120" customWidth="1"/>
    <col min="1026" max="1026" width="33.44140625" style="120" customWidth="1"/>
    <col min="1027" max="1027" width="11.44140625" style="120" customWidth="1"/>
    <col min="1028" max="1028" width="8.88671875" style="120" customWidth="1"/>
    <col min="1029" max="1036" width="8.44140625" style="120" customWidth="1"/>
    <col min="1037" max="1280" width="6.88671875" style="120"/>
    <col min="1281" max="1281" width="5.44140625" style="120" customWidth="1"/>
    <col min="1282" max="1282" width="33.44140625" style="120" customWidth="1"/>
    <col min="1283" max="1283" width="11.44140625" style="120" customWidth="1"/>
    <col min="1284" max="1284" width="8.88671875" style="120" customWidth="1"/>
    <col min="1285" max="1292" width="8.44140625" style="120" customWidth="1"/>
    <col min="1293" max="1536" width="6.88671875" style="120"/>
    <col min="1537" max="1537" width="5.44140625" style="120" customWidth="1"/>
    <col min="1538" max="1538" width="33.44140625" style="120" customWidth="1"/>
    <col min="1539" max="1539" width="11.44140625" style="120" customWidth="1"/>
    <col min="1540" max="1540" width="8.88671875" style="120" customWidth="1"/>
    <col min="1541" max="1548" width="8.44140625" style="120" customWidth="1"/>
    <col min="1549" max="1792" width="6.88671875" style="120"/>
    <col min="1793" max="1793" width="5.44140625" style="120" customWidth="1"/>
    <col min="1794" max="1794" width="33.44140625" style="120" customWidth="1"/>
    <col min="1795" max="1795" width="11.44140625" style="120" customWidth="1"/>
    <col min="1796" max="1796" width="8.88671875" style="120" customWidth="1"/>
    <col min="1797" max="1804" width="8.44140625" style="120" customWidth="1"/>
    <col min="1805" max="2048" width="6.88671875" style="120"/>
    <col min="2049" max="2049" width="5.44140625" style="120" customWidth="1"/>
    <col min="2050" max="2050" width="33.44140625" style="120" customWidth="1"/>
    <col min="2051" max="2051" width="11.44140625" style="120" customWidth="1"/>
    <col min="2052" max="2052" width="8.88671875" style="120" customWidth="1"/>
    <col min="2053" max="2060" width="8.44140625" style="120" customWidth="1"/>
    <col min="2061" max="2304" width="6.88671875" style="120"/>
    <col min="2305" max="2305" width="5.44140625" style="120" customWidth="1"/>
    <col min="2306" max="2306" width="33.44140625" style="120" customWidth="1"/>
    <col min="2307" max="2307" width="11.44140625" style="120" customWidth="1"/>
    <col min="2308" max="2308" width="8.88671875" style="120" customWidth="1"/>
    <col min="2309" max="2316" width="8.44140625" style="120" customWidth="1"/>
    <col min="2317" max="2560" width="6.88671875" style="120"/>
    <col min="2561" max="2561" width="5.44140625" style="120" customWidth="1"/>
    <col min="2562" max="2562" width="33.44140625" style="120" customWidth="1"/>
    <col min="2563" max="2563" width="11.44140625" style="120" customWidth="1"/>
    <col min="2564" max="2564" width="8.88671875" style="120" customWidth="1"/>
    <col min="2565" max="2572" width="8.44140625" style="120" customWidth="1"/>
    <col min="2573" max="2816" width="6.88671875" style="120"/>
    <col min="2817" max="2817" width="5.44140625" style="120" customWidth="1"/>
    <col min="2818" max="2818" width="33.44140625" style="120" customWidth="1"/>
    <col min="2819" max="2819" width="11.44140625" style="120" customWidth="1"/>
    <col min="2820" max="2820" width="8.88671875" style="120" customWidth="1"/>
    <col min="2821" max="2828" width="8.44140625" style="120" customWidth="1"/>
    <col min="2829" max="3072" width="6.88671875" style="120"/>
    <col min="3073" max="3073" width="5.44140625" style="120" customWidth="1"/>
    <col min="3074" max="3074" width="33.44140625" style="120" customWidth="1"/>
    <col min="3075" max="3075" width="11.44140625" style="120" customWidth="1"/>
    <col min="3076" max="3076" width="8.88671875" style="120" customWidth="1"/>
    <col min="3077" max="3084" width="8.44140625" style="120" customWidth="1"/>
    <col min="3085" max="3328" width="6.88671875" style="120"/>
    <col min="3329" max="3329" width="5.44140625" style="120" customWidth="1"/>
    <col min="3330" max="3330" width="33.44140625" style="120" customWidth="1"/>
    <col min="3331" max="3331" width="11.44140625" style="120" customWidth="1"/>
    <col min="3332" max="3332" width="8.88671875" style="120" customWidth="1"/>
    <col min="3333" max="3340" width="8.44140625" style="120" customWidth="1"/>
    <col min="3341" max="3584" width="6.88671875" style="120"/>
    <col min="3585" max="3585" width="5.44140625" style="120" customWidth="1"/>
    <col min="3586" max="3586" width="33.44140625" style="120" customWidth="1"/>
    <col min="3587" max="3587" width="11.44140625" style="120" customWidth="1"/>
    <col min="3588" max="3588" width="8.88671875" style="120" customWidth="1"/>
    <col min="3589" max="3596" width="8.44140625" style="120" customWidth="1"/>
    <col min="3597" max="3840" width="6.88671875" style="120"/>
    <col min="3841" max="3841" width="5.44140625" style="120" customWidth="1"/>
    <col min="3842" max="3842" width="33.44140625" style="120" customWidth="1"/>
    <col min="3843" max="3843" width="11.44140625" style="120" customWidth="1"/>
    <col min="3844" max="3844" width="8.88671875" style="120" customWidth="1"/>
    <col min="3845" max="3852" width="8.44140625" style="120" customWidth="1"/>
    <col min="3853" max="4096" width="6.88671875" style="120"/>
    <col min="4097" max="4097" width="5.44140625" style="120" customWidth="1"/>
    <col min="4098" max="4098" width="33.44140625" style="120" customWidth="1"/>
    <col min="4099" max="4099" width="11.44140625" style="120" customWidth="1"/>
    <col min="4100" max="4100" width="8.88671875" style="120" customWidth="1"/>
    <col min="4101" max="4108" width="8.44140625" style="120" customWidth="1"/>
    <col min="4109" max="4352" width="6.88671875" style="120"/>
    <col min="4353" max="4353" width="5.44140625" style="120" customWidth="1"/>
    <col min="4354" max="4354" width="33.44140625" style="120" customWidth="1"/>
    <col min="4355" max="4355" width="11.44140625" style="120" customWidth="1"/>
    <col min="4356" max="4356" width="8.88671875" style="120" customWidth="1"/>
    <col min="4357" max="4364" width="8.44140625" style="120" customWidth="1"/>
    <col min="4365" max="4608" width="6.88671875" style="120"/>
    <col min="4609" max="4609" width="5.44140625" style="120" customWidth="1"/>
    <col min="4610" max="4610" width="33.44140625" style="120" customWidth="1"/>
    <col min="4611" max="4611" width="11.44140625" style="120" customWidth="1"/>
    <col min="4612" max="4612" width="8.88671875" style="120" customWidth="1"/>
    <col min="4613" max="4620" width="8.44140625" style="120" customWidth="1"/>
    <col min="4621" max="4864" width="6.88671875" style="120"/>
    <col min="4865" max="4865" width="5.44140625" style="120" customWidth="1"/>
    <col min="4866" max="4866" width="33.44140625" style="120" customWidth="1"/>
    <col min="4867" max="4867" width="11.44140625" style="120" customWidth="1"/>
    <col min="4868" max="4868" width="8.88671875" style="120" customWidth="1"/>
    <col min="4869" max="4876" width="8.44140625" style="120" customWidth="1"/>
    <col min="4877" max="5120" width="6.88671875" style="120"/>
    <col min="5121" max="5121" width="5.44140625" style="120" customWidth="1"/>
    <col min="5122" max="5122" width="33.44140625" style="120" customWidth="1"/>
    <col min="5123" max="5123" width="11.44140625" style="120" customWidth="1"/>
    <col min="5124" max="5124" width="8.88671875" style="120" customWidth="1"/>
    <col min="5125" max="5132" width="8.44140625" style="120" customWidth="1"/>
    <col min="5133" max="5376" width="6.88671875" style="120"/>
    <col min="5377" max="5377" width="5.44140625" style="120" customWidth="1"/>
    <col min="5378" max="5378" width="33.44140625" style="120" customWidth="1"/>
    <col min="5379" max="5379" width="11.44140625" style="120" customWidth="1"/>
    <col min="5380" max="5380" width="8.88671875" style="120" customWidth="1"/>
    <col min="5381" max="5388" width="8.44140625" style="120" customWidth="1"/>
    <col min="5389" max="5632" width="6.88671875" style="120"/>
    <col min="5633" max="5633" width="5.44140625" style="120" customWidth="1"/>
    <col min="5634" max="5634" width="33.44140625" style="120" customWidth="1"/>
    <col min="5635" max="5635" width="11.44140625" style="120" customWidth="1"/>
    <col min="5636" max="5636" width="8.88671875" style="120" customWidth="1"/>
    <col min="5637" max="5644" width="8.44140625" style="120" customWidth="1"/>
    <col min="5645" max="5888" width="6.88671875" style="120"/>
    <col min="5889" max="5889" width="5.44140625" style="120" customWidth="1"/>
    <col min="5890" max="5890" width="33.44140625" style="120" customWidth="1"/>
    <col min="5891" max="5891" width="11.44140625" style="120" customWidth="1"/>
    <col min="5892" max="5892" width="8.88671875" style="120" customWidth="1"/>
    <col min="5893" max="5900" width="8.44140625" style="120" customWidth="1"/>
    <col min="5901" max="6144" width="6.88671875" style="120"/>
    <col min="6145" max="6145" width="5.44140625" style="120" customWidth="1"/>
    <col min="6146" max="6146" width="33.44140625" style="120" customWidth="1"/>
    <col min="6147" max="6147" width="11.44140625" style="120" customWidth="1"/>
    <col min="6148" max="6148" width="8.88671875" style="120" customWidth="1"/>
    <col min="6149" max="6156" width="8.44140625" style="120" customWidth="1"/>
    <col min="6157" max="6400" width="6.88671875" style="120"/>
    <col min="6401" max="6401" width="5.44140625" style="120" customWidth="1"/>
    <col min="6402" max="6402" width="33.44140625" style="120" customWidth="1"/>
    <col min="6403" max="6403" width="11.44140625" style="120" customWidth="1"/>
    <col min="6404" max="6404" width="8.88671875" style="120" customWidth="1"/>
    <col min="6405" max="6412" width="8.44140625" style="120" customWidth="1"/>
    <col min="6413" max="6656" width="6.88671875" style="120"/>
    <col min="6657" max="6657" width="5.44140625" style="120" customWidth="1"/>
    <col min="6658" max="6658" width="33.44140625" style="120" customWidth="1"/>
    <col min="6659" max="6659" width="11.44140625" style="120" customWidth="1"/>
    <col min="6660" max="6660" width="8.88671875" style="120" customWidth="1"/>
    <col min="6661" max="6668" width="8.44140625" style="120" customWidth="1"/>
    <col min="6669" max="6912" width="6.88671875" style="120"/>
    <col min="6913" max="6913" width="5.44140625" style="120" customWidth="1"/>
    <col min="6914" max="6914" width="33.44140625" style="120" customWidth="1"/>
    <col min="6915" max="6915" width="11.44140625" style="120" customWidth="1"/>
    <col min="6916" max="6916" width="8.88671875" style="120" customWidth="1"/>
    <col min="6917" max="6924" width="8.44140625" style="120" customWidth="1"/>
    <col min="6925" max="7168" width="6.88671875" style="120"/>
    <col min="7169" max="7169" width="5.44140625" style="120" customWidth="1"/>
    <col min="7170" max="7170" width="33.44140625" style="120" customWidth="1"/>
    <col min="7171" max="7171" width="11.44140625" style="120" customWidth="1"/>
    <col min="7172" max="7172" width="8.88671875" style="120" customWidth="1"/>
    <col min="7173" max="7180" width="8.44140625" style="120" customWidth="1"/>
    <col min="7181" max="7424" width="6.88671875" style="120"/>
    <col min="7425" max="7425" width="5.44140625" style="120" customWidth="1"/>
    <col min="7426" max="7426" width="33.44140625" style="120" customWidth="1"/>
    <col min="7427" max="7427" width="11.44140625" style="120" customWidth="1"/>
    <col min="7428" max="7428" width="8.88671875" style="120" customWidth="1"/>
    <col min="7429" max="7436" width="8.44140625" style="120" customWidth="1"/>
    <col min="7437" max="7680" width="6.88671875" style="120"/>
    <col min="7681" max="7681" width="5.44140625" style="120" customWidth="1"/>
    <col min="7682" max="7682" width="33.44140625" style="120" customWidth="1"/>
    <col min="7683" max="7683" width="11.44140625" style="120" customWidth="1"/>
    <col min="7684" max="7684" width="8.88671875" style="120" customWidth="1"/>
    <col min="7685" max="7692" width="8.44140625" style="120" customWidth="1"/>
    <col min="7693" max="7936" width="6.88671875" style="120"/>
    <col min="7937" max="7937" width="5.44140625" style="120" customWidth="1"/>
    <col min="7938" max="7938" width="33.44140625" style="120" customWidth="1"/>
    <col min="7939" max="7939" width="11.44140625" style="120" customWidth="1"/>
    <col min="7940" max="7940" width="8.88671875" style="120" customWidth="1"/>
    <col min="7941" max="7948" width="8.44140625" style="120" customWidth="1"/>
    <col min="7949" max="8192" width="6.88671875" style="120"/>
    <col min="8193" max="8193" width="5.44140625" style="120" customWidth="1"/>
    <col min="8194" max="8194" width="33.44140625" style="120" customWidth="1"/>
    <col min="8195" max="8195" width="11.44140625" style="120" customWidth="1"/>
    <col min="8196" max="8196" width="8.88671875" style="120" customWidth="1"/>
    <col min="8197" max="8204" width="8.44140625" style="120" customWidth="1"/>
    <col min="8205" max="8448" width="6.88671875" style="120"/>
    <col min="8449" max="8449" width="5.44140625" style="120" customWidth="1"/>
    <col min="8450" max="8450" width="33.44140625" style="120" customWidth="1"/>
    <col min="8451" max="8451" width="11.44140625" style="120" customWidth="1"/>
    <col min="8452" max="8452" width="8.88671875" style="120" customWidth="1"/>
    <col min="8453" max="8460" width="8.44140625" style="120" customWidth="1"/>
    <col min="8461" max="8704" width="6.88671875" style="120"/>
    <col min="8705" max="8705" width="5.44140625" style="120" customWidth="1"/>
    <col min="8706" max="8706" width="33.44140625" style="120" customWidth="1"/>
    <col min="8707" max="8707" width="11.44140625" style="120" customWidth="1"/>
    <col min="8708" max="8708" width="8.88671875" style="120" customWidth="1"/>
    <col min="8709" max="8716" width="8.44140625" style="120" customWidth="1"/>
    <col min="8717" max="8960" width="6.88671875" style="120"/>
    <col min="8961" max="8961" width="5.44140625" style="120" customWidth="1"/>
    <col min="8962" max="8962" width="33.44140625" style="120" customWidth="1"/>
    <col min="8963" max="8963" width="11.44140625" style="120" customWidth="1"/>
    <col min="8964" max="8964" width="8.88671875" style="120" customWidth="1"/>
    <col min="8965" max="8972" width="8.44140625" style="120" customWidth="1"/>
    <col min="8973" max="9216" width="6.88671875" style="120"/>
    <col min="9217" max="9217" width="5.44140625" style="120" customWidth="1"/>
    <col min="9218" max="9218" width="33.44140625" style="120" customWidth="1"/>
    <col min="9219" max="9219" width="11.44140625" style="120" customWidth="1"/>
    <col min="9220" max="9220" width="8.88671875" style="120" customWidth="1"/>
    <col min="9221" max="9228" width="8.44140625" style="120" customWidth="1"/>
    <col min="9229" max="9472" width="6.88671875" style="120"/>
    <col min="9473" max="9473" width="5.44140625" style="120" customWidth="1"/>
    <col min="9474" max="9474" width="33.44140625" style="120" customWidth="1"/>
    <col min="9475" max="9475" width="11.44140625" style="120" customWidth="1"/>
    <col min="9476" max="9476" width="8.88671875" style="120" customWidth="1"/>
    <col min="9477" max="9484" width="8.44140625" style="120" customWidth="1"/>
    <col min="9485" max="9728" width="6.88671875" style="120"/>
    <col min="9729" max="9729" width="5.44140625" style="120" customWidth="1"/>
    <col min="9730" max="9730" width="33.44140625" style="120" customWidth="1"/>
    <col min="9731" max="9731" width="11.44140625" style="120" customWidth="1"/>
    <col min="9732" max="9732" width="8.88671875" style="120" customWidth="1"/>
    <col min="9733" max="9740" width="8.44140625" style="120" customWidth="1"/>
    <col min="9741" max="9984" width="6.88671875" style="120"/>
    <col min="9985" max="9985" width="5.44140625" style="120" customWidth="1"/>
    <col min="9986" max="9986" width="33.44140625" style="120" customWidth="1"/>
    <col min="9987" max="9987" width="11.44140625" style="120" customWidth="1"/>
    <col min="9988" max="9988" width="8.88671875" style="120" customWidth="1"/>
    <col min="9989" max="9996" width="8.44140625" style="120" customWidth="1"/>
    <col min="9997" max="10240" width="6.88671875" style="120"/>
    <col min="10241" max="10241" width="5.44140625" style="120" customWidth="1"/>
    <col min="10242" max="10242" width="33.44140625" style="120" customWidth="1"/>
    <col min="10243" max="10243" width="11.44140625" style="120" customWidth="1"/>
    <col min="10244" max="10244" width="8.88671875" style="120" customWidth="1"/>
    <col min="10245" max="10252" width="8.44140625" style="120" customWidth="1"/>
    <col min="10253" max="10496" width="6.88671875" style="120"/>
    <col min="10497" max="10497" width="5.44140625" style="120" customWidth="1"/>
    <col min="10498" max="10498" width="33.44140625" style="120" customWidth="1"/>
    <col min="10499" max="10499" width="11.44140625" style="120" customWidth="1"/>
    <col min="10500" max="10500" width="8.88671875" style="120" customWidth="1"/>
    <col min="10501" max="10508" width="8.44140625" style="120" customWidth="1"/>
    <col min="10509" max="10752" width="6.88671875" style="120"/>
    <col min="10753" max="10753" width="5.44140625" style="120" customWidth="1"/>
    <col min="10754" max="10754" width="33.44140625" style="120" customWidth="1"/>
    <col min="10755" max="10755" width="11.44140625" style="120" customWidth="1"/>
    <col min="10756" max="10756" width="8.88671875" style="120" customWidth="1"/>
    <col min="10757" max="10764" width="8.44140625" style="120" customWidth="1"/>
    <col min="10765" max="11008" width="6.88671875" style="120"/>
    <col min="11009" max="11009" width="5.44140625" style="120" customWidth="1"/>
    <col min="11010" max="11010" width="33.44140625" style="120" customWidth="1"/>
    <col min="11011" max="11011" width="11.44140625" style="120" customWidth="1"/>
    <col min="11012" max="11012" width="8.88671875" style="120" customWidth="1"/>
    <col min="11013" max="11020" width="8.44140625" style="120" customWidth="1"/>
    <col min="11021" max="11264" width="6.88671875" style="120"/>
    <col min="11265" max="11265" width="5.44140625" style="120" customWidth="1"/>
    <col min="11266" max="11266" width="33.44140625" style="120" customWidth="1"/>
    <col min="11267" max="11267" width="11.44140625" style="120" customWidth="1"/>
    <col min="11268" max="11268" width="8.88671875" style="120" customWidth="1"/>
    <col min="11269" max="11276" width="8.44140625" style="120" customWidth="1"/>
    <col min="11277" max="11520" width="6.88671875" style="120"/>
    <col min="11521" max="11521" width="5.44140625" style="120" customWidth="1"/>
    <col min="11522" max="11522" width="33.44140625" style="120" customWidth="1"/>
    <col min="11523" max="11523" width="11.44140625" style="120" customWidth="1"/>
    <col min="11524" max="11524" width="8.88671875" style="120" customWidth="1"/>
    <col min="11525" max="11532" width="8.44140625" style="120" customWidth="1"/>
    <col min="11533" max="11776" width="6.88671875" style="120"/>
    <col min="11777" max="11777" width="5.44140625" style="120" customWidth="1"/>
    <col min="11778" max="11778" width="33.44140625" style="120" customWidth="1"/>
    <col min="11779" max="11779" width="11.44140625" style="120" customWidth="1"/>
    <col min="11780" max="11780" width="8.88671875" style="120" customWidth="1"/>
    <col min="11781" max="11788" width="8.44140625" style="120" customWidth="1"/>
    <col min="11789" max="12032" width="6.88671875" style="120"/>
    <col min="12033" max="12033" width="5.44140625" style="120" customWidth="1"/>
    <col min="12034" max="12034" width="33.44140625" style="120" customWidth="1"/>
    <col min="12035" max="12035" width="11.44140625" style="120" customWidth="1"/>
    <col min="12036" max="12036" width="8.88671875" style="120" customWidth="1"/>
    <col min="12037" max="12044" width="8.44140625" style="120" customWidth="1"/>
    <col min="12045" max="12288" width="6.88671875" style="120"/>
    <col min="12289" max="12289" width="5.44140625" style="120" customWidth="1"/>
    <col min="12290" max="12290" width="33.44140625" style="120" customWidth="1"/>
    <col min="12291" max="12291" width="11.44140625" style="120" customWidth="1"/>
    <col min="12292" max="12292" width="8.88671875" style="120" customWidth="1"/>
    <col min="12293" max="12300" width="8.44140625" style="120" customWidth="1"/>
    <col min="12301" max="12544" width="6.88671875" style="120"/>
    <col min="12545" max="12545" width="5.44140625" style="120" customWidth="1"/>
    <col min="12546" max="12546" width="33.44140625" style="120" customWidth="1"/>
    <col min="12547" max="12547" width="11.44140625" style="120" customWidth="1"/>
    <col min="12548" max="12548" width="8.88671875" style="120" customWidth="1"/>
    <col min="12549" max="12556" width="8.44140625" style="120" customWidth="1"/>
    <col min="12557" max="12800" width="6.88671875" style="120"/>
    <col min="12801" max="12801" width="5.44140625" style="120" customWidth="1"/>
    <col min="12802" max="12802" width="33.44140625" style="120" customWidth="1"/>
    <col min="12803" max="12803" width="11.44140625" style="120" customWidth="1"/>
    <col min="12804" max="12804" width="8.88671875" style="120" customWidth="1"/>
    <col min="12805" max="12812" width="8.44140625" style="120" customWidth="1"/>
    <col min="12813" max="13056" width="6.88671875" style="120"/>
    <col min="13057" max="13057" width="5.44140625" style="120" customWidth="1"/>
    <col min="13058" max="13058" width="33.44140625" style="120" customWidth="1"/>
    <col min="13059" max="13059" width="11.44140625" style="120" customWidth="1"/>
    <col min="13060" max="13060" width="8.88671875" style="120" customWidth="1"/>
    <col min="13061" max="13068" width="8.44140625" style="120" customWidth="1"/>
    <col min="13069" max="13312" width="6.88671875" style="120"/>
    <col min="13313" max="13313" width="5.44140625" style="120" customWidth="1"/>
    <col min="13314" max="13314" width="33.44140625" style="120" customWidth="1"/>
    <col min="13315" max="13315" width="11.44140625" style="120" customWidth="1"/>
    <col min="13316" max="13316" width="8.88671875" style="120" customWidth="1"/>
    <col min="13317" max="13324" width="8.44140625" style="120" customWidth="1"/>
    <col min="13325" max="13568" width="6.88671875" style="120"/>
    <col min="13569" max="13569" width="5.44140625" style="120" customWidth="1"/>
    <col min="13570" max="13570" width="33.44140625" style="120" customWidth="1"/>
    <col min="13571" max="13571" width="11.44140625" style="120" customWidth="1"/>
    <col min="13572" max="13572" width="8.88671875" style="120" customWidth="1"/>
    <col min="13573" max="13580" width="8.44140625" style="120" customWidth="1"/>
    <col min="13581" max="13824" width="6.88671875" style="120"/>
    <col min="13825" max="13825" width="5.44140625" style="120" customWidth="1"/>
    <col min="13826" max="13826" width="33.44140625" style="120" customWidth="1"/>
    <col min="13827" max="13827" width="11.44140625" style="120" customWidth="1"/>
    <col min="13828" max="13828" width="8.88671875" style="120" customWidth="1"/>
    <col min="13829" max="13836" width="8.44140625" style="120" customWidth="1"/>
    <col min="13837" max="14080" width="6.88671875" style="120"/>
    <col min="14081" max="14081" width="5.44140625" style="120" customWidth="1"/>
    <col min="14082" max="14082" width="33.44140625" style="120" customWidth="1"/>
    <col min="14083" max="14083" width="11.44140625" style="120" customWidth="1"/>
    <col min="14084" max="14084" width="8.88671875" style="120" customWidth="1"/>
    <col min="14085" max="14092" width="8.44140625" style="120" customWidth="1"/>
    <col min="14093" max="14336" width="6.88671875" style="120"/>
    <col min="14337" max="14337" width="5.44140625" style="120" customWidth="1"/>
    <col min="14338" max="14338" width="33.44140625" style="120" customWidth="1"/>
    <col min="14339" max="14339" width="11.44140625" style="120" customWidth="1"/>
    <col min="14340" max="14340" width="8.88671875" style="120" customWidth="1"/>
    <col min="14341" max="14348" width="8.44140625" style="120" customWidth="1"/>
    <col min="14349" max="14592" width="6.88671875" style="120"/>
    <col min="14593" max="14593" width="5.44140625" style="120" customWidth="1"/>
    <col min="14594" max="14594" width="33.44140625" style="120" customWidth="1"/>
    <col min="14595" max="14595" width="11.44140625" style="120" customWidth="1"/>
    <col min="14596" max="14596" width="8.88671875" style="120" customWidth="1"/>
    <col min="14597" max="14604" width="8.44140625" style="120" customWidth="1"/>
    <col min="14605" max="14848" width="6.88671875" style="120"/>
    <col min="14849" max="14849" width="5.44140625" style="120" customWidth="1"/>
    <col min="14850" max="14850" width="33.44140625" style="120" customWidth="1"/>
    <col min="14851" max="14851" width="11.44140625" style="120" customWidth="1"/>
    <col min="14852" max="14852" width="8.88671875" style="120" customWidth="1"/>
    <col min="14853" max="14860" width="8.44140625" style="120" customWidth="1"/>
    <col min="14861" max="15104" width="6.88671875" style="120"/>
    <col min="15105" max="15105" width="5.44140625" style="120" customWidth="1"/>
    <col min="15106" max="15106" width="33.44140625" style="120" customWidth="1"/>
    <col min="15107" max="15107" width="11.44140625" style="120" customWidth="1"/>
    <col min="15108" max="15108" width="8.88671875" style="120" customWidth="1"/>
    <col min="15109" max="15116" width="8.44140625" style="120" customWidth="1"/>
    <col min="15117" max="15360" width="6.88671875" style="120"/>
    <col min="15361" max="15361" width="5.44140625" style="120" customWidth="1"/>
    <col min="15362" max="15362" width="33.44140625" style="120" customWidth="1"/>
    <col min="15363" max="15363" width="11.44140625" style="120" customWidth="1"/>
    <col min="15364" max="15364" width="8.88671875" style="120" customWidth="1"/>
    <col min="15365" max="15372" width="8.44140625" style="120" customWidth="1"/>
    <col min="15373" max="15616" width="6.88671875" style="120"/>
    <col min="15617" max="15617" width="5.44140625" style="120" customWidth="1"/>
    <col min="15618" max="15618" width="33.44140625" style="120" customWidth="1"/>
    <col min="15619" max="15619" width="11.44140625" style="120" customWidth="1"/>
    <col min="15620" max="15620" width="8.88671875" style="120" customWidth="1"/>
    <col min="15621" max="15628" width="8.44140625" style="120" customWidth="1"/>
    <col min="15629" max="15872" width="6.88671875" style="120"/>
    <col min="15873" max="15873" width="5.44140625" style="120" customWidth="1"/>
    <col min="15874" max="15874" width="33.44140625" style="120" customWidth="1"/>
    <col min="15875" max="15875" width="11.44140625" style="120" customWidth="1"/>
    <col min="15876" max="15876" width="8.88671875" style="120" customWidth="1"/>
    <col min="15877" max="15884" width="8.44140625" style="120" customWidth="1"/>
    <col min="15885" max="16128" width="6.88671875" style="120"/>
    <col min="16129" max="16129" width="5.44140625" style="120" customWidth="1"/>
    <col min="16130" max="16130" width="33.44140625" style="120" customWidth="1"/>
    <col min="16131" max="16131" width="11.44140625" style="120" customWidth="1"/>
    <col min="16132" max="16132" width="8.88671875" style="120" customWidth="1"/>
    <col min="16133" max="16140" width="8.44140625" style="120" customWidth="1"/>
    <col min="16141" max="16384" width="6.88671875" style="120"/>
  </cols>
  <sheetData>
    <row r="1" spans="1:26">
      <c r="A1" s="118" t="s">
        <v>699</v>
      </c>
      <c r="B1" s="119"/>
      <c r="D1" s="121"/>
    </row>
    <row r="2" spans="1:26">
      <c r="A2" s="942" t="s">
        <v>710</v>
      </c>
      <c r="B2" s="942"/>
      <c r="C2" s="942"/>
      <c r="D2" s="942"/>
      <c r="E2" s="942"/>
      <c r="F2" s="942"/>
      <c r="G2" s="942"/>
      <c r="H2" s="942"/>
      <c r="I2" s="942"/>
      <c r="J2" s="942"/>
      <c r="K2" s="942"/>
      <c r="L2" s="942"/>
      <c r="M2" s="942"/>
      <c r="N2" s="942"/>
      <c r="O2" s="942"/>
      <c r="P2" s="942"/>
      <c r="Q2" s="942"/>
      <c r="R2" s="942"/>
      <c r="S2" s="942"/>
      <c r="T2" s="942"/>
      <c r="U2" s="942"/>
      <c r="V2" s="942"/>
      <c r="W2" s="942"/>
      <c r="X2" s="942"/>
      <c r="Y2" s="942"/>
      <c r="Z2" s="942"/>
    </row>
    <row r="3" spans="1:26">
      <c r="A3" s="999" t="str">
        <f>'Biểu 01'!A3:I3</f>
        <v>(Kèm theo Quyết định số  220/QĐ-UBND,ngày 16/02/2023 của Ủy ban nhân dân tỉnh Lạng Sơn)</v>
      </c>
      <c r="B3" s="999"/>
      <c r="C3" s="999"/>
      <c r="D3" s="999"/>
      <c r="E3" s="999"/>
      <c r="F3" s="999"/>
      <c r="G3" s="999"/>
      <c r="H3" s="999"/>
      <c r="I3" s="999"/>
      <c r="J3" s="999"/>
      <c r="K3" s="999"/>
      <c r="L3" s="999"/>
      <c r="M3" s="999"/>
      <c r="N3" s="999"/>
      <c r="O3" s="999"/>
      <c r="P3" s="999"/>
      <c r="Q3" s="999"/>
      <c r="R3" s="999"/>
      <c r="S3" s="999"/>
      <c r="T3" s="999"/>
      <c r="U3" s="999"/>
      <c r="V3" s="999"/>
      <c r="W3" s="999"/>
      <c r="X3" s="999"/>
      <c r="Y3" s="999"/>
      <c r="Z3" s="999"/>
    </row>
    <row r="4" spans="1:26">
      <c r="B4" s="122"/>
      <c r="C4" s="122"/>
      <c r="D4" s="123"/>
      <c r="J4" s="936" t="s">
        <v>1</v>
      </c>
      <c r="K4" s="936"/>
      <c r="L4" s="936"/>
      <c r="M4" s="936"/>
      <c r="N4" s="936"/>
      <c r="O4" s="936"/>
      <c r="P4" s="936"/>
      <c r="Q4" s="936"/>
      <c r="R4" s="936"/>
      <c r="S4" s="936"/>
      <c r="T4" s="936"/>
      <c r="U4" s="936"/>
      <c r="V4" s="936"/>
      <c r="W4" s="936"/>
      <c r="X4" s="936"/>
      <c r="Y4" s="936"/>
      <c r="Z4" s="936"/>
    </row>
    <row r="5" spans="1:26">
      <c r="A5" s="937" t="s">
        <v>2</v>
      </c>
      <c r="B5" s="923" t="s">
        <v>194</v>
      </c>
      <c r="C5" s="937" t="s">
        <v>4</v>
      </c>
      <c r="D5" s="937" t="s">
        <v>5</v>
      </c>
      <c r="E5" s="939" t="s">
        <v>7</v>
      </c>
      <c r="F5" s="940"/>
      <c r="G5" s="940"/>
      <c r="H5" s="940"/>
      <c r="I5" s="940"/>
      <c r="J5" s="940"/>
      <c r="K5" s="940"/>
      <c r="L5" s="940"/>
      <c r="M5" s="940"/>
      <c r="N5" s="940"/>
      <c r="O5" s="940"/>
      <c r="P5" s="940"/>
      <c r="Q5" s="940"/>
      <c r="R5" s="940"/>
      <c r="S5" s="940"/>
      <c r="T5" s="940"/>
      <c r="U5" s="940"/>
      <c r="V5" s="940"/>
      <c r="W5" s="940"/>
      <c r="X5" s="940"/>
      <c r="Y5" s="940"/>
      <c r="Z5" s="941"/>
    </row>
    <row r="6" spans="1:26" ht="26.4">
      <c r="A6" s="938"/>
      <c r="B6" s="924"/>
      <c r="C6" s="938"/>
      <c r="D6" s="938"/>
      <c r="E6" s="425" t="s">
        <v>531</v>
      </c>
      <c r="F6" s="425" t="s">
        <v>532</v>
      </c>
      <c r="G6" s="425" t="s">
        <v>533</v>
      </c>
      <c r="H6" s="425" t="s">
        <v>534</v>
      </c>
      <c r="I6" s="425" t="s">
        <v>535</v>
      </c>
      <c r="J6" s="425" t="s">
        <v>536</v>
      </c>
      <c r="K6" s="425" t="s">
        <v>537</v>
      </c>
      <c r="L6" s="425" t="s">
        <v>538</v>
      </c>
      <c r="M6" s="425" t="s">
        <v>517</v>
      </c>
      <c r="N6" s="425" t="s">
        <v>518</v>
      </c>
      <c r="O6" s="425" t="s">
        <v>519</v>
      </c>
      <c r="P6" s="425" t="s">
        <v>520</v>
      </c>
      <c r="Q6" s="425" t="s">
        <v>521</v>
      </c>
      <c r="R6" s="425" t="s">
        <v>522</v>
      </c>
      <c r="S6" s="425" t="s">
        <v>523</v>
      </c>
      <c r="T6" s="425" t="s">
        <v>524</v>
      </c>
      <c r="U6" s="425" t="s">
        <v>525</v>
      </c>
      <c r="V6" s="425" t="s">
        <v>526</v>
      </c>
      <c r="W6" s="425" t="s">
        <v>527</v>
      </c>
      <c r="X6" s="425" t="s">
        <v>528</v>
      </c>
      <c r="Y6" s="425" t="s">
        <v>529</v>
      </c>
      <c r="Z6" s="425" t="s">
        <v>530</v>
      </c>
    </row>
    <row r="7" spans="1:26">
      <c r="A7" s="125" t="s">
        <v>197</v>
      </c>
      <c r="B7" s="125">
        <v>-2</v>
      </c>
      <c r="C7" s="125" t="s">
        <v>208</v>
      </c>
      <c r="D7" s="125" t="s">
        <v>241</v>
      </c>
      <c r="E7" s="125">
        <v>-5</v>
      </c>
      <c r="F7" s="125">
        <v>-6</v>
      </c>
      <c r="G7" s="125">
        <v>-7</v>
      </c>
      <c r="H7" s="125">
        <v>-8</v>
      </c>
      <c r="I7" s="125">
        <v>-9</v>
      </c>
      <c r="J7" s="125">
        <v>-10</v>
      </c>
      <c r="K7" s="125">
        <v>-11</v>
      </c>
      <c r="L7" s="125">
        <v>-12</v>
      </c>
      <c r="M7" s="187">
        <v>-13</v>
      </c>
      <c r="N7" s="622">
        <v>-14</v>
      </c>
      <c r="O7" s="622">
        <v>-15</v>
      </c>
      <c r="P7" s="622">
        <v>-16</v>
      </c>
      <c r="Q7" s="622">
        <v>-17</v>
      </c>
      <c r="R7" s="622">
        <v>-18</v>
      </c>
      <c r="S7" s="622">
        <v>-19</v>
      </c>
      <c r="T7" s="622">
        <v>-20</v>
      </c>
      <c r="U7" s="622">
        <v>-21</v>
      </c>
      <c r="V7" s="622">
        <v>-22</v>
      </c>
      <c r="W7" s="622">
        <v>-23</v>
      </c>
      <c r="X7" s="622">
        <v>-24</v>
      </c>
      <c r="Y7" s="622">
        <v>-25</v>
      </c>
      <c r="Z7" s="622">
        <v>-26</v>
      </c>
    </row>
    <row r="8" spans="1:26">
      <c r="A8" s="126">
        <v>1</v>
      </c>
      <c r="B8" s="127" t="s">
        <v>242</v>
      </c>
      <c r="C8" s="128" t="s">
        <v>243</v>
      </c>
      <c r="D8" s="129">
        <f t="shared" ref="D8:Z8" si="0">D10+D12+D13+D14+D15+D16+D18+D19+D20</f>
        <v>290.82233000000082</v>
      </c>
      <c r="E8" s="130">
        <f t="shared" si="0"/>
        <v>1.2000000000000002</v>
      </c>
      <c r="F8" s="130">
        <f t="shared" si="0"/>
        <v>0.41903000000000001</v>
      </c>
      <c r="G8" s="130">
        <f t="shared" si="0"/>
        <v>5.5527729999999984</v>
      </c>
      <c r="H8" s="130">
        <f t="shared" si="0"/>
        <v>5.5779999999999994</v>
      </c>
      <c r="I8" s="130">
        <f t="shared" si="0"/>
        <v>14.99846000000001</v>
      </c>
      <c r="J8" s="130">
        <f t="shared" si="0"/>
        <v>57.587067999999967</v>
      </c>
      <c r="K8" s="130">
        <f t="shared" si="0"/>
        <v>33.990851000000603</v>
      </c>
      <c r="L8" s="130">
        <f t="shared" si="0"/>
        <v>2.27773</v>
      </c>
      <c r="M8" s="130">
        <f t="shared" si="0"/>
        <v>1.20852</v>
      </c>
      <c r="N8" s="130">
        <f t="shared" si="0"/>
        <v>6.5081499999999721</v>
      </c>
      <c r="O8" s="130">
        <f t="shared" si="0"/>
        <v>0.55932999999999999</v>
      </c>
      <c r="P8" s="130">
        <f t="shared" si="0"/>
        <v>28.361492000000229</v>
      </c>
      <c r="Q8" s="130">
        <f t="shared" si="0"/>
        <v>73.043910000000267</v>
      </c>
      <c r="R8" s="130">
        <f t="shared" si="0"/>
        <v>0.39539999999999997</v>
      </c>
      <c r="S8" s="130">
        <f t="shared" si="0"/>
        <v>12.971599999999999</v>
      </c>
      <c r="T8" s="130">
        <f t="shared" si="0"/>
        <v>12.526439999999738</v>
      </c>
      <c r="U8" s="130">
        <f t="shared" si="0"/>
        <v>27.802382999999999</v>
      </c>
      <c r="V8" s="130">
        <f t="shared" si="0"/>
        <v>3.4711099999999999</v>
      </c>
      <c r="W8" s="130">
        <f t="shared" si="0"/>
        <v>0.50412999999999997</v>
      </c>
      <c r="X8" s="130">
        <f t="shared" si="0"/>
        <v>1.1540000000000001</v>
      </c>
      <c r="Y8" s="130">
        <f t="shared" si="0"/>
        <v>0.33059300000000003</v>
      </c>
      <c r="Z8" s="130">
        <f t="shared" si="0"/>
        <v>0.38135999999999998</v>
      </c>
    </row>
    <row r="9" spans="1:26">
      <c r="A9" s="126"/>
      <c r="B9" s="131" t="s">
        <v>75</v>
      </c>
      <c r="C9" s="128"/>
      <c r="D9" s="129"/>
      <c r="E9" s="130"/>
      <c r="F9" s="130"/>
      <c r="G9" s="130"/>
      <c r="H9" s="130"/>
      <c r="I9" s="130"/>
      <c r="J9" s="130"/>
      <c r="K9" s="130"/>
      <c r="L9" s="130"/>
      <c r="M9" s="130"/>
      <c r="N9" s="130"/>
      <c r="O9" s="130"/>
      <c r="P9" s="130"/>
      <c r="Q9" s="130"/>
      <c r="R9" s="130"/>
      <c r="S9" s="130"/>
      <c r="T9" s="130"/>
      <c r="U9" s="130"/>
      <c r="V9" s="130"/>
      <c r="W9" s="130"/>
      <c r="X9" s="130"/>
      <c r="Y9" s="130"/>
      <c r="Z9" s="130"/>
    </row>
    <row r="10" spans="1:26">
      <c r="A10" s="132" t="s">
        <v>21</v>
      </c>
      <c r="B10" s="101" t="s">
        <v>22</v>
      </c>
      <c r="C10" s="133" t="s">
        <v>244</v>
      </c>
      <c r="D10" s="138">
        <f>SUM(E10:Z10)</f>
        <v>16.618110000000001</v>
      </c>
      <c r="E10" s="135">
        <v>0.62</v>
      </c>
      <c r="F10" s="135">
        <v>0</v>
      </c>
      <c r="G10" s="135">
        <v>0.38600000000000001</v>
      </c>
      <c r="H10" s="135">
        <v>0.1069</v>
      </c>
      <c r="I10" s="135">
        <v>5.9196999999999997</v>
      </c>
      <c r="J10" s="135">
        <v>0.13369999999999999</v>
      </c>
      <c r="K10" s="135">
        <v>1.0450000000000002</v>
      </c>
      <c r="L10" s="135">
        <v>0.06</v>
      </c>
      <c r="M10" s="135">
        <v>0.31669999999999998</v>
      </c>
      <c r="N10" s="135">
        <v>0.08</v>
      </c>
      <c r="O10" s="135">
        <v>0.13703000000000001</v>
      </c>
      <c r="P10" s="135">
        <v>0.52266000000000001</v>
      </c>
      <c r="Q10" s="135">
        <v>5.8321199999999989</v>
      </c>
      <c r="R10" s="135">
        <v>0</v>
      </c>
      <c r="S10" s="135">
        <v>0.6179</v>
      </c>
      <c r="T10" s="135">
        <v>7.5590000000000004E-2</v>
      </c>
      <c r="U10" s="135">
        <v>0.15981000000000001</v>
      </c>
      <c r="V10" s="135">
        <v>0.59</v>
      </c>
      <c r="W10" s="135">
        <v>0</v>
      </c>
      <c r="X10" s="135">
        <v>1.4999999999999999E-2</v>
      </c>
      <c r="Y10" s="135">
        <v>0</v>
      </c>
      <c r="Z10" s="135">
        <v>0</v>
      </c>
    </row>
    <row r="11" spans="1:26">
      <c r="A11" s="136"/>
      <c r="B11" s="93" t="s">
        <v>24</v>
      </c>
      <c r="C11" s="137" t="s">
        <v>245</v>
      </c>
      <c r="D11" s="138">
        <f>SUM(E11:Z11)</f>
        <v>14.496789999999999</v>
      </c>
      <c r="E11" s="139">
        <v>0.62</v>
      </c>
      <c r="F11" s="139">
        <v>0</v>
      </c>
      <c r="G11" s="139">
        <v>0.34599999999999997</v>
      </c>
      <c r="H11" s="139">
        <v>1.6E-2</v>
      </c>
      <c r="I11" s="139">
        <v>5.5436999999999994</v>
      </c>
      <c r="J11" s="139">
        <v>0.10060000000000001</v>
      </c>
      <c r="K11" s="139">
        <v>1.0450000000000002</v>
      </c>
      <c r="L11" s="139">
        <v>0.06</v>
      </c>
      <c r="M11" s="139">
        <v>5.8999999999999997E-2</v>
      </c>
      <c r="N11" s="139">
        <v>0.03</v>
      </c>
      <c r="O11" s="139">
        <v>2.6000000000000002E-2</v>
      </c>
      <c r="P11" s="139">
        <v>0.1978</v>
      </c>
      <c r="Q11" s="139">
        <v>5.2679999999999998</v>
      </c>
      <c r="R11" s="139">
        <v>0</v>
      </c>
      <c r="S11" s="139">
        <v>0.51789999999999992</v>
      </c>
      <c r="T11" s="139">
        <v>2.5590000000000002E-2</v>
      </c>
      <c r="U11" s="139">
        <v>3.6200000000000003E-2</v>
      </c>
      <c r="V11" s="139">
        <v>0.59</v>
      </c>
      <c r="W11" s="139">
        <v>0</v>
      </c>
      <c r="X11" s="139">
        <v>1.4999999999999999E-2</v>
      </c>
      <c r="Y11" s="139">
        <v>0</v>
      </c>
      <c r="Z11" s="139">
        <v>0</v>
      </c>
    </row>
    <row r="12" spans="1:26">
      <c r="A12" s="132" t="s">
        <v>30</v>
      </c>
      <c r="B12" s="98" t="s">
        <v>31</v>
      </c>
      <c r="C12" s="133" t="s">
        <v>246</v>
      </c>
      <c r="D12" s="138">
        <f t="shared" ref="D12:D20" si="1">SUM(E12:Z12)</f>
        <v>39.699027999997448</v>
      </c>
      <c r="E12" s="135">
        <v>0.41500000000000004</v>
      </c>
      <c r="F12" s="135">
        <v>4.786E-2</v>
      </c>
      <c r="G12" s="135">
        <v>1.0873949999999997</v>
      </c>
      <c r="H12" s="135">
        <v>0.38</v>
      </c>
      <c r="I12" s="135">
        <v>3.2572999999999999</v>
      </c>
      <c r="J12" s="135">
        <v>10.009070000000001</v>
      </c>
      <c r="K12" s="135">
        <v>0.44767000000000001</v>
      </c>
      <c r="L12" s="135">
        <v>0.64</v>
      </c>
      <c r="M12" s="135">
        <v>0.43432000000000004</v>
      </c>
      <c r="N12" s="135">
        <v>0.54456000000000004</v>
      </c>
      <c r="O12" s="135">
        <v>0.10150000000000001</v>
      </c>
      <c r="P12" s="135">
        <v>1.6791199999974422</v>
      </c>
      <c r="Q12" s="135">
        <v>11.530430000000001</v>
      </c>
      <c r="R12" s="135">
        <v>0.28539999999999999</v>
      </c>
      <c r="S12" s="135">
        <v>0.92830000000000001</v>
      </c>
      <c r="T12" s="135">
        <v>5.7470399999999993</v>
      </c>
      <c r="U12" s="135">
        <v>0.60990999999999995</v>
      </c>
      <c r="V12" s="135">
        <v>0.75039999999999996</v>
      </c>
      <c r="W12" s="135">
        <v>1.4030000000000001E-2</v>
      </c>
      <c r="X12" s="135">
        <v>0.64500000000000002</v>
      </c>
      <c r="Y12" s="135">
        <v>3.1322999999999997E-2</v>
      </c>
      <c r="Z12" s="135">
        <v>0.1134</v>
      </c>
    </row>
    <row r="13" spans="1:26">
      <c r="A13" s="132" t="s">
        <v>33</v>
      </c>
      <c r="B13" s="140" t="s">
        <v>34</v>
      </c>
      <c r="C13" s="133" t="s">
        <v>247</v>
      </c>
      <c r="D13" s="138">
        <f t="shared" si="1"/>
        <v>19.924520000002531</v>
      </c>
      <c r="E13" s="135">
        <v>0.16500000000000001</v>
      </c>
      <c r="F13" s="135">
        <v>0.15117</v>
      </c>
      <c r="G13" s="135">
        <v>0.21581</v>
      </c>
      <c r="H13" s="135">
        <v>0.55999999999999994</v>
      </c>
      <c r="I13" s="135">
        <v>0.37170000000000003</v>
      </c>
      <c r="J13" s="135">
        <v>2.4415</v>
      </c>
      <c r="K13" s="135">
        <v>0.59972999999999999</v>
      </c>
      <c r="L13" s="135">
        <v>6.2730000000000008E-2</v>
      </c>
      <c r="M13" s="135">
        <v>0.45750000000000002</v>
      </c>
      <c r="N13" s="135">
        <v>0.33358999999997202</v>
      </c>
      <c r="O13" s="135">
        <v>0.1908</v>
      </c>
      <c r="P13" s="135">
        <v>3.6436200000025578</v>
      </c>
      <c r="Q13" s="135">
        <v>6.6876700000000007</v>
      </c>
      <c r="R13" s="135">
        <v>0.01</v>
      </c>
      <c r="S13" s="135">
        <v>0.19539999999999999</v>
      </c>
      <c r="T13" s="135">
        <v>2.0449999999999995</v>
      </c>
      <c r="U13" s="135">
        <v>0.60067999999999999</v>
      </c>
      <c r="V13" s="135">
        <v>0.61970999999999998</v>
      </c>
      <c r="W13" s="135">
        <v>0</v>
      </c>
      <c r="X13" s="135">
        <v>0.22899999999999998</v>
      </c>
      <c r="Y13" s="135">
        <v>0.15595000000000001</v>
      </c>
      <c r="Z13" s="135">
        <v>0.18795999999999999</v>
      </c>
    </row>
    <row r="14" spans="1:26">
      <c r="A14" s="132" t="s">
        <v>36</v>
      </c>
      <c r="B14" s="101" t="s">
        <v>37</v>
      </c>
      <c r="C14" s="133" t="s">
        <v>248</v>
      </c>
      <c r="D14" s="138">
        <f t="shared" si="1"/>
        <v>60.509127999999968</v>
      </c>
      <c r="E14" s="135">
        <v>0</v>
      </c>
      <c r="F14" s="135">
        <v>0</v>
      </c>
      <c r="G14" s="135">
        <v>0</v>
      </c>
      <c r="H14" s="135">
        <v>1.43</v>
      </c>
      <c r="I14" s="135">
        <v>0</v>
      </c>
      <c r="J14" s="135">
        <v>34.354497999999971</v>
      </c>
      <c r="K14" s="135">
        <v>0.57215999999999989</v>
      </c>
      <c r="L14" s="135">
        <v>0</v>
      </c>
      <c r="M14" s="135">
        <v>0</v>
      </c>
      <c r="N14" s="135">
        <v>0</v>
      </c>
      <c r="O14" s="135">
        <v>0</v>
      </c>
      <c r="P14" s="135">
        <v>1.4099300000000001</v>
      </c>
      <c r="Q14" s="135">
        <v>0</v>
      </c>
      <c r="R14" s="135">
        <v>0</v>
      </c>
      <c r="S14" s="135">
        <v>0</v>
      </c>
      <c r="T14" s="135">
        <v>0</v>
      </c>
      <c r="U14" s="135">
        <v>22.742539999999998</v>
      </c>
      <c r="V14" s="135">
        <v>0</v>
      </c>
      <c r="W14" s="135">
        <v>0</v>
      </c>
      <c r="X14" s="135">
        <v>0</v>
      </c>
      <c r="Y14" s="135">
        <v>0</v>
      </c>
      <c r="Z14" s="135">
        <v>0</v>
      </c>
    </row>
    <row r="15" spans="1:26">
      <c r="A15" s="132" t="s">
        <v>45</v>
      </c>
      <c r="B15" s="101" t="s">
        <v>46</v>
      </c>
      <c r="C15" s="133" t="s">
        <v>249</v>
      </c>
      <c r="D15" s="138">
        <f t="shared" si="1"/>
        <v>0</v>
      </c>
      <c r="E15" s="135">
        <v>0</v>
      </c>
      <c r="F15" s="135">
        <v>0</v>
      </c>
      <c r="G15" s="135">
        <v>0</v>
      </c>
      <c r="H15" s="135">
        <v>0</v>
      </c>
      <c r="I15" s="135">
        <v>0</v>
      </c>
      <c r="J15" s="135">
        <v>0</v>
      </c>
      <c r="K15" s="135">
        <v>0</v>
      </c>
      <c r="L15" s="135">
        <v>0</v>
      </c>
      <c r="M15" s="135">
        <v>0</v>
      </c>
      <c r="N15" s="135">
        <v>0</v>
      </c>
      <c r="O15" s="135">
        <v>0</v>
      </c>
      <c r="P15" s="135">
        <v>0</v>
      </c>
      <c r="Q15" s="135">
        <v>0</v>
      </c>
      <c r="R15" s="135">
        <v>0</v>
      </c>
      <c r="S15" s="135">
        <v>0</v>
      </c>
      <c r="T15" s="135">
        <v>0</v>
      </c>
      <c r="U15" s="135">
        <v>0</v>
      </c>
      <c r="V15" s="135">
        <v>0</v>
      </c>
      <c r="W15" s="135">
        <v>0</v>
      </c>
      <c r="X15" s="135">
        <v>0</v>
      </c>
      <c r="Y15" s="135">
        <v>0</v>
      </c>
      <c r="Z15" s="135">
        <v>0</v>
      </c>
    </row>
    <row r="16" spans="1:26">
      <c r="A16" s="132" t="s">
        <v>54</v>
      </c>
      <c r="B16" s="101" t="s">
        <v>55</v>
      </c>
      <c r="C16" s="133" t="s">
        <v>250</v>
      </c>
      <c r="D16" s="138">
        <f t="shared" si="1"/>
        <v>152.12010100000086</v>
      </c>
      <c r="E16" s="135">
        <v>0</v>
      </c>
      <c r="F16" s="135">
        <v>0.22</v>
      </c>
      <c r="G16" s="135">
        <v>3.7872249999999994</v>
      </c>
      <c r="H16" s="135">
        <v>3.0911000000000004</v>
      </c>
      <c r="I16" s="135">
        <v>5.0529999999999999</v>
      </c>
      <c r="J16" s="135">
        <v>10.648299999999999</v>
      </c>
      <c r="K16" s="135">
        <v>31.326291000000602</v>
      </c>
      <c r="L16" s="135">
        <v>1.5149999999999999</v>
      </c>
      <c r="M16" s="135">
        <v>0</v>
      </c>
      <c r="N16" s="135">
        <v>5.55</v>
      </c>
      <c r="O16" s="135">
        <v>0.13</v>
      </c>
      <c r="P16" s="135">
        <v>21.09853200000023</v>
      </c>
      <c r="Q16" s="135">
        <v>47.851090000000262</v>
      </c>
      <c r="R16" s="135">
        <v>0.1</v>
      </c>
      <c r="S16" s="135">
        <v>11.229999999999999</v>
      </c>
      <c r="T16" s="135">
        <v>4.5788099999997396</v>
      </c>
      <c r="U16" s="135">
        <v>3.6256529999999998</v>
      </c>
      <c r="V16" s="135">
        <v>1.5</v>
      </c>
      <c r="W16" s="135">
        <v>0.49009999999999998</v>
      </c>
      <c r="X16" s="135">
        <v>0.21500000000000002</v>
      </c>
      <c r="Y16" s="135">
        <v>0.03</v>
      </c>
      <c r="Z16" s="135">
        <v>0.08</v>
      </c>
    </row>
    <row r="17" spans="1:26" s="141" customFormat="1">
      <c r="A17" s="136"/>
      <c r="B17" s="93" t="s">
        <v>251</v>
      </c>
      <c r="C17" s="137" t="s">
        <v>252</v>
      </c>
      <c r="D17" s="138">
        <f t="shared" si="1"/>
        <v>7.9430000000000014</v>
      </c>
      <c r="E17" s="139">
        <v>0</v>
      </c>
      <c r="F17" s="139">
        <v>0</v>
      </c>
      <c r="G17" s="139">
        <v>0</v>
      </c>
      <c r="H17" s="139">
        <v>2.0900000000000003</v>
      </c>
      <c r="I17" s="139">
        <v>0</v>
      </c>
      <c r="J17" s="139">
        <v>3.7885</v>
      </c>
      <c r="K17" s="139">
        <v>5.0000000000000001E-3</v>
      </c>
      <c r="L17" s="139">
        <v>0</v>
      </c>
      <c r="M17" s="139">
        <v>0</v>
      </c>
      <c r="N17" s="139">
        <v>0</v>
      </c>
      <c r="O17" s="139">
        <v>0</v>
      </c>
      <c r="P17" s="139">
        <v>0</v>
      </c>
      <c r="Q17" s="139">
        <v>1.9895</v>
      </c>
      <c r="R17" s="139">
        <v>0</v>
      </c>
      <c r="S17" s="139">
        <v>0</v>
      </c>
      <c r="T17" s="139">
        <v>0</v>
      </c>
      <c r="U17" s="139">
        <v>0</v>
      </c>
      <c r="V17" s="139">
        <v>0</v>
      </c>
      <c r="W17" s="139">
        <v>7.0000000000000007E-2</v>
      </c>
      <c r="X17" s="139">
        <v>0</v>
      </c>
      <c r="Y17" s="139">
        <v>0</v>
      </c>
      <c r="Z17" s="139">
        <v>0</v>
      </c>
    </row>
    <row r="18" spans="1:26">
      <c r="A18" s="132" t="s">
        <v>63</v>
      </c>
      <c r="B18" s="101" t="s">
        <v>64</v>
      </c>
      <c r="C18" s="133" t="s">
        <v>253</v>
      </c>
      <c r="D18" s="138">
        <f t="shared" si="1"/>
        <v>1.9514430000000089</v>
      </c>
      <c r="E18" s="135">
        <v>0</v>
      </c>
      <c r="F18" s="135">
        <v>0</v>
      </c>
      <c r="G18" s="135">
        <v>7.6342999999999994E-2</v>
      </c>
      <c r="H18" s="135">
        <v>0.01</v>
      </c>
      <c r="I18" s="135">
        <v>0.39676000000000899</v>
      </c>
      <c r="J18" s="135">
        <v>0</v>
      </c>
      <c r="K18" s="135">
        <v>0</v>
      </c>
      <c r="L18" s="135">
        <v>0</v>
      </c>
      <c r="M18" s="135">
        <v>0</v>
      </c>
      <c r="N18" s="135">
        <v>0</v>
      </c>
      <c r="O18" s="135">
        <v>0</v>
      </c>
      <c r="P18" s="135">
        <v>7.6299999999999996E-3</v>
      </c>
      <c r="Q18" s="135">
        <v>1.1425999999999998</v>
      </c>
      <c r="R18" s="135">
        <v>0</v>
      </c>
      <c r="S18" s="135">
        <v>0</v>
      </c>
      <c r="T18" s="135">
        <v>0.08</v>
      </c>
      <c r="U18" s="135">
        <v>6.3789999999999999E-2</v>
      </c>
      <c r="V18" s="135">
        <v>1.0999999999999999E-2</v>
      </c>
      <c r="W18" s="135">
        <v>0</v>
      </c>
      <c r="X18" s="135">
        <v>0.05</v>
      </c>
      <c r="Y18" s="135">
        <v>0.11332</v>
      </c>
      <c r="Z18" s="135">
        <v>0</v>
      </c>
    </row>
    <row r="19" spans="1:26">
      <c r="A19" s="132" t="s">
        <v>66</v>
      </c>
      <c r="B19" s="101" t="s">
        <v>67</v>
      </c>
      <c r="C19" s="133" t="s">
        <v>254</v>
      </c>
      <c r="D19" s="138">
        <f t="shared" si="1"/>
        <v>0</v>
      </c>
      <c r="E19" s="135">
        <v>0</v>
      </c>
      <c r="F19" s="135">
        <v>0</v>
      </c>
      <c r="G19" s="135">
        <v>0</v>
      </c>
      <c r="H19" s="135">
        <v>0</v>
      </c>
      <c r="I19" s="135">
        <v>0</v>
      </c>
      <c r="J19" s="135">
        <v>0</v>
      </c>
      <c r="K19" s="135">
        <v>0</v>
      </c>
      <c r="L19" s="135">
        <v>0</v>
      </c>
      <c r="M19" s="135">
        <v>0</v>
      </c>
      <c r="N19" s="135">
        <v>0</v>
      </c>
      <c r="O19" s="135">
        <v>0</v>
      </c>
      <c r="P19" s="135">
        <v>0</v>
      </c>
      <c r="Q19" s="135">
        <v>0</v>
      </c>
      <c r="R19" s="135">
        <v>0</v>
      </c>
      <c r="S19" s="135">
        <v>0</v>
      </c>
      <c r="T19" s="135">
        <v>0</v>
      </c>
      <c r="U19" s="135">
        <v>0</v>
      </c>
      <c r="V19" s="135">
        <v>0</v>
      </c>
      <c r="W19" s="135">
        <v>0</v>
      </c>
      <c r="X19" s="135">
        <v>0</v>
      </c>
      <c r="Y19" s="135">
        <v>0</v>
      </c>
      <c r="Z19" s="135">
        <v>0</v>
      </c>
    </row>
    <row r="20" spans="1:26">
      <c r="A20" s="132" t="s">
        <v>69</v>
      </c>
      <c r="B20" s="101" t="s">
        <v>70</v>
      </c>
      <c r="C20" s="133" t="s">
        <v>255</v>
      </c>
      <c r="D20" s="138">
        <f t="shared" si="1"/>
        <v>0</v>
      </c>
      <c r="E20" s="135">
        <v>0</v>
      </c>
      <c r="F20" s="135">
        <v>0</v>
      </c>
      <c r="G20" s="135">
        <v>0</v>
      </c>
      <c r="H20" s="135">
        <v>0</v>
      </c>
      <c r="I20" s="135">
        <v>0</v>
      </c>
      <c r="J20" s="135">
        <v>0</v>
      </c>
      <c r="K20" s="135">
        <v>0</v>
      </c>
      <c r="L20" s="135">
        <v>0</v>
      </c>
      <c r="M20" s="135">
        <v>0</v>
      </c>
      <c r="N20" s="135">
        <v>0</v>
      </c>
      <c r="O20" s="135">
        <v>0</v>
      </c>
      <c r="P20" s="135">
        <v>0</v>
      </c>
      <c r="Q20" s="135">
        <v>0</v>
      </c>
      <c r="R20" s="135">
        <v>0</v>
      </c>
      <c r="S20" s="135">
        <v>0</v>
      </c>
      <c r="T20" s="135">
        <v>0</v>
      </c>
      <c r="U20" s="135">
        <v>0</v>
      </c>
      <c r="V20" s="135">
        <v>0</v>
      </c>
      <c r="W20" s="135">
        <v>0</v>
      </c>
      <c r="X20" s="135">
        <v>0</v>
      </c>
      <c r="Y20" s="135">
        <v>0</v>
      </c>
      <c r="Z20" s="135">
        <v>0</v>
      </c>
    </row>
    <row r="21" spans="1:26" ht="27.6">
      <c r="A21" s="142">
        <v>2</v>
      </c>
      <c r="B21" s="127" t="s">
        <v>256</v>
      </c>
      <c r="C21" s="128"/>
      <c r="D21" s="143">
        <f>SUM(D23:D31)</f>
        <v>60.019999999999996</v>
      </c>
      <c r="E21" s="143">
        <f t="shared" ref="E21:Z21" si="2">SUM(E23:E31)</f>
        <v>0</v>
      </c>
      <c r="F21" s="143">
        <f t="shared" si="2"/>
        <v>0</v>
      </c>
      <c r="G21" s="143">
        <f t="shared" si="2"/>
        <v>0</v>
      </c>
      <c r="H21" s="143">
        <f t="shared" si="2"/>
        <v>7</v>
      </c>
      <c r="I21" s="143">
        <f t="shared" si="2"/>
        <v>0</v>
      </c>
      <c r="J21" s="143">
        <f t="shared" si="2"/>
        <v>0</v>
      </c>
      <c r="K21" s="143">
        <f t="shared" si="2"/>
        <v>7.72</v>
      </c>
      <c r="L21" s="143">
        <f t="shared" si="2"/>
        <v>0</v>
      </c>
      <c r="M21" s="143">
        <f t="shared" si="2"/>
        <v>0</v>
      </c>
      <c r="N21" s="143">
        <f t="shared" si="2"/>
        <v>0</v>
      </c>
      <c r="O21" s="143">
        <f t="shared" si="2"/>
        <v>0</v>
      </c>
      <c r="P21" s="143">
        <f t="shared" si="2"/>
        <v>5</v>
      </c>
      <c r="Q21" s="143">
        <f t="shared" si="2"/>
        <v>4.5</v>
      </c>
      <c r="R21" s="143">
        <f t="shared" si="2"/>
        <v>0</v>
      </c>
      <c r="S21" s="143">
        <f t="shared" si="2"/>
        <v>12.8</v>
      </c>
      <c r="T21" s="143">
        <f t="shared" si="2"/>
        <v>0</v>
      </c>
      <c r="U21" s="143">
        <f t="shared" si="2"/>
        <v>0</v>
      </c>
      <c r="V21" s="143">
        <f t="shared" si="2"/>
        <v>0</v>
      </c>
      <c r="W21" s="143">
        <f t="shared" si="2"/>
        <v>0</v>
      </c>
      <c r="X21" s="143">
        <f t="shared" si="2"/>
        <v>0</v>
      </c>
      <c r="Y21" s="143">
        <f t="shared" si="2"/>
        <v>23</v>
      </c>
      <c r="Z21" s="143">
        <f t="shared" si="2"/>
        <v>0</v>
      </c>
    </row>
    <row r="22" spans="1:26" s="141" customFormat="1">
      <c r="A22" s="144"/>
      <c r="B22" s="131" t="s">
        <v>75</v>
      </c>
      <c r="C22" s="137"/>
      <c r="D22" s="138"/>
      <c r="E22" s="138"/>
      <c r="F22" s="138"/>
      <c r="G22" s="138"/>
      <c r="H22" s="138"/>
      <c r="I22" s="138"/>
      <c r="J22" s="138"/>
      <c r="K22" s="138"/>
      <c r="L22" s="138"/>
      <c r="M22" s="138"/>
      <c r="N22" s="138"/>
      <c r="O22" s="138"/>
      <c r="P22" s="138"/>
      <c r="Q22" s="138"/>
      <c r="R22" s="138"/>
      <c r="S22" s="138"/>
      <c r="T22" s="138"/>
      <c r="U22" s="138"/>
      <c r="V22" s="138"/>
      <c r="W22" s="138"/>
      <c r="X22" s="138"/>
      <c r="Y22" s="138"/>
      <c r="Z22" s="138"/>
    </row>
    <row r="23" spans="1:26">
      <c r="A23" s="145" t="s">
        <v>76</v>
      </c>
      <c r="B23" s="101" t="s">
        <v>257</v>
      </c>
      <c r="C23" s="133" t="s">
        <v>258</v>
      </c>
      <c r="D23" s="138">
        <f t="shared" ref="D23:D32" si="3">SUM(E23:Z23)</f>
        <v>0</v>
      </c>
      <c r="E23" s="134">
        <v>0</v>
      </c>
      <c r="F23" s="134">
        <v>0</v>
      </c>
      <c r="G23" s="134">
        <v>0</v>
      </c>
      <c r="H23" s="134">
        <v>0</v>
      </c>
      <c r="I23" s="134">
        <v>0</v>
      </c>
      <c r="J23" s="134">
        <v>0</v>
      </c>
      <c r="K23" s="134">
        <v>0</v>
      </c>
      <c r="L23" s="134">
        <v>0</v>
      </c>
      <c r="M23" s="134">
        <v>0</v>
      </c>
      <c r="N23" s="134">
        <v>0</v>
      </c>
      <c r="O23" s="134">
        <v>0</v>
      </c>
      <c r="P23" s="134">
        <v>0</v>
      </c>
      <c r="Q23" s="134">
        <v>0</v>
      </c>
      <c r="R23" s="134">
        <v>0</v>
      </c>
      <c r="S23" s="134">
        <v>0</v>
      </c>
      <c r="T23" s="134">
        <v>0</v>
      </c>
      <c r="U23" s="134">
        <v>0</v>
      </c>
      <c r="V23" s="134">
        <v>0</v>
      </c>
      <c r="W23" s="134">
        <v>0</v>
      </c>
      <c r="X23" s="134">
        <v>0</v>
      </c>
      <c r="Y23" s="134">
        <v>0</v>
      </c>
      <c r="Z23" s="134">
        <v>0</v>
      </c>
    </row>
    <row r="24" spans="1:26">
      <c r="A24" s="145" t="s">
        <v>79</v>
      </c>
      <c r="B24" s="101" t="s">
        <v>259</v>
      </c>
      <c r="C24" s="132" t="s">
        <v>260</v>
      </c>
      <c r="D24" s="138">
        <f t="shared" si="3"/>
        <v>0</v>
      </c>
      <c r="E24" s="134">
        <v>0</v>
      </c>
      <c r="F24" s="134">
        <v>0</v>
      </c>
      <c r="G24" s="134">
        <v>0</v>
      </c>
      <c r="H24" s="134">
        <v>0</v>
      </c>
      <c r="I24" s="134">
        <v>0</v>
      </c>
      <c r="J24" s="134">
        <v>0</v>
      </c>
      <c r="K24" s="134">
        <v>0</v>
      </c>
      <c r="L24" s="134">
        <v>0</v>
      </c>
      <c r="M24" s="134">
        <v>0</v>
      </c>
      <c r="N24" s="134">
        <v>0</v>
      </c>
      <c r="O24" s="134">
        <v>0</v>
      </c>
      <c r="P24" s="134">
        <v>0</v>
      </c>
      <c r="Q24" s="134">
        <v>0</v>
      </c>
      <c r="R24" s="134">
        <v>0</v>
      </c>
      <c r="S24" s="134">
        <v>0</v>
      </c>
      <c r="T24" s="134">
        <v>0</v>
      </c>
      <c r="U24" s="134">
        <v>0</v>
      </c>
      <c r="V24" s="134">
        <v>0</v>
      </c>
      <c r="W24" s="134">
        <v>0</v>
      </c>
      <c r="X24" s="134">
        <v>0</v>
      </c>
      <c r="Y24" s="134">
        <v>0</v>
      </c>
      <c r="Z24" s="134">
        <v>0</v>
      </c>
    </row>
    <row r="25" spans="1:26">
      <c r="A25" s="145" t="s">
        <v>82</v>
      </c>
      <c r="B25" s="101" t="s">
        <v>261</v>
      </c>
      <c r="C25" s="133" t="s">
        <v>262</v>
      </c>
      <c r="D25" s="138">
        <f t="shared" si="3"/>
        <v>0</v>
      </c>
      <c r="E25" s="134">
        <v>0</v>
      </c>
      <c r="F25" s="134">
        <v>0</v>
      </c>
      <c r="G25" s="134">
        <v>0</v>
      </c>
      <c r="H25" s="134">
        <v>0</v>
      </c>
      <c r="I25" s="134">
        <v>0</v>
      </c>
      <c r="J25" s="134">
        <v>0</v>
      </c>
      <c r="K25" s="134">
        <v>0</v>
      </c>
      <c r="L25" s="134">
        <v>0</v>
      </c>
      <c r="M25" s="134">
        <v>0</v>
      </c>
      <c r="N25" s="134">
        <v>0</v>
      </c>
      <c r="O25" s="134">
        <v>0</v>
      </c>
      <c r="P25" s="134">
        <v>0</v>
      </c>
      <c r="Q25" s="134">
        <v>0</v>
      </c>
      <c r="R25" s="134">
        <v>0</v>
      </c>
      <c r="S25" s="134">
        <v>0</v>
      </c>
      <c r="T25" s="134">
        <v>0</v>
      </c>
      <c r="U25" s="134">
        <v>0</v>
      </c>
      <c r="V25" s="134">
        <v>0</v>
      </c>
      <c r="W25" s="134">
        <v>0</v>
      </c>
      <c r="X25" s="134">
        <v>0</v>
      </c>
      <c r="Y25" s="134">
        <v>0</v>
      </c>
      <c r="Z25" s="134">
        <v>0</v>
      </c>
    </row>
    <row r="26" spans="1:26">
      <c r="A26" s="145" t="s">
        <v>85</v>
      </c>
      <c r="B26" s="101" t="s">
        <v>263</v>
      </c>
      <c r="C26" s="133" t="s">
        <v>264</v>
      </c>
      <c r="D26" s="138">
        <f t="shared" si="3"/>
        <v>0</v>
      </c>
      <c r="E26" s="134">
        <v>0</v>
      </c>
      <c r="F26" s="134">
        <v>0</v>
      </c>
      <c r="G26" s="134">
        <v>0</v>
      </c>
      <c r="H26" s="134">
        <v>0</v>
      </c>
      <c r="I26" s="134">
        <v>0</v>
      </c>
      <c r="J26" s="134">
        <v>0</v>
      </c>
      <c r="K26" s="134">
        <v>0</v>
      </c>
      <c r="L26" s="134">
        <v>0</v>
      </c>
      <c r="M26" s="134">
        <v>0</v>
      </c>
      <c r="N26" s="134">
        <v>0</v>
      </c>
      <c r="O26" s="134">
        <v>0</v>
      </c>
      <c r="P26" s="134">
        <v>0</v>
      </c>
      <c r="Q26" s="134">
        <v>0</v>
      </c>
      <c r="R26" s="134">
        <v>0</v>
      </c>
      <c r="S26" s="134">
        <v>0</v>
      </c>
      <c r="T26" s="134">
        <v>0</v>
      </c>
      <c r="U26" s="134">
        <v>0</v>
      </c>
      <c r="V26" s="134">
        <v>0</v>
      </c>
      <c r="W26" s="134">
        <v>0</v>
      </c>
      <c r="X26" s="134">
        <v>0</v>
      </c>
      <c r="Y26" s="134">
        <v>0</v>
      </c>
      <c r="Z26" s="134">
        <v>0</v>
      </c>
    </row>
    <row r="27" spans="1:26" ht="19.5" customHeight="1">
      <c r="A27" s="145" t="s">
        <v>90</v>
      </c>
      <c r="B27" s="101" t="s">
        <v>265</v>
      </c>
      <c r="C27" s="133" t="s">
        <v>266</v>
      </c>
      <c r="D27" s="138">
        <f t="shared" si="3"/>
        <v>0</v>
      </c>
      <c r="E27" s="134">
        <v>0</v>
      </c>
      <c r="F27" s="134">
        <v>0</v>
      </c>
      <c r="G27" s="134">
        <v>0</v>
      </c>
      <c r="H27" s="134">
        <v>0</v>
      </c>
      <c r="I27" s="134">
        <v>0</v>
      </c>
      <c r="J27" s="134">
        <v>0</v>
      </c>
      <c r="K27" s="134">
        <v>0</v>
      </c>
      <c r="L27" s="134">
        <v>0</v>
      </c>
      <c r="M27" s="134">
        <v>0</v>
      </c>
      <c r="N27" s="134">
        <v>0</v>
      </c>
      <c r="O27" s="134">
        <v>0</v>
      </c>
      <c r="P27" s="134">
        <v>0</v>
      </c>
      <c r="Q27" s="134">
        <v>0</v>
      </c>
      <c r="R27" s="134">
        <v>0</v>
      </c>
      <c r="S27" s="134">
        <v>0</v>
      </c>
      <c r="T27" s="134">
        <v>0</v>
      </c>
      <c r="U27" s="134">
        <v>0</v>
      </c>
      <c r="V27" s="134">
        <v>0</v>
      </c>
      <c r="W27" s="134">
        <v>0</v>
      </c>
      <c r="X27" s="134">
        <v>0</v>
      </c>
      <c r="Y27" s="134">
        <v>0</v>
      </c>
      <c r="Z27" s="134">
        <v>0</v>
      </c>
    </row>
    <row r="28" spans="1:26" ht="18.75" customHeight="1">
      <c r="A28" s="145" t="s">
        <v>93</v>
      </c>
      <c r="B28" s="101" t="s">
        <v>267</v>
      </c>
      <c r="C28" s="133" t="s">
        <v>268</v>
      </c>
      <c r="D28" s="138">
        <f t="shared" si="3"/>
        <v>0</v>
      </c>
      <c r="E28" s="134">
        <v>0</v>
      </c>
      <c r="F28" s="134">
        <v>0</v>
      </c>
      <c r="G28" s="134">
        <v>0</v>
      </c>
      <c r="H28" s="134">
        <v>0</v>
      </c>
      <c r="I28" s="134">
        <v>0</v>
      </c>
      <c r="J28" s="134">
        <v>0</v>
      </c>
      <c r="K28" s="134">
        <v>0</v>
      </c>
      <c r="L28" s="134">
        <v>0</v>
      </c>
      <c r="M28" s="134">
        <v>0</v>
      </c>
      <c r="N28" s="134">
        <v>0</v>
      </c>
      <c r="O28" s="134">
        <v>0</v>
      </c>
      <c r="P28" s="134">
        <v>0</v>
      </c>
      <c r="Q28" s="134">
        <v>0</v>
      </c>
      <c r="R28" s="134">
        <v>0</v>
      </c>
      <c r="S28" s="134">
        <v>0</v>
      </c>
      <c r="T28" s="134">
        <v>0</v>
      </c>
      <c r="U28" s="134">
        <v>0</v>
      </c>
      <c r="V28" s="134">
        <v>0</v>
      </c>
      <c r="W28" s="134">
        <v>0</v>
      </c>
      <c r="X28" s="134">
        <v>0</v>
      </c>
      <c r="Y28" s="134">
        <v>0</v>
      </c>
      <c r="Z28" s="134">
        <v>0</v>
      </c>
    </row>
    <row r="29" spans="1:26" ht="27.6">
      <c r="A29" s="145" t="s">
        <v>96</v>
      </c>
      <c r="B29" s="101" t="s">
        <v>269</v>
      </c>
      <c r="C29" s="133" t="s">
        <v>270</v>
      </c>
      <c r="D29" s="138">
        <f t="shared" si="3"/>
        <v>0</v>
      </c>
      <c r="E29" s="134">
        <v>0</v>
      </c>
      <c r="F29" s="134">
        <v>0</v>
      </c>
      <c r="G29" s="134">
        <v>0</v>
      </c>
      <c r="H29" s="134">
        <v>0</v>
      </c>
      <c r="I29" s="134">
        <v>0</v>
      </c>
      <c r="J29" s="134">
        <v>0</v>
      </c>
      <c r="K29" s="134">
        <v>0</v>
      </c>
      <c r="L29" s="134">
        <v>0</v>
      </c>
      <c r="M29" s="134">
        <v>0</v>
      </c>
      <c r="N29" s="134">
        <v>0</v>
      </c>
      <c r="O29" s="134">
        <v>0</v>
      </c>
      <c r="P29" s="134">
        <v>0</v>
      </c>
      <c r="Q29" s="134">
        <v>0</v>
      </c>
      <c r="R29" s="134">
        <v>0</v>
      </c>
      <c r="S29" s="134">
        <v>0</v>
      </c>
      <c r="T29" s="134">
        <v>0</v>
      </c>
      <c r="U29" s="134">
        <v>0</v>
      </c>
      <c r="V29" s="134">
        <v>0</v>
      </c>
      <c r="W29" s="134">
        <v>0</v>
      </c>
      <c r="X29" s="134">
        <v>0</v>
      </c>
      <c r="Y29" s="134">
        <v>0</v>
      </c>
      <c r="Z29" s="134">
        <v>0</v>
      </c>
    </row>
    <row r="30" spans="1:26" ht="27.6">
      <c r="A30" s="145" t="s">
        <v>99</v>
      </c>
      <c r="B30" s="101" t="s">
        <v>271</v>
      </c>
      <c r="C30" s="133" t="s">
        <v>272</v>
      </c>
      <c r="D30" s="138">
        <f t="shared" si="3"/>
        <v>0</v>
      </c>
      <c r="E30" s="134">
        <v>0</v>
      </c>
      <c r="F30" s="134">
        <v>0</v>
      </c>
      <c r="G30" s="134">
        <v>0</v>
      </c>
      <c r="H30" s="134">
        <v>0</v>
      </c>
      <c r="I30" s="134">
        <v>0</v>
      </c>
      <c r="J30" s="134">
        <v>0</v>
      </c>
      <c r="K30" s="134">
        <v>0</v>
      </c>
      <c r="L30" s="134">
        <v>0</v>
      </c>
      <c r="M30" s="134">
        <v>0</v>
      </c>
      <c r="N30" s="134">
        <v>0</v>
      </c>
      <c r="O30" s="134">
        <v>0</v>
      </c>
      <c r="P30" s="134">
        <v>0</v>
      </c>
      <c r="Q30" s="134">
        <v>0</v>
      </c>
      <c r="R30" s="134">
        <v>0</v>
      </c>
      <c r="S30" s="134">
        <v>0</v>
      </c>
      <c r="T30" s="134">
        <v>0</v>
      </c>
      <c r="U30" s="134">
        <v>0</v>
      </c>
      <c r="V30" s="134">
        <v>0</v>
      </c>
      <c r="W30" s="134">
        <v>0</v>
      </c>
      <c r="X30" s="134">
        <v>0</v>
      </c>
      <c r="Y30" s="134">
        <v>0</v>
      </c>
      <c r="Z30" s="134">
        <v>0</v>
      </c>
    </row>
    <row r="31" spans="1:26" ht="27.6">
      <c r="A31" s="145" t="s">
        <v>102</v>
      </c>
      <c r="B31" s="101" t="s">
        <v>273</v>
      </c>
      <c r="C31" s="133" t="s">
        <v>274</v>
      </c>
      <c r="D31" s="138">
        <f t="shared" si="3"/>
        <v>60.019999999999996</v>
      </c>
      <c r="E31" s="134">
        <v>0</v>
      </c>
      <c r="F31" s="134">
        <v>0</v>
      </c>
      <c r="G31" s="134">
        <v>0</v>
      </c>
      <c r="H31" s="134">
        <v>7</v>
      </c>
      <c r="I31" s="134">
        <v>0</v>
      </c>
      <c r="J31" s="134">
        <v>0</v>
      </c>
      <c r="K31" s="134">
        <v>7.72</v>
      </c>
      <c r="L31" s="134">
        <v>0</v>
      </c>
      <c r="M31" s="134">
        <v>0</v>
      </c>
      <c r="N31" s="134">
        <v>0</v>
      </c>
      <c r="O31" s="134">
        <v>0</v>
      </c>
      <c r="P31" s="134">
        <v>5</v>
      </c>
      <c r="Q31" s="134">
        <v>4.5</v>
      </c>
      <c r="R31" s="134">
        <v>0</v>
      </c>
      <c r="S31" s="134">
        <v>12.8</v>
      </c>
      <c r="T31" s="134">
        <v>0</v>
      </c>
      <c r="U31" s="134">
        <v>0</v>
      </c>
      <c r="V31" s="134">
        <v>0</v>
      </c>
      <c r="W31" s="134">
        <v>0</v>
      </c>
      <c r="X31" s="134">
        <v>0</v>
      </c>
      <c r="Y31" s="134">
        <v>23</v>
      </c>
      <c r="Z31" s="134">
        <v>0</v>
      </c>
    </row>
    <row r="32" spans="1:26" ht="16.8">
      <c r="A32" s="145"/>
      <c r="B32" s="93" t="s">
        <v>251</v>
      </c>
      <c r="C32" s="137" t="s">
        <v>275</v>
      </c>
      <c r="D32" s="138">
        <f t="shared" si="3"/>
        <v>0</v>
      </c>
      <c r="E32" s="134">
        <v>0</v>
      </c>
      <c r="F32" s="134">
        <v>0</v>
      </c>
      <c r="G32" s="134">
        <v>0</v>
      </c>
      <c r="H32" s="134">
        <v>0</v>
      </c>
      <c r="I32" s="134">
        <v>0</v>
      </c>
      <c r="J32" s="134">
        <v>0</v>
      </c>
      <c r="K32" s="134">
        <v>0</v>
      </c>
      <c r="L32" s="134">
        <v>0</v>
      </c>
      <c r="M32" s="134">
        <v>0</v>
      </c>
      <c r="N32" s="134">
        <v>0</v>
      </c>
      <c r="O32" s="134">
        <v>0</v>
      </c>
      <c r="P32" s="134">
        <v>0</v>
      </c>
      <c r="Q32" s="134">
        <v>0</v>
      </c>
      <c r="R32" s="134">
        <v>0</v>
      </c>
      <c r="S32" s="134">
        <v>0</v>
      </c>
      <c r="T32" s="134">
        <v>0</v>
      </c>
      <c r="U32" s="134">
        <v>0</v>
      </c>
      <c r="V32" s="134">
        <v>0</v>
      </c>
      <c r="W32" s="134">
        <v>0</v>
      </c>
      <c r="X32" s="134">
        <v>0</v>
      </c>
      <c r="Y32" s="134">
        <v>0</v>
      </c>
      <c r="Z32" s="134">
        <v>0</v>
      </c>
    </row>
    <row r="33" spans="1:26">
      <c r="A33" s="146">
        <v>3</v>
      </c>
      <c r="B33" s="147" t="s">
        <v>276</v>
      </c>
      <c r="C33" s="128" t="s">
        <v>277</v>
      </c>
      <c r="D33" s="143">
        <f>SUM(E33:Z33)</f>
        <v>0.34658</v>
      </c>
      <c r="E33" s="130">
        <v>8.5559999999999997E-2</v>
      </c>
      <c r="F33" s="130">
        <v>0</v>
      </c>
      <c r="G33" s="130">
        <v>0.08</v>
      </c>
      <c r="H33" s="130">
        <v>0</v>
      </c>
      <c r="I33" s="130">
        <v>4.3900000000000002E-2</v>
      </c>
      <c r="J33" s="130">
        <v>0.12</v>
      </c>
      <c r="K33" s="130">
        <v>1.712E-2</v>
      </c>
      <c r="L33" s="130">
        <v>0</v>
      </c>
      <c r="M33" s="130">
        <v>0</v>
      </c>
      <c r="N33" s="130">
        <v>0</v>
      </c>
      <c r="O33" s="130">
        <v>0</v>
      </c>
      <c r="P33" s="130">
        <v>0</v>
      </c>
      <c r="Q33" s="130">
        <v>0</v>
      </c>
      <c r="R33" s="130">
        <v>0</v>
      </c>
      <c r="S33" s="130">
        <v>0</v>
      </c>
      <c r="T33" s="130">
        <v>0</v>
      </c>
      <c r="U33" s="130">
        <v>0</v>
      </c>
      <c r="V33" s="130">
        <v>0</v>
      </c>
      <c r="W33" s="130">
        <v>0</v>
      </c>
      <c r="X33" s="130">
        <v>0</v>
      </c>
      <c r="Y33" s="130">
        <v>0</v>
      </c>
      <c r="Z33" s="130">
        <v>0</v>
      </c>
    </row>
    <row r="34" spans="1:26">
      <c r="A34" s="148" t="s">
        <v>278</v>
      </c>
      <c r="B34" s="149"/>
      <c r="C34" s="150"/>
      <c r="D34" s="150"/>
    </row>
    <row r="35" spans="1:26" ht="16.8">
      <c r="A35" s="151"/>
      <c r="B35" s="141"/>
      <c r="C35" s="151"/>
      <c r="D35" s="151"/>
    </row>
  </sheetData>
  <mergeCells count="8">
    <mergeCell ref="A2:Z2"/>
    <mergeCell ref="J4:Z4"/>
    <mergeCell ref="A5:A6"/>
    <mergeCell ref="B5:B6"/>
    <mergeCell ref="C5:C6"/>
    <mergeCell ref="D5:D6"/>
    <mergeCell ref="E5:Z5"/>
    <mergeCell ref="A3:Z3"/>
  </mergeCells>
  <pageMargins left="0.7" right="0.2890625" top="0.75" bottom="0.75" header="0.3" footer="0.3"/>
  <pageSetup paperSize="9" scale="5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73"/>
  <sheetViews>
    <sheetView showZeros="0" tabSelected="1" topLeftCell="D1" workbookViewId="0">
      <selection activeCell="I12" sqref="I12"/>
    </sheetView>
  </sheetViews>
  <sheetFormatPr defaultColWidth="6.88671875" defaultRowHeight="13.8"/>
  <cols>
    <col min="1" max="1" width="5.5546875" style="121" customWidth="1"/>
    <col min="2" max="2" width="43" style="120" customWidth="1"/>
    <col min="3" max="3" width="6.44140625" style="120" customWidth="1"/>
    <col min="4" max="4" width="12.6640625" style="120" customWidth="1"/>
    <col min="5" max="5" width="9.5546875" style="120" customWidth="1"/>
    <col min="6" max="9" width="9.109375" style="120" customWidth="1"/>
    <col min="10" max="11" width="9.44140625" style="120" customWidth="1"/>
    <col min="12" max="12" width="8.44140625" style="120" customWidth="1"/>
    <col min="13" max="13" width="6.88671875" style="120"/>
    <col min="14" max="16" width="8.109375" style="120" customWidth="1"/>
    <col min="17" max="17" width="9.5546875" style="120" customWidth="1"/>
    <col min="18" max="18" width="8.88671875" style="120" customWidth="1"/>
    <col min="19" max="20" width="8.109375" style="120" customWidth="1"/>
    <col min="21" max="23" width="6.88671875" style="120"/>
    <col min="24" max="24" width="7.5546875" style="120" customWidth="1"/>
    <col min="25" max="25" width="9.44140625" style="120" customWidth="1"/>
    <col min="26" max="26" width="7.6640625" style="120" customWidth="1"/>
    <col min="27" max="254" width="6.88671875" style="120"/>
    <col min="255" max="255" width="5.5546875" style="120" customWidth="1"/>
    <col min="256" max="256" width="33.109375" style="120" customWidth="1"/>
    <col min="257" max="257" width="6.5546875" style="120" customWidth="1"/>
    <col min="258" max="258" width="8.44140625" style="120" customWidth="1"/>
    <col min="259" max="266" width="9.109375" style="120" customWidth="1"/>
    <col min="267" max="510" width="6.88671875" style="120"/>
    <col min="511" max="511" width="5.5546875" style="120" customWidth="1"/>
    <col min="512" max="512" width="33.109375" style="120" customWidth="1"/>
    <col min="513" max="513" width="6.5546875" style="120" customWidth="1"/>
    <col min="514" max="514" width="8.44140625" style="120" customWidth="1"/>
    <col min="515" max="522" width="9.109375" style="120" customWidth="1"/>
    <col min="523" max="766" width="6.88671875" style="120"/>
    <col min="767" max="767" width="5.5546875" style="120" customWidth="1"/>
    <col min="768" max="768" width="33.109375" style="120" customWidth="1"/>
    <col min="769" max="769" width="6.5546875" style="120" customWidth="1"/>
    <col min="770" max="770" width="8.44140625" style="120" customWidth="1"/>
    <col min="771" max="778" width="9.109375" style="120" customWidth="1"/>
    <col min="779" max="1022" width="6.88671875" style="120"/>
    <col min="1023" max="1023" width="5.5546875" style="120" customWidth="1"/>
    <col min="1024" max="1024" width="33.109375" style="120" customWidth="1"/>
    <col min="1025" max="1025" width="6.5546875" style="120" customWidth="1"/>
    <col min="1026" max="1026" width="8.44140625" style="120" customWidth="1"/>
    <col min="1027" max="1034" width="9.109375" style="120" customWidth="1"/>
    <col min="1035" max="1278" width="6.88671875" style="120"/>
    <col min="1279" max="1279" width="5.5546875" style="120" customWidth="1"/>
    <col min="1280" max="1280" width="33.109375" style="120" customWidth="1"/>
    <col min="1281" max="1281" width="6.5546875" style="120" customWidth="1"/>
    <col min="1282" max="1282" width="8.44140625" style="120" customWidth="1"/>
    <col min="1283" max="1290" width="9.109375" style="120" customWidth="1"/>
    <col min="1291" max="1534" width="6.88671875" style="120"/>
    <col min="1535" max="1535" width="5.5546875" style="120" customWidth="1"/>
    <col min="1536" max="1536" width="33.109375" style="120" customWidth="1"/>
    <col min="1537" max="1537" width="6.5546875" style="120" customWidth="1"/>
    <col min="1538" max="1538" width="8.44140625" style="120" customWidth="1"/>
    <col min="1539" max="1546" width="9.109375" style="120" customWidth="1"/>
    <col min="1547" max="1790" width="6.88671875" style="120"/>
    <col min="1791" max="1791" width="5.5546875" style="120" customWidth="1"/>
    <col min="1792" max="1792" width="33.109375" style="120" customWidth="1"/>
    <col min="1793" max="1793" width="6.5546875" style="120" customWidth="1"/>
    <col min="1794" max="1794" width="8.44140625" style="120" customWidth="1"/>
    <col min="1795" max="1802" width="9.109375" style="120" customWidth="1"/>
    <col min="1803" max="2046" width="6.88671875" style="120"/>
    <col min="2047" max="2047" width="5.5546875" style="120" customWidth="1"/>
    <col min="2048" max="2048" width="33.109375" style="120" customWidth="1"/>
    <col min="2049" max="2049" width="6.5546875" style="120" customWidth="1"/>
    <col min="2050" max="2050" width="8.44140625" style="120" customWidth="1"/>
    <col min="2051" max="2058" width="9.109375" style="120" customWidth="1"/>
    <col min="2059" max="2302" width="6.88671875" style="120"/>
    <col min="2303" max="2303" width="5.5546875" style="120" customWidth="1"/>
    <col min="2304" max="2304" width="33.109375" style="120" customWidth="1"/>
    <col min="2305" max="2305" width="6.5546875" style="120" customWidth="1"/>
    <col min="2306" max="2306" width="8.44140625" style="120" customWidth="1"/>
    <col min="2307" max="2314" width="9.109375" style="120" customWidth="1"/>
    <col min="2315" max="2558" width="6.88671875" style="120"/>
    <col min="2559" max="2559" width="5.5546875" style="120" customWidth="1"/>
    <col min="2560" max="2560" width="33.109375" style="120" customWidth="1"/>
    <col min="2561" max="2561" width="6.5546875" style="120" customWidth="1"/>
    <col min="2562" max="2562" width="8.44140625" style="120" customWidth="1"/>
    <col min="2563" max="2570" width="9.109375" style="120" customWidth="1"/>
    <col min="2571" max="2814" width="6.88671875" style="120"/>
    <col min="2815" max="2815" width="5.5546875" style="120" customWidth="1"/>
    <col min="2816" max="2816" width="33.109375" style="120" customWidth="1"/>
    <col min="2817" max="2817" width="6.5546875" style="120" customWidth="1"/>
    <col min="2818" max="2818" width="8.44140625" style="120" customWidth="1"/>
    <col min="2819" max="2826" width="9.109375" style="120" customWidth="1"/>
    <col min="2827" max="3070" width="6.88671875" style="120"/>
    <col min="3071" max="3071" width="5.5546875" style="120" customWidth="1"/>
    <col min="3072" max="3072" width="33.109375" style="120" customWidth="1"/>
    <col min="3073" max="3073" width="6.5546875" style="120" customWidth="1"/>
    <col min="3074" max="3074" width="8.44140625" style="120" customWidth="1"/>
    <col min="3075" max="3082" width="9.109375" style="120" customWidth="1"/>
    <col min="3083" max="3326" width="6.88671875" style="120"/>
    <col min="3327" max="3327" width="5.5546875" style="120" customWidth="1"/>
    <col min="3328" max="3328" width="33.109375" style="120" customWidth="1"/>
    <col min="3329" max="3329" width="6.5546875" style="120" customWidth="1"/>
    <col min="3330" max="3330" width="8.44140625" style="120" customWidth="1"/>
    <col min="3331" max="3338" width="9.109375" style="120" customWidth="1"/>
    <col min="3339" max="3582" width="6.88671875" style="120"/>
    <col min="3583" max="3583" width="5.5546875" style="120" customWidth="1"/>
    <col min="3584" max="3584" width="33.109375" style="120" customWidth="1"/>
    <col min="3585" max="3585" width="6.5546875" style="120" customWidth="1"/>
    <col min="3586" max="3586" width="8.44140625" style="120" customWidth="1"/>
    <col min="3587" max="3594" width="9.109375" style="120" customWidth="1"/>
    <col min="3595" max="3838" width="6.88671875" style="120"/>
    <col min="3839" max="3839" width="5.5546875" style="120" customWidth="1"/>
    <col min="3840" max="3840" width="33.109375" style="120" customWidth="1"/>
    <col min="3841" max="3841" width="6.5546875" style="120" customWidth="1"/>
    <col min="3842" max="3842" width="8.44140625" style="120" customWidth="1"/>
    <col min="3843" max="3850" width="9.109375" style="120" customWidth="1"/>
    <col min="3851" max="4094" width="6.88671875" style="120"/>
    <col min="4095" max="4095" width="5.5546875" style="120" customWidth="1"/>
    <col min="4096" max="4096" width="33.109375" style="120" customWidth="1"/>
    <col min="4097" max="4097" width="6.5546875" style="120" customWidth="1"/>
    <col min="4098" max="4098" width="8.44140625" style="120" customWidth="1"/>
    <col min="4099" max="4106" width="9.109375" style="120" customWidth="1"/>
    <col min="4107" max="4350" width="6.88671875" style="120"/>
    <col min="4351" max="4351" width="5.5546875" style="120" customWidth="1"/>
    <col min="4352" max="4352" width="33.109375" style="120" customWidth="1"/>
    <col min="4353" max="4353" width="6.5546875" style="120" customWidth="1"/>
    <col min="4354" max="4354" width="8.44140625" style="120" customWidth="1"/>
    <col min="4355" max="4362" width="9.109375" style="120" customWidth="1"/>
    <col min="4363" max="4606" width="6.88671875" style="120"/>
    <col min="4607" max="4607" width="5.5546875" style="120" customWidth="1"/>
    <col min="4608" max="4608" width="33.109375" style="120" customWidth="1"/>
    <col min="4609" max="4609" width="6.5546875" style="120" customWidth="1"/>
    <col min="4610" max="4610" width="8.44140625" style="120" customWidth="1"/>
    <col min="4611" max="4618" width="9.109375" style="120" customWidth="1"/>
    <col min="4619" max="4862" width="6.88671875" style="120"/>
    <col min="4863" max="4863" width="5.5546875" style="120" customWidth="1"/>
    <col min="4864" max="4864" width="33.109375" style="120" customWidth="1"/>
    <col min="4865" max="4865" width="6.5546875" style="120" customWidth="1"/>
    <col min="4866" max="4866" width="8.44140625" style="120" customWidth="1"/>
    <col min="4867" max="4874" width="9.109375" style="120" customWidth="1"/>
    <col min="4875" max="5118" width="6.88671875" style="120"/>
    <col min="5119" max="5119" width="5.5546875" style="120" customWidth="1"/>
    <col min="5120" max="5120" width="33.109375" style="120" customWidth="1"/>
    <col min="5121" max="5121" width="6.5546875" style="120" customWidth="1"/>
    <col min="5122" max="5122" width="8.44140625" style="120" customWidth="1"/>
    <col min="5123" max="5130" width="9.109375" style="120" customWidth="1"/>
    <col min="5131" max="5374" width="6.88671875" style="120"/>
    <col min="5375" max="5375" width="5.5546875" style="120" customWidth="1"/>
    <col min="5376" max="5376" width="33.109375" style="120" customWidth="1"/>
    <col min="5377" max="5377" width="6.5546875" style="120" customWidth="1"/>
    <col min="5378" max="5378" width="8.44140625" style="120" customWidth="1"/>
    <col min="5379" max="5386" width="9.109375" style="120" customWidth="1"/>
    <col min="5387" max="5630" width="6.88671875" style="120"/>
    <col min="5631" max="5631" width="5.5546875" style="120" customWidth="1"/>
    <col min="5632" max="5632" width="33.109375" style="120" customWidth="1"/>
    <col min="5633" max="5633" width="6.5546875" style="120" customWidth="1"/>
    <col min="5634" max="5634" width="8.44140625" style="120" customWidth="1"/>
    <col min="5635" max="5642" width="9.109375" style="120" customWidth="1"/>
    <col min="5643" max="5886" width="6.88671875" style="120"/>
    <col min="5887" max="5887" width="5.5546875" style="120" customWidth="1"/>
    <col min="5888" max="5888" width="33.109375" style="120" customWidth="1"/>
    <col min="5889" max="5889" width="6.5546875" style="120" customWidth="1"/>
    <col min="5890" max="5890" width="8.44140625" style="120" customWidth="1"/>
    <col min="5891" max="5898" width="9.109375" style="120" customWidth="1"/>
    <col min="5899" max="6142" width="6.88671875" style="120"/>
    <col min="6143" max="6143" width="5.5546875" style="120" customWidth="1"/>
    <col min="6144" max="6144" width="33.109375" style="120" customWidth="1"/>
    <col min="6145" max="6145" width="6.5546875" style="120" customWidth="1"/>
    <col min="6146" max="6146" width="8.44140625" style="120" customWidth="1"/>
    <col min="6147" max="6154" width="9.109375" style="120" customWidth="1"/>
    <col min="6155" max="6398" width="6.88671875" style="120"/>
    <col min="6399" max="6399" width="5.5546875" style="120" customWidth="1"/>
    <col min="6400" max="6400" width="33.109375" style="120" customWidth="1"/>
    <col min="6401" max="6401" width="6.5546875" style="120" customWidth="1"/>
    <col min="6402" max="6402" width="8.44140625" style="120" customWidth="1"/>
    <col min="6403" max="6410" width="9.109375" style="120" customWidth="1"/>
    <col min="6411" max="6654" width="6.88671875" style="120"/>
    <col min="6655" max="6655" width="5.5546875" style="120" customWidth="1"/>
    <col min="6656" max="6656" width="33.109375" style="120" customWidth="1"/>
    <col min="6657" max="6657" width="6.5546875" style="120" customWidth="1"/>
    <col min="6658" max="6658" width="8.44140625" style="120" customWidth="1"/>
    <col min="6659" max="6666" width="9.109375" style="120" customWidth="1"/>
    <col min="6667" max="6910" width="6.88671875" style="120"/>
    <col min="6911" max="6911" width="5.5546875" style="120" customWidth="1"/>
    <col min="6912" max="6912" width="33.109375" style="120" customWidth="1"/>
    <col min="6913" max="6913" width="6.5546875" style="120" customWidth="1"/>
    <col min="6914" max="6914" width="8.44140625" style="120" customWidth="1"/>
    <col min="6915" max="6922" width="9.109375" style="120" customWidth="1"/>
    <col min="6923" max="7166" width="6.88671875" style="120"/>
    <col min="7167" max="7167" width="5.5546875" style="120" customWidth="1"/>
    <col min="7168" max="7168" width="33.109375" style="120" customWidth="1"/>
    <col min="7169" max="7169" width="6.5546875" style="120" customWidth="1"/>
    <col min="7170" max="7170" width="8.44140625" style="120" customWidth="1"/>
    <col min="7171" max="7178" width="9.109375" style="120" customWidth="1"/>
    <col min="7179" max="7422" width="6.88671875" style="120"/>
    <col min="7423" max="7423" width="5.5546875" style="120" customWidth="1"/>
    <col min="7424" max="7424" width="33.109375" style="120" customWidth="1"/>
    <col min="7425" max="7425" width="6.5546875" style="120" customWidth="1"/>
    <col min="7426" max="7426" width="8.44140625" style="120" customWidth="1"/>
    <col min="7427" max="7434" width="9.109375" style="120" customWidth="1"/>
    <col min="7435" max="7678" width="6.88671875" style="120"/>
    <col min="7679" max="7679" width="5.5546875" style="120" customWidth="1"/>
    <col min="7680" max="7680" width="33.109375" style="120" customWidth="1"/>
    <col min="7681" max="7681" width="6.5546875" style="120" customWidth="1"/>
    <col min="7682" max="7682" width="8.44140625" style="120" customWidth="1"/>
    <col min="7683" max="7690" width="9.109375" style="120" customWidth="1"/>
    <col min="7691" max="7934" width="6.88671875" style="120"/>
    <col min="7935" max="7935" width="5.5546875" style="120" customWidth="1"/>
    <col min="7936" max="7936" width="33.109375" style="120" customWidth="1"/>
    <col min="7937" max="7937" width="6.5546875" style="120" customWidth="1"/>
    <col min="7938" max="7938" width="8.44140625" style="120" customWidth="1"/>
    <col min="7939" max="7946" width="9.109375" style="120" customWidth="1"/>
    <col min="7947" max="8190" width="6.88671875" style="120"/>
    <col min="8191" max="8191" width="5.5546875" style="120" customWidth="1"/>
    <col min="8192" max="8192" width="33.109375" style="120" customWidth="1"/>
    <col min="8193" max="8193" width="6.5546875" style="120" customWidth="1"/>
    <col min="8194" max="8194" width="8.44140625" style="120" customWidth="1"/>
    <col min="8195" max="8202" width="9.109375" style="120" customWidth="1"/>
    <col min="8203" max="8446" width="6.88671875" style="120"/>
    <col min="8447" max="8447" width="5.5546875" style="120" customWidth="1"/>
    <col min="8448" max="8448" width="33.109375" style="120" customWidth="1"/>
    <col min="8449" max="8449" width="6.5546875" style="120" customWidth="1"/>
    <col min="8450" max="8450" width="8.44140625" style="120" customWidth="1"/>
    <col min="8451" max="8458" width="9.109375" style="120" customWidth="1"/>
    <col min="8459" max="8702" width="6.88671875" style="120"/>
    <col min="8703" max="8703" width="5.5546875" style="120" customWidth="1"/>
    <col min="8704" max="8704" width="33.109375" style="120" customWidth="1"/>
    <col min="8705" max="8705" width="6.5546875" style="120" customWidth="1"/>
    <col min="8706" max="8706" width="8.44140625" style="120" customWidth="1"/>
    <col min="8707" max="8714" width="9.109375" style="120" customWidth="1"/>
    <col min="8715" max="8958" width="6.88671875" style="120"/>
    <col min="8959" max="8959" width="5.5546875" style="120" customWidth="1"/>
    <col min="8960" max="8960" width="33.109375" style="120" customWidth="1"/>
    <col min="8961" max="8961" width="6.5546875" style="120" customWidth="1"/>
    <col min="8962" max="8962" width="8.44140625" style="120" customWidth="1"/>
    <col min="8963" max="8970" width="9.109375" style="120" customWidth="1"/>
    <col min="8971" max="9214" width="6.88671875" style="120"/>
    <col min="9215" max="9215" width="5.5546875" style="120" customWidth="1"/>
    <col min="9216" max="9216" width="33.109375" style="120" customWidth="1"/>
    <col min="9217" max="9217" width="6.5546875" style="120" customWidth="1"/>
    <col min="9218" max="9218" width="8.44140625" style="120" customWidth="1"/>
    <col min="9219" max="9226" width="9.109375" style="120" customWidth="1"/>
    <col min="9227" max="9470" width="6.88671875" style="120"/>
    <col min="9471" max="9471" width="5.5546875" style="120" customWidth="1"/>
    <col min="9472" max="9472" width="33.109375" style="120" customWidth="1"/>
    <col min="9473" max="9473" width="6.5546875" style="120" customWidth="1"/>
    <col min="9474" max="9474" width="8.44140625" style="120" customWidth="1"/>
    <col min="9475" max="9482" width="9.109375" style="120" customWidth="1"/>
    <col min="9483" max="9726" width="6.88671875" style="120"/>
    <col min="9727" max="9727" width="5.5546875" style="120" customWidth="1"/>
    <col min="9728" max="9728" width="33.109375" style="120" customWidth="1"/>
    <col min="9729" max="9729" width="6.5546875" style="120" customWidth="1"/>
    <col min="9730" max="9730" width="8.44140625" style="120" customWidth="1"/>
    <col min="9731" max="9738" width="9.109375" style="120" customWidth="1"/>
    <col min="9739" max="9982" width="6.88671875" style="120"/>
    <col min="9983" max="9983" width="5.5546875" style="120" customWidth="1"/>
    <col min="9984" max="9984" width="33.109375" style="120" customWidth="1"/>
    <col min="9985" max="9985" width="6.5546875" style="120" customWidth="1"/>
    <col min="9986" max="9986" width="8.44140625" style="120" customWidth="1"/>
    <col min="9987" max="9994" width="9.109375" style="120" customWidth="1"/>
    <col min="9995" max="10238" width="6.88671875" style="120"/>
    <col min="10239" max="10239" width="5.5546875" style="120" customWidth="1"/>
    <col min="10240" max="10240" width="33.109375" style="120" customWidth="1"/>
    <col min="10241" max="10241" width="6.5546875" style="120" customWidth="1"/>
    <col min="10242" max="10242" width="8.44140625" style="120" customWidth="1"/>
    <col min="10243" max="10250" width="9.109375" style="120" customWidth="1"/>
    <col min="10251" max="10494" width="6.88671875" style="120"/>
    <col min="10495" max="10495" width="5.5546875" style="120" customWidth="1"/>
    <col min="10496" max="10496" width="33.109375" style="120" customWidth="1"/>
    <col min="10497" max="10497" width="6.5546875" style="120" customWidth="1"/>
    <col min="10498" max="10498" width="8.44140625" style="120" customWidth="1"/>
    <col min="10499" max="10506" width="9.109375" style="120" customWidth="1"/>
    <col min="10507" max="10750" width="6.88671875" style="120"/>
    <col min="10751" max="10751" width="5.5546875" style="120" customWidth="1"/>
    <col min="10752" max="10752" width="33.109375" style="120" customWidth="1"/>
    <col min="10753" max="10753" width="6.5546875" style="120" customWidth="1"/>
    <col min="10754" max="10754" width="8.44140625" style="120" customWidth="1"/>
    <col min="10755" max="10762" width="9.109375" style="120" customWidth="1"/>
    <col min="10763" max="11006" width="6.88671875" style="120"/>
    <col min="11007" max="11007" width="5.5546875" style="120" customWidth="1"/>
    <col min="11008" max="11008" width="33.109375" style="120" customWidth="1"/>
    <col min="11009" max="11009" width="6.5546875" style="120" customWidth="1"/>
    <col min="11010" max="11010" width="8.44140625" style="120" customWidth="1"/>
    <col min="11011" max="11018" width="9.109375" style="120" customWidth="1"/>
    <col min="11019" max="11262" width="6.88671875" style="120"/>
    <col min="11263" max="11263" width="5.5546875" style="120" customWidth="1"/>
    <col min="11264" max="11264" width="33.109375" style="120" customWidth="1"/>
    <col min="11265" max="11265" width="6.5546875" style="120" customWidth="1"/>
    <col min="11266" max="11266" width="8.44140625" style="120" customWidth="1"/>
    <col min="11267" max="11274" width="9.109375" style="120" customWidth="1"/>
    <col min="11275" max="11518" width="6.88671875" style="120"/>
    <col min="11519" max="11519" width="5.5546875" style="120" customWidth="1"/>
    <col min="11520" max="11520" width="33.109375" style="120" customWidth="1"/>
    <col min="11521" max="11521" width="6.5546875" style="120" customWidth="1"/>
    <col min="11522" max="11522" width="8.44140625" style="120" customWidth="1"/>
    <col min="11523" max="11530" width="9.109375" style="120" customWidth="1"/>
    <col min="11531" max="11774" width="6.88671875" style="120"/>
    <col min="11775" max="11775" width="5.5546875" style="120" customWidth="1"/>
    <col min="11776" max="11776" width="33.109375" style="120" customWidth="1"/>
    <col min="11777" max="11777" width="6.5546875" style="120" customWidth="1"/>
    <col min="11778" max="11778" width="8.44140625" style="120" customWidth="1"/>
    <col min="11779" max="11786" width="9.109375" style="120" customWidth="1"/>
    <col min="11787" max="12030" width="6.88671875" style="120"/>
    <col min="12031" max="12031" width="5.5546875" style="120" customWidth="1"/>
    <col min="12032" max="12032" width="33.109375" style="120" customWidth="1"/>
    <col min="12033" max="12033" width="6.5546875" style="120" customWidth="1"/>
    <col min="12034" max="12034" width="8.44140625" style="120" customWidth="1"/>
    <col min="12035" max="12042" width="9.109375" style="120" customWidth="1"/>
    <col min="12043" max="12286" width="6.88671875" style="120"/>
    <col min="12287" max="12287" width="5.5546875" style="120" customWidth="1"/>
    <col min="12288" max="12288" width="33.109375" style="120" customWidth="1"/>
    <col min="12289" max="12289" width="6.5546875" style="120" customWidth="1"/>
    <col min="12290" max="12290" width="8.44140625" style="120" customWidth="1"/>
    <col min="12291" max="12298" width="9.109375" style="120" customWidth="1"/>
    <col min="12299" max="12542" width="6.88671875" style="120"/>
    <col min="12543" max="12543" width="5.5546875" style="120" customWidth="1"/>
    <col min="12544" max="12544" width="33.109375" style="120" customWidth="1"/>
    <col min="12545" max="12545" width="6.5546875" style="120" customWidth="1"/>
    <col min="12546" max="12546" width="8.44140625" style="120" customWidth="1"/>
    <col min="12547" max="12554" width="9.109375" style="120" customWidth="1"/>
    <col min="12555" max="12798" width="6.88671875" style="120"/>
    <col min="12799" max="12799" width="5.5546875" style="120" customWidth="1"/>
    <col min="12800" max="12800" width="33.109375" style="120" customWidth="1"/>
    <col min="12801" max="12801" width="6.5546875" style="120" customWidth="1"/>
    <col min="12802" max="12802" width="8.44140625" style="120" customWidth="1"/>
    <col min="12803" max="12810" width="9.109375" style="120" customWidth="1"/>
    <col min="12811" max="13054" width="6.88671875" style="120"/>
    <col min="13055" max="13055" width="5.5546875" style="120" customWidth="1"/>
    <col min="13056" max="13056" width="33.109375" style="120" customWidth="1"/>
    <col min="13057" max="13057" width="6.5546875" style="120" customWidth="1"/>
    <col min="13058" max="13058" width="8.44140625" style="120" customWidth="1"/>
    <col min="13059" max="13066" width="9.109375" style="120" customWidth="1"/>
    <col min="13067" max="13310" width="6.88671875" style="120"/>
    <col min="13311" max="13311" width="5.5546875" style="120" customWidth="1"/>
    <col min="13312" max="13312" width="33.109375" style="120" customWidth="1"/>
    <col min="13313" max="13313" width="6.5546875" style="120" customWidth="1"/>
    <col min="13314" max="13314" width="8.44140625" style="120" customWidth="1"/>
    <col min="13315" max="13322" width="9.109375" style="120" customWidth="1"/>
    <col min="13323" max="13566" width="6.88671875" style="120"/>
    <col min="13567" max="13567" width="5.5546875" style="120" customWidth="1"/>
    <col min="13568" max="13568" width="33.109375" style="120" customWidth="1"/>
    <col min="13569" max="13569" width="6.5546875" style="120" customWidth="1"/>
    <col min="13570" max="13570" width="8.44140625" style="120" customWidth="1"/>
    <col min="13571" max="13578" width="9.109375" style="120" customWidth="1"/>
    <col min="13579" max="13822" width="6.88671875" style="120"/>
    <col min="13823" max="13823" width="5.5546875" style="120" customWidth="1"/>
    <col min="13824" max="13824" width="33.109375" style="120" customWidth="1"/>
    <col min="13825" max="13825" width="6.5546875" style="120" customWidth="1"/>
    <col min="13826" max="13826" width="8.44140625" style="120" customWidth="1"/>
    <col min="13827" max="13834" width="9.109375" style="120" customWidth="1"/>
    <col min="13835" max="14078" width="6.88671875" style="120"/>
    <col min="14079" max="14079" width="5.5546875" style="120" customWidth="1"/>
    <col min="14080" max="14080" width="33.109375" style="120" customWidth="1"/>
    <col min="14081" max="14081" width="6.5546875" style="120" customWidth="1"/>
    <col min="14082" max="14082" width="8.44140625" style="120" customWidth="1"/>
    <col min="14083" max="14090" width="9.109375" style="120" customWidth="1"/>
    <col min="14091" max="14334" width="6.88671875" style="120"/>
    <col min="14335" max="14335" width="5.5546875" style="120" customWidth="1"/>
    <col min="14336" max="14336" width="33.109375" style="120" customWidth="1"/>
    <col min="14337" max="14337" width="6.5546875" style="120" customWidth="1"/>
    <col min="14338" max="14338" width="8.44140625" style="120" customWidth="1"/>
    <col min="14339" max="14346" width="9.109375" style="120" customWidth="1"/>
    <col min="14347" max="14590" width="6.88671875" style="120"/>
    <col min="14591" max="14591" width="5.5546875" style="120" customWidth="1"/>
    <col min="14592" max="14592" width="33.109375" style="120" customWidth="1"/>
    <col min="14593" max="14593" width="6.5546875" style="120" customWidth="1"/>
    <col min="14594" max="14594" width="8.44140625" style="120" customWidth="1"/>
    <col min="14595" max="14602" width="9.109375" style="120" customWidth="1"/>
    <col min="14603" max="14846" width="6.88671875" style="120"/>
    <col min="14847" max="14847" width="5.5546875" style="120" customWidth="1"/>
    <col min="14848" max="14848" width="33.109375" style="120" customWidth="1"/>
    <col min="14849" max="14849" width="6.5546875" style="120" customWidth="1"/>
    <col min="14850" max="14850" width="8.44140625" style="120" customWidth="1"/>
    <col min="14851" max="14858" width="9.109375" style="120" customWidth="1"/>
    <col min="14859" max="15102" width="6.88671875" style="120"/>
    <col min="15103" max="15103" width="5.5546875" style="120" customWidth="1"/>
    <col min="15104" max="15104" width="33.109375" style="120" customWidth="1"/>
    <col min="15105" max="15105" width="6.5546875" style="120" customWidth="1"/>
    <col min="15106" max="15106" width="8.44140625" style="120" customWidth="1"/>
    <col min="15107" max="15114" width="9.109375" style="120" customWidth="1"/>
    <col min="15115" max="15358" width="6.88671875" style="120"/>
    <col min="15359" max="15359" width="5.5546875" style="120" customWidth="1"/>
    <col min="15360" max="15360" width="33.109375" style="120" customWidth="1"/>
    <col min="15361" max="15361" width="6.5546875" style="120" customWidth="1"/>
    <col min="15362" max="15362" width="8.44140625" style="120" customWidth="1"/>
    <col min="15363" max="15370" width="9.109375" style="120" customWidth="1"/>
    <col min="15371" max="15614" width="6.88671875" style="120"/>
    <col min="15615" max="15615" width="5.5546875" style="120" customWidth="1"/>
    <col min="15616" max="15616" width="33.109375" style="120" customWidth="1"/>
    <col min="15617" max="15617" width="6.5546875" style="120" customWidth="1"/>
    <col min="15618" max="15618" width="8.44140625" style="120" customWidth="1"/>
    <col min="15619" max="15626" width="9.109375" style="120" customWidth="1"/>
    <col min="15627" max="15870" width="6.88671875" style="120"/>
    <col min="15871" max="15871" width="5.5546875" style="120" customWidth="1"/>
    <col min="15872" max="15872" width="33.109375" style="120" customWidth="1"/>
    <col min="15873" max="15873" width="6.5546875" style="120" customWidth="1"/>
    <col min="15874" max="15874" width="8.44140625" style="120" customWidth="1"/>
    <col min="15875" max="15882" width="9.109375" style="120" customWidth="1"/>
    <col min="15883" max="16126" width="6.88671875" style="120"/>
    <col min="16127" max="16127" width="5.5546875" style="120" customWidth="1"/>
    <col min="16128" max="16128" width="33.109375" style="120" customWidth="1"/>
    <col min="16129" max="16129" width="6.5546875" style="120" customWidth="1"/>
    <col min="16130" max="16130" width="8.44140625" style="120" customWidth="1"/>
    <col min="16131" max="16138" width="9.109375" style="120" customWidth="1"/>
    <col min="16139" max="16384" width="6.88671875" style="120"/>
  </cols>
  <sheetData>
    <row r="1" spans="1:26">
      <c r="A1" s="943" t="s">
        <v>700</v>
      </c>
      <c r="B1" s="943"/>
      <c r="C1" s="121"/>
      <c r="D1" s="121"/>
    </row>
    <row r="2" spans="1:26">
      <c r="A2" s="942" t="s">
        <v>711</v>
      </c>
      <c r="B2" s="942"/>
      <c r="C2" s="942"/>
      <c r="D2" s="942"/>
      <c r="E2" s="942"/>
      <c r="F2" s="942"/>
      <c r="G2" s="942"/>
      <c r="H2" s="942"/>
      <c r="I2" s="942"/>
      <c r="J2" s="942"/>
      <c r="K2" s="942"/>
      <c r="L2" s="942"/>
      <c r="M2" s="942"/>
      <c r="N2" s="942"/>
      <c r="O2" s="942"/>
      <c r="P2" s="942"/>
      <c r="Q2" s="942"/>
      <c r="R2" s="942"/>
      <c r="S2" s="942"/>
      <c r="T2" s="942"/>
      <c r="U2" s="942"/>
      <c r="V2" s="942"/>
      <c r="W2" s="942"/>
      <c r="X2" s="942"/>
      <c r="Y2" s="942"/>
      <c r="Z2" s="942"/>
    </row>
    <row r="3" spans="1:26">
      <c r="A3" s="999" t="str">
        <f>'Biểu 01'!A3:I3</f>
        <v>(Kèm theo Quyết định số  220/QĐ-UBND,ngày 16/02/2023 của Ủy ban nhân dân tỉnh Lạng Sơn)</v>
      </c>
      <c r="B3" s="999"/>
      <c r="C3" s="999"/>
      <c r="D3" s="999"/>
      <c r="E3" s="999"/>
      <c r="F3" s="999"/>
      <c r="G3" s="999"/>
      <c r="H3" s="999"/>
      <c r="I3" s="999"/>
      <c r="J3" s="999"/>
      <c r="K3" s="999"/>
      <c r="L3" s="999"/>
      <c r="M3" s="999"/>
      <c r="N3" s="999"/>
      <c r="O3" s="999"/>
      <c r="P3" s="999"/>
      <c r="Q3" s="999"/>
      <c r="R3" s="999"/>
      <c r="S3" s="999"/>
      <c r="T3" s="999"/>
      <c r="U3" s="999"/>
      <c r="V3" s="999"/>
      <c r="W3" s="999"/>
      <c r="X3" s="999"/>
      <c r="Y3" s="999"/>
      <c r="Z3" s="999"/>
    </row>
    <row r="4" spans="1:26">
      <c r="B4" s="122"/>
      <c r="C4" s="186"/>
      <c r="D4" s="123"/>
      <c r="J4" s="928" t="s">
        <v>1</v>
      </c>
      <c r="K4" s="928"/>
      <c r="L4" s="928"/>
      <c r="M4" s="928"/>
      <c r="N4" s="928"/>
      <c r="O4" s="928"/>
      <c r="P4" s="928"/>
      <c r="Q4" s="928"/>
      <c r="R4" s="928"/>
      <c r="S4" s="928"/>
      <c r="T4" s="928"/>
      <c r="U4" s="928"/>
      <c r="V4" s="928"/>
      <c r="W4" s="928"/>
      <c r="X4" s="928"/>
      <c r="Y4" s="928"/>
      <c r="Z4" s="928"/>
    </row>
    <row r="5" spans="1:26">
      <c r="A5" s="944" t="s">
        <v>2</v>
      </c>
      <c r="B5" s="945" t="s">
        <v>194</v>
      </c>
      <c r="C5" s="945" t="s">
        <v>4</v>
      </c>
      <c r="D5" s="945" t="s">
        <v>279</v>
      </c>
      <c r="E5" s="945" t="s">
        <v>7</v>
      </c>
      <c r="F5" s="945"/>
      <c r="G5" s="945"/>
      <c r="H5" s="945"/>
      <c r="I5" s="945"/>
      <c r="J5" s="945"/>
      <c r="K5" s="945"/>
      <c r="L5" s="945"/>
      <c r="M5" s="945"/>
      <c r="N5" s="945"/>
      <c r="O5" s="945"/>
      <c r="P5" s="945"/>
      <c r="Q5" s="945"/>
      <c r="R5" s="945"/>
      <c r="S5" s="945"/>
      <c r="T5" s="945"/>
      <c r="U5" s="945"/>
      <c r="V5" s="945"/>
      <c r="W5" s="945"/>
      <c r="X5" s="945"/>
      <c r="Y5" s="945"/>
      <c r="Z5" s="945"/>
    </row>
    <row r="6" spans="1:26" ht="26.4">
      <c r="A6" s="944"/>
      <c r="B6" s="945"/>
      <c r="C6" s="945"/>
      <c r="D6" s="945"/>
      <c r="E6" s="425" t="s">
        <v>531</v>
      </c>
      <c r="F6" s="425" t="s">
        <v>532</v>
      </c>
      <c r="G6" s="425" t="s">
        <v>533</v>
      </c>
      <c r="H6" s="425" t="s">
        <v>534</v>
      </c>
      <c r="I6" s="425" t="s">
        <v>535</v>
      </c>
      <c r="J6" s="425" t="s">
        <v>536</v>
      </c>
      <c r="K6" s="425" t="s">
        <v>537</v>
      </c>
      <c r="L6" s="425" t="s">
        <v>538</v>
      </c>
      <c r="M6" s="425" t="s">
        <v>517</v>
      </c>
      <c r="N6" s="425" t="s">
        <v>518</v>
      </c>
      <c r="O6" s="425" t="s">
        <v>519</v>
      </c>
      <c r="P6" s="425" t="s">
        <v>520</v>
      </c>
      <c r="Q6" s="425" t="s">
        <v>521</v>
      </c>
      <c r="R6" s="425" t="s">
        <v>522</v>
      </c>
      <c r="S6" s="425" t="s">
        <v>523</v>
      </c>
      <c r="T6" s="425" t="s">
        <v>524</v>
      </c>
      <c r="U6" s="425" t="s">
        <v>525</v>
      </c>
      <c r="V6" s="425" t="s">
        <v>526</v>
      </c>
      <c r="W6" s="425" t="s">
        <v>527</v>
      </c>
      <c r="X6" s="425" t="s">
        <v>528</v>
      </c>
      <c r="Y6" s="425" t="s">
        <v>529</v>
      </c>
      <c r="Z6" s="425" t="s">
        <v>530</v>
      </c>
    </row>
    <row r="7" spans="1:26" s="188" customFormat="1" ht="13.2">
      <c r="A7" s="187" t="s">
        <v>197</v>
      </c>
      <c r="B7" s="187">
        <v>-2</v>
      </c>
      <c r="C7" s="187" t="s">
        <v>208</v>
      </c>
      <c r="D7" s="187" t="s">
        <v>551</v>
      </c>
      <c r="E7" s="187" t="s">
        <v>280</v>
      </c>
      <c r="F7" s="187" t="s">
        <v>281</v>
      </c>
      <c r="G7" s="187" t="s">
        <v>282</v>
      </c>
      <c r="H7" s="187" t="s">
        <v>283</v>
      </c>
      <c r="I7" s="187" t="s">
        <v>284</v>
      </c>
      <c r="J7" s="187" t="s">
        <v>285</v>
      </c>
      <c r="K7" s="187" t="s">
        <v>286</v>
      </c>
      <c r="L7" s="187" t="s">
        <v>287</v>
      </c>
      <c r="M7" s="187">
        <v>-13</v>
      </c>
      <c r="N7" s="622">
        <v>-14</v>
      </c>
      <c r="O7" s="622">
        <v>-15</v>
      </c>
      <c r="P7" s="622">
        <v>-16</v>
      </c>
      <c r="Q7" s="622">
        <v>-17</v>
      </c>
      <c r="R7" s="622">
        <v>-18</v>
      </c>
      <c r="S7" s="622">
        <v>-19</v>
      </c>
      <c r="T7" s="622">
        <v>-20</v>
      </c>
      <c r="U7" s="622">
        <v>-21</v>
      </c>
      <c r="V7" s="622">
        <v>-22</v>
      </c>
      <c r="W7" s="622">
        <v>-23</v>
      </c>
      <c r="X7" s="622">
        <v>-24</v>
      </c>
      <c r="Y7" s="622">
        <v>-25</v>
      </c>
      <c r="Z7" s="622">
        <v>-26</v>
      </c>
    </row>
    <row r="8" spans="1:26" hidden="1">
      <c r="A8" s="80"/>
      <c r="B8" s="81" t="s">
        <v>17</v>
      </c>
      <c r="C8" s="80"/>
      <c r="D8" s="163">
        <f>D9+D32</f>
        <v>0.94519700000001661</v>
      </c>
      <c r="E8" s="48">
        <f>E9+E32</f>
        <v>0</v>
      </c>
      <c r="F8" s="48">
        <f t="shared" ref="F8:Z8" si="0">F9+F32</f>
        <v>0</v>
      </c>
      <c r="G8" s="48">
        <f t="shared" si="0"/>
        <v>0</v>
      </c>
      <c r="H8" s="48">
        <f t="shared" si="0"/>
        <v>0.79</v>
      </c>
      <c r="I8" s="48">
        <f t="shared" si="0"/>
        <v>0</v>
      </c>
      <c r="J8" s="48">
        <f t="shared" si="0"/>
        <v>0</v>
      </c>
      <c r="K8" s="48">
        <f t="shared" si="0"/>
        <v>0</v>
      </c>
      <c r="L8" s="48">
        <f t="shared" si="0"/>
        <v>0</v>
      </c>
      <c r="M8" s="48">
        <f t="shared" si="0"/>
        <v>0</v>
      </c>
      <c r="N8" s="48">
        <f t="shared" si="0"/>
        <v>5.0197000000016499E-2</v>
      </c>
      <c r="O8" s="48">
        <f t="shared" si="0"/>
        <v>0</v>
      </c>
      <c r="P8" s="48">
        <f t="shared" si="0"/>
        <v>0</v>
      </c>
      <c r="Q8" s="48">
        <f t="shared" si="0"/>
        <v>0</v>
      </c>
      <c r="R8" s="48">
        <f t="shared" si="0"/>
        <v>0</v>
      </c>
      <c r="S8" s="48">
        <f t="shared" si="0"/>
        <v>0.10500000000000001</v>
      </c>
      <c r="T8" s="48">
        <f t="shared" si="0"/>
        <v>0</v>
      </c>
      <c r="U8" s="48">
        <f t="shared" si="0"/>
        <v>0</v>
      </c>
      <c r="V8" s="48">
        <f t="shared" si="0"/>
        <v>0</v>
      </c>
      <c r="W8" s="48">
        <f t="shared" si="0"/>
        <v>0</v>
      </c>
      <c r="X8" s="48">
        <f t="shared" si="0"/>
        <v>0</v>
      </c>
      <c r="Y8" s="48">
        <f t="shared" si="0"/>
        <v>0</v>
      </c>
      <c r="Z8" s="48">
        <f t="shared" si="0"/>
        <v>0</v>
      </c>
    </row>
    <row r="9" spans="1:26" s="141" customFormat="1" ht="14.4">
      <c r="A9" s="83" t="s">
        <v>18</v>
      </c>
      <c r="B9" s="84" t="s">
        <v>19</v>
      </c>
      <c r="C9" s="85" t="s">
        <v>20</v>
      </c>
      <c r="D9" s="167">
        <f>D11+D15+D16+D17+D21+D25+D29+D31</f>
        <v>0</v>
      </c>
      <c r="E9" s="65">
        <f t="shared" ref="E9:Z9" si="1">E11+E15+E16+E17+E21+E25+E29+E30+E31+E14</f>
        <v>0</v>
      </c>
      <c r="F9" s="65">
        <f t="shared" si="1"/>
        <v>0</v>
      </c>
      <c r="G9" s="65">
        <f t="shared" si="1"/>
        <v>0</v>
      </c>
      <c r="H9" s="65">
        <f t="shared" si="1"/>
        <v>0</v>
      </c>
      <c r="I9" s="65">
        <f t="shared" si="1"/>
        <v>0</v>
      </c>
      <c r="J9" s="65">
        <f t="shared" si="1"/>
        <v>0</v>
      </c>
      <c r="K9" s="65">
        <f t="shared" si="1"/>
        <v>0</v>
      </c>
      <c r="L9" s="65">
        <f t="shared" si="1"/>
        <v>0</v>
      </c>
      <c r="M9" s="65">
        <f t="shared" si="1"/>
        <v>0</v>
      </c>
      <c r="N9" s="65">
        <f t="shared" si="1"/>
        <v>0</v>
      </c>
      <c r="O9" s="65">
        <f t="shared" si="1"/>
        <v>0</v>
      </c>
      <c r="P9" s="65">
        <f t="shared" si="1"/>
        <v>0</v>
      </c>
      <c r="Q9" s="65">
        <f t="shared" si="1"/>
        <v>0</v>
      </c>
      <c r="R9" s="65">
        <f t="shared" si="1"/>
        <v>0</v>
      </c>
      <c r="S9" s="65">
        <f t="shared" si="1"/>
        <v>0</v>
      </c>
      <c r="T9" s="65">
        <f t="shared" si="1"/>
        <v>0</v>
      </c>
      <c r="U9" s="65">
        <f t="shared" si="1"/>
        <v>0</v>
      </c>
      <c r="V9" s="65">
        <f t="shared" si="1"/>
        <v>0</v>
      </c>
      <c r="W9" s="65">
        <f t="shared" si="1"/>
        <v>0</v>
      </c>
      <c r="X9" s="65">
        <f t="shared" si="1"/>
        <v>0</v>
      </c>
      <c r="Y9" s="65">
        <f t="shared" si="1"/>
        <v>0</v>
      </c>
      <c r="Z9" s="65">
        <f t="shared" si="1"/>
        <v>0</v>
      </c>
    </row>
    <row r="10" spans="1:26" s="141" customFormat="1">
      <c r="A10" s="87"/>
      <c r="B10" s="88" t="s">
        <v>75</v>
      </c>
      <c r="C10" s="89"/>
      <c r="D10" s="172"/>
      <c r="E10" s="54"/>
      <c r="F10" s="54"/>
      <c r="G10" s="54"/>
      <c r="H10" s="54"/>
      <c r="I10" s="54"/>
      <c r="J10" s="54"/>
      <c r="K10" s="54"/>
      <c r="L10" s="54"/>
      <c r="M10" s="54"/>
      <c r="N10" s="54"/>
      <c r="O10" s="54"/>
      <c r="P10" s="54"/>
      <c r="Q10" s="54"/>
      <c r="R10" s="54"/>
      <c r="S10" s="54"/>
      <c r="T10" s="54"/>
      <c r="U10" s="54"/>
      <c r="V10" s="54"/>
      <c r="W10" s="54"/>
      <c r="X10" s="54"/>
      <c r="Y10" s="54"/>
      <c r="Z10" s="54"/>
    </row>
    <row r="11" spans="1:26">
      <c r="A11" s="90" t="s">
        <v>21</v>
      </c>
      <c r="B11" s="91" t="s">
        <v>291</v>
      </c>
      <c r="C11" s="92" t="s">
        <v>23</v>
      </c>
      <c r="D11" s="176">
        <f>D12+D13+D14</f>
        <v>0</v>
      </c>
      <c r="E11" s="52">
        <f t="shared" ref="E11:Z11" si="2">E12+E13+E14</f>
        <v>0</v>
      </c>
      <c r="F11" s="52">
        <f t="shared" si="2"/>
        <v>0</v>
      </c>
      <c r="G11" s="52">
        <f t="shared" si="2"/>
        <v>0</v>
      </c>
      <c r="H11" s="52">
        <f t="shared" si="2"/>
        <v>0</v>
      </c>
      <c r="I11" s="52">
        <f t="shared" si="2"/>
        <v>0</v>
      </c>
      <c r="J11" s="52">
        <f t="shared" si="2"/>
        <v>0</v>
      </c>
      <c r="K11" s="52">
        <f t="shared" si="2"/>
        <v>0</v>
      </c>
      <c r="L11" s="52">
        <f t="shared" si="2"/>
        <v>0</v>
      </c>
      <c r="M11" s="52">
        <f t="shared" si="2"/>
        <v>0</v>
      </c>
      <c r="N11" s="52">
        <f t="shared" si="2"/>
        <v>0</v>
      </c>
      <c r="O11" s="52">
        <f t="shared" si="2"/>
        <v>0</v>
      </c>
      <c r="P11" s="52">
        <f t="shared" si="2"/>
        <v>0</v>
      </c>
      <c r="Q11" s="52">
        <f t="shared" si="2"/>
        <v>0</v>
      </c>
      <c r="R11" s="52">
        <f t="shared" si="2"/>
        <v>0</v>
      </c>
      <c r="S11" s="52">
        <f t="shared" si="2"/>
        <v>0</v>
      </c>
      <c r="T11" s="52">
        <f t="shared" si="2"/>
        <v>0</v>
      </c>
      <c r="U11" s="52">
        <f t="shared" si="2"/>
        <v>0</v>
      </c>
      <c r="V11" s="52">
        <f t="shared" si="2"/>
        <v>0</v>
      </c>
      <c r="W11" s="52">
        <f t="shared" si="2"/>
        <v>0</v>
      </c>
      <c r="X11" s="52">
        <f t="shared" si="2"/>
        <v>0</v>
      </c>
      <c r="Y11" s="52">
        <f t="shared" si="2"/>
        <v>0</v>
      </c>
      <c r="Z11" s="52">
        <f t="shared" si="2"/>
        <v>0</v>
      </c>
    </row>
    <row r="12" spans="1:26" s="141" customFormat="1">
      <c r="A12" s="87"/>
      <c r="B12" s="93" t="s">
        <v>24</v>
      </c>
      <c r="C12" s="89" t="s">
        <v>25</v>
      </c>
      <c r="D12" s="172">
        <f>SUM(E12:Z12)</f>
        <v>0</v>
      </c>
      <c r="E12" s="66">
        <v>0</v>
      </c>
      <c r="F12" s="66">
        <v>0</v>
      </c>
      <c r="G12" s="66">
        <v>0</v>
      </c>
      <c r="H12" s="66">
        <v>0</v>
      </c>
      <c r="I12" s="66">
        <v>0</v>
      </c>
      <c r="J12" s="66">
        <v>0</v>
      </c>
      <c r="K12" s="66">
        <v>0</v>
      </c>
      <c r="L12" s="66">
        <v>0</v>
      </c>
      <c r="M12" s="66">
        <v>0</v>
      </c>
      <c r="N12" s="66">
        <v>0</v>
      </c>
      <c r="O12" s="66">
        <v>0</v>
      </c>
      <c r="P12" s="66">
        <v>0</v>
      </c>
      <c r="Q12" s="66">
        <v>0</v>
      </c>
      <c r="R12" s="66">
        <v>0</v>
      </c>
      <c r="S12" s="66">
        <v>0</v>
      </c>
      <c r="T12" s="66">
        <v>0</v>
      </c>
      <c r="U12" s="66">
        <v>0</v>
      </c>
      <c r="V12" s="66">
        <v>0</v>
      </c>
      <c r="W12" s="66">
        <v>0</v>
      </c>
      <c r="X12" s="66">
        <v>0</v>
      </c>
      <c r="Y12" s="66">
        <v>0</v>
      </c>
      <c r="Z12" s="66">
        <v>0</v>
      </c>
    </row>
    <row r="13" spans="1:26" hidden="1">
      <c r="A13" s="87"/>
      <c r="B13" s="94" t="s">
        <v>26</v>
      </c>
      <c r="C13" s="89" t="s">
        <v>27</v>
      </c>
      <c r="D13" s="172">
        <f t="shared" ref="D13:D31" si="3">SUM(E13:Z13)</f>
        <v>0</v>
      </c>
      <c r="E13" s="66">
        <v>0</v>
      </c>
      <c r="F13" s="66">
        <v>0</v>
      </c>
      <c r="G13" s="66">
        <v>0</v>
      </c>
      <c r="H13" s="66">
        <v>0</v>
      </c>
      <c r="I13" s="66">
        <v>0</v>
      </c>
      <c r="J13" s="66">
        <v>0</v>
      </c>
      <c r="K13" s="66">
        <v>0</v>
      </c>
      <c r="L13" s="66">
        <v>0</v>
      </c>
      <c r="M13" s="66">
        <v>0</v>
      </c>
      <c r="N13" s="66">
        <v>0</v>
      </c>
      <c r="O13" s="66">
        <v>0</v>
      </c>
      <c r="P13" s="66">
        <v>0</v>
      </c>
      <c r="Q13" s="66">
        <v>0</v>
      </c>
      <c r="R13" s="66">
        <v>0</v>
      </c>
      <c r="S13" s="66">
        <v>0</v>
      </c>
      <c r="T13" s="66">
        <v>0</v>
      </c>
      <c r="U13" s="66">
        <v>0</v>
      </c>
      <c r="V13" s="66">
        <v>0</v>
      </c>
      <c r="W13" s="66">
        <v>0</v>
      </c>
      <c r="X13" s="66">
        <v>0</v>
      </c>
      <c r="Y13" s="66">
        <v>0</v>
      </c>
      <c r="Z13" s="66">
        <v>0</v>
      </c>
    </row>
    <row r="14" spans="1:26" hidden="1">
      <c r="A14" s="87"/>
      <c r="B14" s="95" t="s">
        <v>28</v>
      </c>
      <c r="C14" s="89" t="s">
        <v>29</v>
      </c>
      <c r="D14" s="172">
        <f t="shared" si="3"/>
        <v>0</v>
      </c>
      <c r="E14" s="66">
        <v>0</v>
      </c>
      <c r="F14" s="66">
        <v>0</v>
      </c>
      <c r="G14" s="66">
        <v>0</v>
      </c>
      <c r="H14" s="66">
        <v>0</v>
      </c>
      <c r="I14" s="66">
        <v>0</v>
      </c>
      <c r="J14" s="66">
        <v>0</v>
      </c>
      <c r="K14" s="66">
        <v>0</v>
      </c>
      <c r="L14" s="66">
        <v>0</v>
      </c>
      <c r="M14" s="66">
        <v>0</v>
      </c>
      <c r="N14" s="66">
        <v>0</v>
      </c>
      <c r="O14" s="66">
        <v>0</v>
      </c>
      <c r="P14" s="66">
        <v>0</v>
      </c>
      <c r="Q14" s="66">
        <v>0</v>
      </c>
      <c r="R14" s="66">
        <v>0</v>
      </c>
      <c r="S14" s="66">
        <v>0</v>
      </c>
      <c r="T14" s="66">
        <v>0</v>
      </c>
      <c r="U14" s="66">
        <v>0</v>
      </c>
      <c r="V14" s="66">
        <v>0</v>
      </c>
      <c r="W14" s="66">
        <v>0</v>
      </c>
      <c r="X14" s="66">
        <v>0</v>
      </c>
      <c r="Y14" s="66">
        <v>0</v>
      </c>
      <c r="Z14" s="66">
        <v>0</v>
      </c>
    </row>
    <row r="15" spans="1:26">
      <c r="A15" s="90" t="s">
        <v>30</v>
      </c>
      <c r="B15" s="96" t="s">
        <v>31</v>
      </c>
      <c r="C15" s="92" t="s">
        <v>32</v>
      </c>
      <c r="D15" s="172">
        <f t="shared" si="3"/>
        <v>0</v>
      </c>
      <c r="E15" s="52">
        <v>0</v>
      </c>
      <c r="F15" s="52">
        <v>0</v>
      </c>
      <c r="G15" s="52">
        <v>0</v>
      </c>
      <c r="H15" s="52">
        <v>0</v>
      </c>
      <c r="I15" s="52">
        <v>0</v>
      </c>
      <c r="J15" s="52">
        <v>0</v>
      </c>
      <c r="K15" s="52">
        <v>0</v>
      </c>
      <c r="L15" s="52">
        <v>0</v>
      </c>
      <c r="M15" s="52">
        <v>0</v>
      </c>
      <c r="N15" s="52">
        <v>0</v>
      </c>
      <c r="O15" s="52">
        <v>0</v>
      </c>
      <c r="P15" s="52">
        <v>0</v>
      </c>
      <c r="Q15" s="52">
        <v>0</v>
      </c>
      <c r="R15" s="52">
        <v>0</v>
      </c>
      <c r="S15" s="52">
        <v>0</v>
      </c>
      <c r="T15" s="52">
        <v>0</v>
      </c>
      <c r="U15" s="52">
        <v>0</v>
      </c>
      <c r="V15" s="52">
        <v>0</v>
      </c>
      <c r="W15" s="52">
        <v>0</v>
      </c>
      <c r="X15" s="52">
        <v>0</v>
      </c>
      <c r="Y15" s="52">
        <v>0</v>
      </c>
      <c r="Z15" s="52">
        <v>0</v>
      </c>
    </row>
    <row r="16" spans="1:26">
      <c r="A16" s="90" t="s">
        <v>33</v>
      </c>
      <c r="B16" s="96" t="s">
        <v>34</v>
      </c>
      <c r="C16" s="92" t="s">
        <v>35</v>
      </c>
      <c r="D16" s="172">
        <f t="shared" si="3"/>
        <v>0</v>
      </c>
      <c r="E16" s="52">
        <v>0</v>
      </c>
      <c r="F16" s="52">
        <v>0</v>
      </c>
      <c r="G16" s="52">
        <v>0</v>
      </c>
      <c r="H16" s="52">
        <v>0</v>
      </c>
      <c r="I16" s="52">
        <v>0</v>
      </c>
      <c r="J16" s="52">
        <v>0</v>
      </c>
      <c r="K16" s="52">
        <v>0</v>
      </c>
      <c r="L16" s="52">
        <v>0</v>
      </c>
      <c r="M16" s="52">
        <v>0</v>
      </c>
      <c r="N16" s="52">
        <v>0</v>
      </c>
      <c r="O16" s="52">
        <v>0</v>
      </c>
      <c r="P16" s="52">
        <v>0</v>
      </c>
      <c r="Q16" s="52">
        <v>0</v>
      </c>
      <c r="R16" s="52">
        <v>0</v>
      </c>
      <c r="S16" s="52">
        <v>0</v>
      </c>
      <c r="T16" s="52">
        <v>0</v>
      </c>
      <c r="U16" s="52">
        <v>0</v>
      </c>
      <c r="V16" s="52">
        <v>0</v>
      </c>
      <c r="W16" s="52">
        <v>0</v>
      </c>
      <c r="X16" s="52">
        <v>0</v>
      </c>
      <c r="Y16" s="52">
        <v>0</v>
      </c>
      <c r="Z16" s="52">
        <v>0</v>
      </c>
    </row>
    <row r="17" spans="1:26">
      <c r="A17" s="90" t="s">
        <v>36</v>
      </c>
      <c r="B17" s="91" t="s">
        <v>37</v>
      </c>
      <c r="C17" s="92" t="s">
        <v>38</v>
      </c>
      <c r="D17" s="172">
        <f t="shared" si="3"/>
        <v>0</v>
      </c>
      <c r="E17" s="52">
        <f>E18+E19+E20</f>
        <v>0</v>
      </c>
      <c r="F17" s="52">
        <f t="shared" ref="F17:Z17" si="4">F18+F19+F20</f>
        <v>0</v>
      </c>
      <c r="G17" s="52">
        <f t="shared" si="4"/>
        <v>0</v>
      </c>
      <c r="H17" s="52">
        <f t="shared" si="4"/>
        <v>0</v>
      </c>
      <c r="I17" s="52">
        <f t="shared" si="4"/>
        <v>0</v>
      </c>
      <c r="J17" s="52">
        <f t="shared" si="4"/>
        <v>0</v>
      </c>
      <c r="K17" s="52">
        <f t="shared" si="4"/>
        <v>0</v>
      </c>
      <c r="L17" s="52">
        <f t="shared" si="4"/>
        <v>0</v>
      </c>
      <c r="M17" s="52">
        <f t="shared" si="4"/>
        <v>0</v>
      </c>
      <c r="N17" s="52">
        <f t="shared" si="4"/>
        <v>0</v>
      </c>
      <c r="O17" s="52">
        <f t="shared" si="4"/>
        <v>0</v>
      </c>
      <c r="P17" s="52">
        <f t="shared" si="4"/>
        <v>0</v>
      </c>
      <c r="Q17" s="52">
        <f t="shared" si="4"/>
        <v>0</v>
      </c>
      <c r="R17" s="52">
        <f t="shared" si="4"/>
        <v>0</v>
      </c>
      <c r="S17" s="52">
        <f t="shared" si="4"/>
        <v>0</v>
      </c>
      <c r="T17" s="52">
        <f t="shared" si="4"/>
        <v>0</v>
      </c>
      <c r="U17" s="52">
        <f t="shared" si="4"/>
        <v>0</v>
      </c>
      <c r="V17" s="52">
        <f t="shared" si="4"/>
        <v>0</v>
      </c>
      <c r="W17" s="52">
        <f t="shared" si="4"/>
        <v>0</v>
      </c>
      <c r="X17" s="52">
        <f t="shared" si="4"/>
        <v>0</v>
      </c>
      <c r="Y17" s="52">
        <f t="shared" si="4"/>
        <v>0</v>
      </c>
      <c r="Z17" s="52">
        <f t="shared" si="4"/>
        <v>0</v>
      </c>
    </row>
    <row r="18" spans="1:26" hidden="1">
      <c r="A18" s="87"/>
      <c r="B18" s="95" t="s">
        <v>39</v>
      </c>
      <c r="C18" s="89" t="s">
        <v>40</v>
      </c>
      <c r="D18" s="172">
        <f t="shared" si="3"/>
        <v>0</v>
      </c>
      <c r="E18" s="66">
        <v>0</v>
      </c>
      <c r="F18" s="66">
        <v>0</v>
      </c>
      <c r="G18" s="66">
        <v>0</v>
      </c>
      <c r="H18" s="66">
        <v>0</v>
      </c>
      <c r="I18" s="66">
        <v>0</v>
      </c>
      <c r="J18" s="66">
        <v>0</v>
      </c>
      <c r="K18" s="66">
        <v>0</v>
      </c>
      <c r="L18" s="66">
        <v>0</v>
      </c>
      <c r="M18" s="66">
        <v>0</v>
      </c>
      <c r="N18" s="66">
        <v>0</v>
      </c>
      <c r="O18" s="66">
        <v>0</v>
      </c>
      <c r="P18" s="66">
        <v>0</v>
      </c>
      <c r="Q18" s="66">
        <v>0</v>
      </c>
      <c r="R18" s="66">
        <v>0</v>
      </c>
      <c r="S18" s="66">
        <v>0</v>
      </c>
      <c r="T18" s="66">
        <v>0</v>
      </c>
      <c r="U18" s="66">
        <v>0</v>
      </c>
      <c r="V18" s="66">
        <v>0</v>
      </c>
      <c r="W18" s="66">
        <v>0</v>
      </c>
      <c r="X18" s="66">
        <v>0</v>
      </c>
      <c r="Y18" s="66">
        <v>0</v>
      </c>
      <c r="Z18" s="66">
        <v>0</v>
      </c>
    </row>
    <row r="19" spans="1:26" hidden="1">
      <c r="A19" s="87"/>
      <c r="B19" s="95" t="s">
        <v>41</v>
      </c>
      <c r="C19" s="89" t="s">
        <v>42</v>
      </c>
      <c r="D19" s="172">
        <f t="shared" si="3"/>
        <v>0</v>
      </c>
      <c r="E19" s="66">
        <v>0</v>
      </c>
      <c r="F19" s="66">
        <v>0</v>
      </c>
      <c r="G19" s="66">
        <v>0</v>
      </c>
      <c r="H19" s="66">
        <v>0</v>
      </c>
      <c r="I19" s="66">
        <v>0</v>
      </c>
      <c r="J19" s="66">
        <v>0</v>
      </c>
      <c r="K19" s="66">
        <v>0</v>
      </c>
      <c r="L19" s="66">
        <v>0</v>
      </c>
      <c r="M19" s="66">
        <v>0</v>
      </c>
      <c r="N19" s="66">
        <v>0</v>
      </c>
      <c r="O19" s="66">
        <v>0</v>
      </c>
      <c r="P19" s="66">
        <v>0</v>
      </c>
      <c r="Q19" s="66">
        <v>0</v>
      </c>
      <c r="R19" s="66">
        <v>0</v>
      </c>
      <c r="S19" s="66">
        <v>0</v>
      </c>
      <c r="T19" s="66">
        <v>0</v>
      </c>
      <c r="U19" s="66">
        <v>0</v>
      </c>
      <c r="V19" s="66">
        <v>0</v>
      </c>
      <c r="W19" s="66">
        <v>0</v>
      </c>
      <c r="X19" s="66">
        <v>0</v>
      </c>
      <c r="Y19" s="66">
        <v>0</v>
      </c>
      <c r="Z19" s="66">
        <v>0</v>
      </c>
    </row>
    <row r="20" spans="1:26" hidden="1">
      <c r="A20" s="87"/>
      <c r="B20" s="95" t="s">
        <v>43</v>
      </c>
      <c r="C20" s="89" t="s">
        <v>44</v>
      </c>
      <c r="D20" s="172">
        <f t="shared" si="3"/>
        <v>0</v>
      </c>
      <c r="E20" s="66">
        <v>0</v>
      </c>
      <c r="F20" s="66">
        <v>0</v>
      </c>
      <c r="G20" s="66">
        <v>0</v>
      </c>
      <c r="H20" s="66">
        <v>0</v>
      </c>
      <c r="I20" s="66">
        <v>0</v>
      </c>
      <c r="J20" s="66">
        <v>0</v>
      </c>
      <c r="K20" s="66">
        <v>0</v>
      </c>
      <c r="L20" s="66">
        <v>0</v>
      </c>
      <c r="M20" s="66">
        <v>0</v>
      </c>
      <c r="N20" s="66">
        <v>0</v>
      </c>
      <c r="O20" s="66">
        <v>0</v>
      </c>
      <c r="P20" s="66">
        <v>0</v>
      </c>
      <c r="Q20" s="66">
        <v>0</v>
      </c>
      <c r="R20" s="66">
        <v>0</v>
      </c>
      <c r="S20" s="66">
        <v>0</v>
      </c>
      <c r="T20" s="66">
        <v>0</v>
      </c>
      <c r="U20" s="66">
        <v>0</v>
      </c>
      <c r="V20" s="66">
        <v>0</v>
      </c>
      <c r="W20" s="66">
        <v>0</v>
      </c>
      <c r="X20" s="66">
        <v>0</v>
      </c>
      <c r="Y20" s="66">
        <v>0</v>
      </c>
      <c r="Z20" s="66">
        <v>0</v>
      </c>
    </row>
    <row r="21" spans="1:26">
      <c r="A21" s="90" t="s">
        <v>45</v>
      </c>
      <c r="B21" s="91" t="s">
        <v>46</v>
      </c>
      <c r="C21" s="92" t="s">
        <v>47</v>
      </c>
      <c r="D21" s="172">
        <f t="shared" si="3"/>
        <v>0</v>
      </c>
      <c r="E21" s="52">
        <f>E22+E23+E24</f>
        <v>0</v>
      </c>
      <c r="F21" s="52">
        <f t="shared" ref="F21:Z21" si="5">F22+F23+F24</f>
        <v>0</v>
      </c>
      <c r="G21" s="52">
        <f t="shared" si="5"/>
        <v>0</v>
      </c>
      <c r="H21" s="52">
        <f t="shared" si="5"/>
        <v>0</v>
      </c>
      <c r="I21" s="52">
        <f t="shared" si="5"/>
        <v>0</v>
      </c>
      <c r="J21" s="52">
        <f t="shared" si="5"/>
        <v>0</v>
      </c>
      <c r="K21" s="52">
        <f t="shared" si="5"/>
        <v>0</v>
      </c>
      <c r="L21" s="52">
        <f t="shared" si="5"/>
        <v>0</v>
      </c>
      <c r="M21" s="52">
        <f t="shared" si="5"/>
        <v>0</v>
      </c>
      <c r="N21" s="52">
        <f t="shared" si="5"/>
        <v>0</v>
      </c>
      <c r="O21" s="52">
        <f t="shared" si="5"/>
        <v>0</v>
      </c>
      <c r="P21" s="52">
        <f t="shared" si="5"/>
        <v>0</v>
      </c>
      <c r="Q21" s="52">
        <f t="shared" si="5"/>
        <v>0</v>
      </c>
      <c r="R21" s="52">
        <f t="shared" si="5"/>
        <v>0</v>
      </c>
      <c r="S21" s="52">
        <f t="shared" si="5"/>
        <v>0</v>
      </c>
      <c r="T21" s="52">
        <f t="shared" si="5"/>
        <v>0</v>
      </c>
      <c r="U21" s="52">
        <f t="shared" si="5"/>
        <v>0</v>
      </c>
      <c r="V21" s="52">
        <f t="shared" si="5"/>
        <v>0</v>
      </c>
      <c r="W21" s="52">
        <f t="shared" si="5"/>
        <v>0</v>
      </c>
      <c r="X21" s="52">
        <f t="shared" si="5"/>
        <v>0</v>
      </c>
      <c r="Y21" s="52">
        <f t="shared" si="5"/>
        <v>0</v>
      </c>
      <c r="Z21" s="52">
        <f t="shared" si="5"/>
        <v>0</v>
      </c>
    </row>
    <row r="22" spans="1:26" hidden="1">
      <c r="A22" s="87"/>
      <c r="B22" s="95" t="s">
        <v>48</v>
      </c>
      <c r="C22" s="89" t="s">
        <v>49</v>
      </c>
      <c r="D22" s="172">
        <f t="shared" si="3"/>
        <v>0</v>
      </c>
      <c r="E22" s="66">
        <v>0</v>
      </c>
      <c r="F22" s="66">
        <v>0</v>
      </c>
      <c r="G22" s="66">
        <v>0</v>
      </c>
      <c r="H22" s="66">
        <v>0</v>
      </c>
      <c r="I22" s="66">
        <v>0</v>
      </c>
      <c r="J22" s="66">
        <v>0</v>
      </c>
      <c r="K22" s="66">
        <v>0</v>
      </c>
      <c r="L22" s="66">
        <v>0</v>
      </c>
      <c r="M22" s="66">
        <v>0</v>
      </c>
      <c r="N22" s="66">
        <v>0</v>
      </c>
      <c r="O22" s="66">
        <v>0</v>
      </c>
      <c r="P22" s="66">
        <v>0</v>
      </c>
      <c r="Q22" s="66">
        <v>0</v>
      </c>
      <c r="R22" s="66">
        <v>0</v>
      </c>
      <c r="S22" s="66">
        <v>0</v>
      </c>
      <c r="T22" s="66">
        <v>0</v>
      </c>
      <c r="U22" s="66">
        <v>0</v>
      </c>
      <c r="V22" s="66">
        <v>0</v>
      </c>
      <c r="W22" s="66">
        <v>0</v>
      </c>
      <c r="X22" s="66">
        <v>0</v>
      </c>
      <c r="Y22" s="66">
        <v>0</v>
      </c>
      <c r="Z22" s="66">
        <v>0</v>
      </c>
    </row>
    <row r="23" spans="1:26" hidden="1">
      <c r="A23" s="87"/>
      <c r="B23" s="95" t="s">
        <v>50</v>
      </c>
      <c r="C23" s="89" t="s">
        <v>51</v>
      </c>
      <c r="D23" s="172">
        <f t="shared" si="3"/>
        <v>0</v>
      </c>
      <c r="E23" s="66">
        <v>0</v>
      </c>
      <c r="F23" s="66">
        <v>0</v>
      </c>
      <c r="G23" s="66">
        <v>0</v>
      </c>
      <c r="H23" s="66">
        <v>0</v>
      </c>
      <c r="I23" s="66">
        <v>0</v>
      </c>
      <c r="J23" s="66">
        <v>0</v>
      </c>
      <c r="K23" s="66">
        <v>0</v>
      </c>
      <c r="L23" s="66">
        <v>0</v>
      </c>
      <c r="M23" s="66">
        <v>0</v>
      </c>
      <c r="N23" s="66">
        <v>0</v>
      </c>
      <c r="O23" s="66">
        <v>0</v>
      </c>
      <c r="P23" s="66">
        <v>0</v>
      </c>
      <c r="Q23" s="66">
        <v>0</v>
      </c>
      <c r="R23" s="66">
        <v>0</v>
      </c>
      <c r="S23" s="66">
        <v>0</v>
      </c>
      <c r="T23" s="66">
        <v>0</v>
      </c>
      <c r="U23" s="66">
        <v>0</v>
      </c>
      <c r="V23" s="66">
        <v>0</v>
      </c>
      <c r="W23" s="66">
        <v>0</v>
      </c>
      <c r="X23" s="66">
        <v>0</v>
      </c>
      <c r="Y23" s="66">
        <v>0</v>
      </c>
      <c r="Z23" s="66">
        <v>0</v>
      </c>
    </row>
    <row r="24" spans="1:26" hidden="1">
      <c r="A24" s="87"/>
      <c r="B24" s="95" t="s">
        <v>52</v>
      </c>
      <c r="C24" s="89" t="s">
        <v>53</v>
      </c>
      <c r="D24" s="172">
        <f t="shared" si="3"/>
        <v>0</v>
      </c>
      <c r="E24" s="66">
        <v>0</v>
      </c>
      <c r="F24" s="66">
        <v>0</v>
      </c>
      <c r="G24" s="66">
        <v>0</v>
      </c>
      <c r="H24" s="66">
        <v>0</v>
      </c>
      <c r="I24" s="66">
        <v>0</v>
      </c>
      <c r="J24" s="66">
        <v>0</v>
      </c>
      <c r="K24" s="66">
        <v>0</v>
      </c>
      <c r="L24" s="66">
        <v>0</v>
      </c>
      <c r="M24" s="66">
        <v>0</v>
      </c>
      <c r="N24" s="66">
        <v>0</v>
      </c>
      <c r="O24" s="66">
        <v>0</v>
      </c>
      <c r="P24" s="66">
        <v>0</v>
      </c>
      <c r="Q24" s="66">
        <v>0</v>
      </c>
      <c r="R24" s="66">
        <v>0</v>
      </c>
      <c r="S24" s="66">
        <v>0</v>
      </c>
      <c r="T24" s="66">
        <v>0</v>
      </c>
      <c r="U24" s="66">
        <v>0</v>
      </c>
      <c r="V24" s="66">
        <v>0</v>
      </c>
      <c r="W24" s="66">
        <v>0</v>
      </c>
      <c r="X24" s="66">
        <v>0</v>
      </c>
      <c r="Y24" s="66">
        <v>0</v>
      </c>
      <c r="Z24" s="66">
        <v>0</v>
      </c>
    </row>
    <row r="25" spans="1:26">
      <c r="A25" s="90" t="s">
        <v>54</v>
      </c>
      <c r="B25" s="91" t="s">
        <v>55</v>
      </c>
      <c r="C25" s="92" t="s">
        <v>56</v>
      </c>
      <c r="D25" s="172">
        <f t="shared" si="3"/>
        <v>0</v>
      </c>
      <c r="E25" s="52">
        <f>E26+E27+E28</f>
        <v>0</v>
      </c>
      <c r="F25" s="52">
        <f t="shared" ref="F25:Z25" si="6">F26+F27+F28</f>
        <v>0</v>
      </c>
      <c r="G25" s="52">
        <f t="shared" si="6"/>
        <v>0</v>
      </c>
      <c r="H25" s="52">
        <f t="shared" si="6"/>
        <v>0</v>
      </c>
      <c r="I25" s="52">
        <f t="shared" si="6"/>
        <v>0</v>
      </c>
      <c r="J25" s="52">
        <f t="shared" si="6"/>
        <v>0</v>
      </c>
      <c r="K25" s="52">
        <f t="shared" si="6"/>
        <v>0</v>
      </c>
      <c r="L25" s="52">
        <f t="shared" si="6"/>
        <v>0</v>
      </c>
      <c r="M25" s="52">
        <f t="shared" si="6"/>
        <v>0</v>
      </c>
      <c r="N25" s="52">
        <f t="shared" si="6"/>
        <v>0</v>
      </c>
      <c r="O25" s="52">
        <f t="shared" si="6"/>
        <v>0</v>
      </c>
      <c r="P25" s="52">
        <f t="shared" si="6"/>
        <v>0</v>
      </c>
      <c r="Q25" s="52">
        <f t="shared" si="6"/>
        <v>0</v>
      </c>
      <c r="R25" s="52">
        <f t="shared" si="6"/>
        <v>0</v>
      </c>
      <c r="S25" s="52">
        <f t="shared" si="6"/>
        <v>0</v>
      </c>
      <c r="T25" s="52">
        <f t="shared" si="6"/>
        <v>0</v>
      </c>
      <c r="U25" s="52">
        <f t="shared" si="6"/>
        <v>0</v>
      </c>
      <c r="V25" s="52">
        <f t="shared" si="6"/>
        <v>0</v>
      </c>
      <c r="W25" s="52">
        <f t="shared" si="6"/>
        <v>0</v>
      </c>
      <c r="X25" s="52">
        <f t="shared" si="6"/>
        <v>0</v>
      </c>
      <c r="Y25" s="52">
        <f t="shared" si="6"/>
        <v>0</v>
      </c>
      <c r="Z25" s="52">
        <f t="shared" si="6"/>
        <v>0</v>
      </c>
    </row>
    <row r="26" spans="1:26">
      <c r="A26" s="87"/>
      <c r="B26" s="88" t="s">
        <v>199</v>
      </c>
      <c r="C26" s="89" t="s">
        <v>58</v>
      </c>
      <c r="D26" s="172">
        <f t="shared" si="3"/>
        <v>0</v>
      </c>
      <c r="E26" s="66">
        <v>0</v>
      </c>
      <c r="F26" s="66">
        <v>0</v>
      </c>
      <c r="G26" s="66">
        <v>0</v>
      </c>
      <c r="H26" s="66">
        <v>0</v>
      </c>
      <c r="I26" s="66">
        <v>0</v>
      </c>
      <c r="J26" s="66">
        <v>0</v>
      </c>
      <c r="K26" s="66">
        <v>0</v>
      </c>
      <c r="L26" s="66">
        <v>0</v>
      </c>
      <c r="M26" s="66">
        <v>0</v>
      </c>
      <c r="N26" s="66">
        <v>0</v>
      </c>
      <c r="O26" s="66">
        <v>0</v>
      </c>
      <c r="P26" s="66">
        <v>0</v>
      </c>
      <c r="Q26" s="66">
        <v>0</v>
      </c>
      <c r="R26" s="66">
        <v>0</v>
      </c>
      <c r="S26" s="66">
        <v>0</v>
      </c>
      <c r="T26" s="66">
        <v>0</v>
      </c>
      <c r="U26" s="66">
        <v>0</v>
      </c>
      <c r="V26" s="66">
        <v>0</v>
      </c>
      <c r="W26" s="66">
        <v>0</v>
      </c>
      <c r="X26" s="66">
        <v>0</v>
      </c>
      <c r="Y26" s="66">
        <v>0</v>
      </c>
      <c r="Z26" s="66">
        <v>0</v>
      </c>
    </row>
    <row r="27" spans="1:26" hidden="1">
      <c r="A27" s="87"/>
      <c r="B27" s="95" t="s">
        <v>59</v>
      </c>
      <c r="C27" s="89" t="s">
        <v>60</v>
      </c>
      <c r="D27" s="172">
        <f t="shared" si="3"/>
        <v>0</v>
      </c>
      <c r="E27" s="66">
        <v>0</v>
      </c>
      <c r="F27" s="66">
        <v>0</v>
      </c>
      <c r="G27" s="66">
        <v>0</v>
      </c>
      <c r="H27" s="66">
        <v>0</v>
      </c>
      <c r="I27" s="66">
        <v>0</v>
      </c>
      <c r="J27" s="66">
        <v>0</v>
      </c>
      <c r="K27" s="66">
        <v>0</v>
      </c>
      <c r="L27" s="66">
        <v>0</v>
      </c>
      <c r="M27" s="66">
        <v>0</v>
      </c>
      <c r="N27" s="66">
        <v>0</v>
      </c>
      <c r="O27" s="66">
        <v>0</v>
      </c>
      <c r="P27" s="66">
        <v>0</v>
      </c>
      <c r="Q27" s="66">
        <v>0</v>
      </c>
      <c r="R27" s="66">
        <v>0</v>
      </c>
      <c r="S27" s="66">
        <v>0</v>
      </c>
      <c r="T27" s="66">
        <v>0</v>
      </c>
      <c r="U27" s="66">
        <v>0</v>
      </c>
      <c r="V27" s="66">
        <v>0</v>
      </c>
      <c r="W27" s="66">
        <v>0</v>
      </c>
      <c r="X27" s="66">
        <v>0</v>
      </c>
      <c r="Y27" s="66">
        <v>0</v>
      </c>
      <c r="Z27" s="66">
        <v>0</v>
      </c>
    </row>
    <row r="28" spans="1:26" hidden="1">
      <c r="A28" s="87"/>
      <c r="B28" s="95" t="s">
        <v>61</v>
      </c>
      <c r="C28" s="89" t="s">
        <v>62</v>
      </c>
      <c r="D28" s="172">
        <f t="shared" si="3"/>
        <v>0</v>
      </c>
      <c r="E28" s="66">
        <v>0</v>
      </c>
      <c r="F28" s="66">
        <v>0</v>
      </c>
      <c r="G28" s="66">
        <v>0</v>
      </c>
      <c r="H28" s="66">
        <v>0</v>
      </c>
      <c r="I28" s="66">
        <v>0</v>
      </c>
      <c r="J28" s="66">
        <v>0</v>
      </c>
      <c r="K28" s="66">
        <v>0</v>
      </c>
      <c r="L28" s="66">
        <v>0</v>
      </c>
      <c r="M28" s="66">
        <v>0</v>
      </c>
      <c r="N28" s="66">
        <v>0</v>
      </c>
      <c r="O28" s="66">
        <v>0</v>
      </c>
      <c r="P28" s="66">
        <v>0</v>
      </c>
      <c r="Q28" s="66">
        <v>0</v>
      </c>
      <c r="R28" s="66">
        <v>0</v>
      </c>
      <c r="S28" s="66">
        <v>0</v>
      </c>
      <c r="T28" s="66">
        <v>0</v>
      </c>
      <c r="U28" s="66">
        <v>0</v>
      </c>
      <c r="V28" s="66">
        <v>0</v>
      </c>
      <c r="W28" s="66">
        <v>0</v>
      </c>
      <c r="X28" s="66">
        <v>0</v>
      </c>
      <c r="Y28" s="66">
        <v>0</v>
      </c>
      <c r="Z28" s="66">
        <v>0</v>
      </c>
    </row>
    <row r="29" spans="1:26">
      <c r="A29" s="90" t="s">
        <v>63</v>
      </c>
      <c r="B29" s="96" t="s">
        <v>64</v>
      </c>
      <c r="C29" s="92" t="s">
        <v>65</v>
      </c>
      <c r="D29" s="172">
        <f t="shared" si="3"/>
        <v>0</v>
      </c>
      <c r="E29" s="52">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row>
    <row r="30" spans="1:26">
      <c r="A30" s="90" t="s">
        <v>66</v>
      </c>
      <c r="B30" s="96" t="s">
        <v>67</v>
      </c>
      <c r="C30" s="92" t="s">
        <v>68</v>
      </c>
      <c r="D30" s="172">
        <f t="shared" si="3"/>
        <v>0</v>
      </c>
      <c r="E30" s="52">
        <v>0</v>
      </c>
      <c r="F30" s="52">
        <v>0</v>
      </c>
      <c r="G30" s="52">
        <v>0</v>
      </c>
      <c r="H30" s="52">
        <v>0</v>
      </c>
      <c r="I30" s="52">
        <v>0</v>
      </c>
      <c r="J30" s="52">
        <v>0</v>
      </c>
      <c r="K30" s="52">
        <v>0</v>
      </c>
      <c r="L30" s="52">
        <v>0</v>
      </c>
      <c r="M30" s="52">
        <v>0</v>
      </c>
      <c r="N30" s="52">
        <v>0</v>
      </c>
      <c r="O30" s="52">
        <v>0</v>
      </c>
      <c r="P30" s="52">
        <v>0</v>
      </c>
      <c r="Q30" s="52">
        <v>0</v>
      </c>
      <c r="R30" s="52">
        <v>0</v>
      </c>
      <c r="S30" s="52">
        <v>0</v>
      </c>
      <c r="T30" s="52">
        <v>0</v>
      </c>
      <c r="U30" s="52">
        <v>0</v>
      </c>
      <c r="V30" s="52">
        <v>0</v>
      </c>
      <c r="W30" s="52">
        <v>0</v>
      </c>
      <c r="X30" s="52">
        <v>0</v>
      </c>
      <c r="Y30" s="52">
        <v>0</v>
      </c>
      <c r="Z30" s="52">
        <v>0</v>
      </c>
    </row>
    <row r="31" spans="1:26">
      <c r="A31" s="90" t="s">
        <v>69</v>
      </c>
      <c r="B31" s="96" t="s">
        <v>70</v>
      </c>
      <c r="C31" s="92" t="s">
        <v>71</v>
      </c>
      <c r="D31" s="172">
        <f t="shared" si="3"/>
        <v>0</v>
      </c>
      <c r="E31" s="52">
        <v>0</v>
      </c>
      <c r="F31" s="52">
        <v>0</v>
      </c>
      <c r="G31" s="52">
        <v>0</v>
      </c>
      <c r="H31" s="52">
        <v>0</v>
      </c>
      <c r="I31" s="52">
        <v>0</v>
      </c>
      <c r="J31" s="52">
        <v>0</v>
      </c>
      <c r="K31" s="52">
        <v>0</v>
      </c>
      <c r="L31" s="52">
        <v>0</v>
      </c>
      <c r="M31" s="52">
        <v>0</v>
      </c>
      <c r="N31" s="52">
        <v>0</v>
      </c>
      <c r="O31" s="52">
        <v>0</v>
      </c>
      <c r="P31" s="52">
        <v>0</v>
      </c>
      <c r="Q31" s="52">
        <v>0</v>
      </c>
      <c r="R31" s="52">
        <v>0</v>
      </c>
      <c r="S31" s="52">
        <v>0</v>
      </c>
      <c r="T31" s="52">
        <v>0</v>
      </c>
      <c r="U31" s="52">
        <v>0</v>
      </c>
      <c r="V31" s="52">
        <v>0</v>
      </c>
      <c r="W31" s="52">
        <v>0</v>
      </c>
      <c r="X31" s="52">
        <v>0</v>
      </c>
      <c r="Y31" s="52">
        <v>0</v>
      </c>
      <c r="Z31" s="52">
        <v>0</v>
      </c>
    </row>
    <row r="32" spans="1:26" s="141" customFormat="1" ht="14.4">
      <c r="A32" s="83" t="s">
        <v>72</v>
      </c>
      <c r="B32" s="103" t="s">
        <v>73</v>
      </c>
      <c r="C32" s="85" t="s">
        <v>74</v>
      </c>
      <c r="D32" s="64">
        <f>SUM(D33:D42)+SUM(D60:D73)</f>
        <v>0.94519700000001661</v>
      </c>
      <c r="E32" s="64">
        <f>SUM(E33:E42)+SUM(E60:E73)</f>
        <v>0</v>
      </c>
      <c r="F32" s="64">
        <f t="shared" ref="F32:L32" si="7">SUM(F33:F42)+SUM(F60:F73)</f>
        <v>0</v>
      </c>
      <c r="G32" s="64">
        <f t="shared" si="7"/>
        <v>0</v>
      </c>
      <c r="H32" s="64">
        <f t="shared" si="7"/>
        <v>0.79</v>
      </c>
      <c r="I32" s="64">
        <f t="shared" si="7"/>
        <v>0</v>
      </c>
      <c r="J32" s="64">
        <f t="shared" si="7"/>
        <v>0</v>
      </c>
      <c r="K32" s="64">
        <f t="shared" si="7"/>
        <v>0</v>
      </c>
      <c r="L32" s="64">
        <f t="shared" si="7"/>
        <v>0</v>
      </c>
      <c r="M32" s="64">
        <f t="shared" ref="M32:Z32" si="8">SUM(M33:M42)+SUM(M60:M73)</f>
        <v>0</v>
      </c>
      <c r="N32" s="64">
        <f t="shared" si="8"/>
        <v>5.0197000000016499E-2</v>
      </c>
      <c r="O32" s="64">
        <f t="shared" si="8"/>
        <v>0</v>
      </c>
      <c r="P32" s="64">
        <f t="shared" si="8"/>
        <v>0</v>
      </c>
      <c r="Q32" s="64">
        <f t="shared" si="8"/>
        <v>0</v>
      </c>
      <c r="R32" s="64">
        <f t="shared" si="8"/>
        <v>0</v>
      </c>
      <c r="S32" s="64">
        <f t="shared" si="8"/>
        <v>0.10500000000000001</v>
      </c>
      <c r="T32" s="64">
        <f t="shared" si="8"/>
        <v>0</v>
      </c>
      <c r="U32" s="64">
        <f t="shared" si="8"/>
        <v>0</v>
      </c>
      <c r="V32" s="64">
        <f t="shared" si="8"/>
        <v>0</v>
      </c>
      <c r="W32" s="64">
        <f t="shared" si="8"/>
        <v>0</v>
      </c>
      <c r="X32" s="64">
        <f t="shared" si="8"/>
        <v>0</v>
      </c>
      <c r="Y32" s="64">
        <f t="shared" si="8"/>
        <v>0</v>
      </c>
      <c r="Z32" s="64">
        <f t="shared" si="8"/>
        <v>0</v>
      </c>
    </row>
    <row r="33" spans="1:26" s="141" customFormat="1">
      <c r="A33" s="90" t="s">
        <v>76</v>
      </c>
      <c r="B33" s="96" t="s">
        <v>77</v>
      </c>
      <c r="C33" s="92" t="s">
        <v>78</v>
      </c>
      <c r="D33" s="172">
        <f t="shared" ref="D33:D73" si="9">SUM(E33:Z33)</f>
        <v>0</v>
      </c>
      <c r="E33" s="52">
        <v>0</v>
      </c>
      <c r="F33" s="52">
        <v>0</v>
      </c>
      <c r="G33" s="52">
        <v>0</v>
      </c>
      <c r="H33" s="52">
        <v>0</v>
      </c>
      <c r="I33" s="52">
        <v>0</v>
      </c>
      <c r="J33" s="52">
        <v>0</v>
      </c>
      <c r="K33" s="52">
        <v>0</v>
      </c>
      <c r="L33" s="52">
        <v>0</v>
      </c>
      <c r="M33" s="52">
        <v>0</v>
      </c>
      <c r="N33" s="52">
        <v>0</v>
      </c>
      <c r="O33" s="52">
        <v>0</v>
      </c>
      <c r="P33" s="52">
        <v>0</v>
      </c>
      <c r="Q33" s="52">
        <v>0</v>
      </c>
      <c r="R33" s="52">
        <v>0</v>
      </c>
      <c r="S33" s="52">
        <v>0</v>
      </c>
      <c r="T33" s="52">
        <v>0</v>
      </c>
      <c r="U33" s="52">
        <v>0</v>
      </c>
      <c r="V33" s="52">
        <v>0</v>
      </c>
      <c r="W33" s="52">
        <v>0</v>
      </c>
      <c r="X33" s="52">
        <v>0</v>
      </c>
      <c r="Y33" s="52">
        <v>0</v>
      </c>
      <c r="Z33" s="52">
        <v>0</v>
      </c>
    </row>
    <row r="34" spans="1:26" s="141" customFormat="1">
      <c r="A34" s="90" t="s">
        <v>79</v>
      </c>
      <c r="B34" s="96" t="s">
        <v>80</v>
      </c>
      <c r="C34" s="92" t="s">
        <v>81</v>
      </c>
      <c r="D34" s="172">
        <f t="shared" si="9"/>
        <v>0.05</v>
      </c>
      <c r="E34" s="52">
        <v>0</v>
      </c>
      <c r="F34" s="52">
        <v>0</v>
      </c>
      <c r="G34" s="52">
        <v>0</v>
      </c>
      <c r="H34" s="52">
        <v>0</v>
      </c>
      <c r="I34" s="52">
        <v>0</v>
      </c>
      <c r="J34" s="52">
        <v>0</v>
      </c>
      <c r="K34" s="52">
        <v>0</v>
      </c>
      <c r="L34" s="52">
        <v>0</v>
      </c>
      <c r="M34" s="52">
        <v>0</v>
      </c>
      <c r="N34" s="52">
        <v>0</v>
      </c>
      <c r="O34" s="52">
        <v>0</v>
      </c>
      <c r="P34" s="52">
        <v>0</v>
      </c>
      <c r="Q34" s="52">
        <v>0</v>
      </c>
      <c r="R34" s="52">
        <v>0</v>
      </c>
      <c r="S34" s="52">
        <v>0.05</v>
      </c>
      <c r="T34" s="52">
        <v>0</v>
      </c>
      <c r="U34" s="52">
        <v>0</v>
      </c>
      <c r="V34" s="52">
        <v>0</v>
      </c>
      <c r="W34" s="52">
        <v>0</v>
      </c>
      <c r="X34" s="52">
        <v>0</v>
      </c>
      <c r="Y34" s="52">
        <v>0</v>
      </c>
      <c r="Z34" s="52">
        <v>0</v>
      </c>
    </row>
    <row r="35" spans="1:26">
      <c r="A35" s="90" t="s">
        <v>82</v>
      </c>
      <c r="B35" s="96" t="s">
        <v>83</v>
      </c>
      <c r="C35" s="92" t="s">
        <v>84</v>
      </c>
      <c r="D35" s="172">
        <f t="shared" si="9"/>
        <v>0</v>
      </c>
      <c r="E35" s="52">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row>
    <row r="36" spans="1:26">
      <c r="A36" s="90" t="s">
        <v>85</v>
      </c>
      <c r="B36" s="189" t="s">
        <v>86</v>
      </c>
      <c r="C36" s="92" t="s">
        <v>87</v>
      </c>
      <c r="D36" s="172">
        <f t="shared" si="9"/>
        <v>0</v>
      </c>
      <c r="E36" s="52">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row>
    <row r="37" spans="1:26">
      <c r="A37" s="90" t="s">
        <v>85</v>
      </c>
      <c r="B37" s="96" t="s">
        <v>88</v>
      </c>
      <c r="C37" s="92" t="s">
        <v>89</v>
      </c>
      <c r="D37" s="172">
        <f t="shared" si="9"/>
        <v>0</v>
      </c>
      <c r="E37" s="52">
        <v>0</v>
      </c>
      <c r="F37" s="52">
        <v>0</v>
      </c>
      <c r="G37" s="52">
        <v>0</v>
      </c>
      <c r="H37" s="52">
        <v>0</v>
      </c>
      <c r="I37" s="52">
        <v>0</v>
      </c>
      <c r="J37" s="52">
        <v>0</v>
      </c>
      <c r="K37" s="52">
        <v>0</v>
      </c>
      <c r="L37" s="52">
        <v>0</v>
      </c>
      <c r="M37" s="52">
        <v>0</v>
      </c>
      <c r="N37" s="52">
        <v>0</v>
      </c>
      <c r="O37" s="52">
        <v>0</v>
      </c>
      <c r="P37" s="52">
        <v>0</v>
      </c>
      <c r="Q37" s="52">
        <v>0</v>
      </c>
      <c r="R37" s="52">
        <v>0</v>
      </c>
      <c r="S37" s="52">
        <v>0</v>
      </c>
      <c r="T37" s="52">
        <v>0</v>
      </c>
      <c r="U37" s="52">
        <v>0</v>
      </c>
      <c r="V37" s="52">
        <v>0</v>
      </c>
      <c r="W37" s="52">
        <v>0</v>
      </c>
      <c r="X37" s="52">
        <v>0</v>
      </c>
      <c r="Y37" s="52">
        <v>0</v>
      </c>
      <c r="Z37" s="52">
        <v>0</v>
      </c>
    </row>
    <row r="38" spans="1:26">
      <c r="A38" s="90" t="s">
        <v>90</v>
      </c>
      <c r="B38" s="96" t="s">
        <v>91</v>
      </c>
      <c r="C38" s="92" t="s">
        <v>92</v>
      </c>
      <c r="D38" s="172">
        <f t="shared" si="9"/>
        <v>0</v>
      </c>
      <c r="E38" s="52">
        <v>0</v>
      </c>
      <c r="F38" s="52">
        <v>0</v>
      </c>
      <c r="G38" s="52">
        <v>0</v>
      </c>
      <c r="H38" s="52">
        <v>0</v>
      </c>
      <c r="I38" s="52">
        <v>0</v>
      </c>
      <c r="J38" s="52">
        <v>0</v>
      </c>
      <c r="K38" s="52">
        <v>0</v>
      </c>
      <c r="L38" s="52">
        <v>0</v>
      </c>
      <c r="M38" s="52">
        <v>0</v>
      </c>
      <c r="N38" s="52">
        <v>0</v>
      </c>
      <c r="O38" s="52">
        <v>0</v>
      </c>
      <c r="P38" s="52">
        <v>0</v>
      </c>
      <c r="Q38" s="52">
        <v>0</v>
      </c>
      <c r="R38" s="52">
        <v>0</v>
      </c>
      <c r="S38" s="52">
        <v>0</v>
      </c>
      <c r="T38" s="52">
        <v>0</v>
      </c>
      <c r="U38" s="52">
        <v>0</v>
      </c>
      <c r="V38" s="52">
        <v>0</v>
      </c>
      <c r="W38" s="52">
        <v>0</v>
      </c>
      <c r="X38" s="52">
        <v>0</v>
      </c>
      <c r="Y38" s="52">
        <v>0</v>
      </c>
      <c r="Z38" s="52">
        <v>0</v>
      </c>
    </row>
    <row r="39" spans="1:26">
      <c r="A39" s="90" t="s">
        <v>93</v>
      </c>
      <c r="B39" s="98" t="s">
        <v>94</v>
      </c>
      <c r="C39" s="92" t="s">
        <v>95</v>
      </c>
      <c r="D39" s="172">
        <f t="shared" si="9"/>
        <v>0</v>
      </c>
      <c r="E39" s="52">
        <v>0</v>
      </c>
      <c r="F39" s="52">
        <v>0</v>
      </c>
      <c r="G39" s="52">
        <v>0</v>
      </c>
      <c r="H39" s="52">
        <v>0</v>
      </c>
      <c r="I39" s="52">
        <v>0</v>
      </c>
      <c r="J39" s="52">
        <v>0</v>
      </c>
      <c r="K39" s="52">
        <v>0</v>
      </c>
      <c r="L39" s="52">
        <v>0</v>
      </c>
      <c r="M39" s="52">
        <v>0</v>
      </c>
      <c r="N39" s="52">
        <v>0</v>
      </c>
      <c r="O39" s="52">
        <v>0</v>
      </c>
      <c r="P39" s="52">
        <v>0</v>
      </c>
      <c r="Q39" s="52">
        <v>0</v>
      </c>
      <c r="R39" s="52">
        <v>0</v>
      </c>
      <c r="S39" s="52">
        <v>0</v>
      </c>
      <c r="T39" s="52">
        <v>0</v>
      </c>
      <c r="U39" s="52">
        <v>0</v>
      </c>
      <c r="V39" s="52">
        <v>0</v>
      </c>
      <c r="W39" s="52">
        <v>0</v>
      </c>
      <c r="X39" s="52">
        <v>0</v>
      </c>
      <c r="Y39" s="52">
        <v>0</v>
      </c>
      <c r="Z39" s="52">
        <v>0</v>
      </c>
    </row>
    <row r="40" spans="1:26">
      <c r="A40" s="90" t="s">
        <v>96</v>
      </c>
      <c r="B40" s="96" t="s">
        <v>97</v>
      </c>
      <c r="C40" s="92" t="s">
        <v>98</v>
      </c>
      <c r="D40" s="172">
        <f t="shared" si="9"/>
        <v>0</v>
      </c>
      <c r="E40" s="52">
        <v>0</v>
      </c>
      <c r="F40" s="52">
        <v>0</v>
      </c>
      <c r="G40" s="52">
        <v>0</v>
      </c>
      <c r="H40" s="52">
        <v>0</v>
      </c>
      <c r="I40" s="52">
        <v>0</v>
      </c>
      <c r="J40" s="52">
        <v>0</v>
      </c>
      <c r="K40" s="52">
        <v>0</v>
      </c>
      <c r="L40" s="52">
        <v>0</v>
      </c>
      <c r="M40" s="52">
        <v>0</v>
      </c>
      <c r="N40" s="52">
        <v>0</v>
      </c>
      <c r="O40" s="52">
        <v>0</v>
      </c>
      <c r="P40" s="52">
        <v>0</v>
      </c>
      <c r="Q40" s="52">
        <v>0</v>
      </c>
      <c r="R40" s="52">
        <v>0</v>
      </c>
      <c r="S40" s="52">
        <v>0</v>
      </c>
      <c r="T40" s="52">
        <v>0</v>
      </c>
      <c r="U40" s="52">
        <v>0</v>
      </c>
      <c r="V40" s="52">
        <v>0</v>
      </c>
      <c r="W40" s="52">
        <v>0</v>
      </c>
      <c r="X40" s="52">
        <v>0</v>
      </c>
      <c r="Y40" s="52">
        <v>0</v>
      </c>
      <c r="Z40" s="52">
        <v>0</v>
      </c>
    </row>
    <row r="41" spans="1:26">
      <c r="A41" s="90" t="s">
        <v>99</v>
      </c>
      <c r="B41" s="99" t="s">
        <v>100</v>
      </c>
      <c r="C41" s="92" t="s">
        <v>101</v>
      </c>
      <c r="D41" s="172">
        <f t="shared" si="9"/>
        <v>5.0197000000016499E-2</v>
      </c>
      <c r="E41" s="33">
        <v>0</v>
      </c>
      <c r="F41" s="33">
        <v>0</v>
      </c>
      <c r="G41" s="33">
        <v>0</v>
      </c>
      <c r="H41" s="33">
        <v>0</v>
      </c>
      <c r="I41" s="33">
        <v>0</v>
      </c>
      <c r="J41" s="33">
        <v>0</v>
      </c>
      <c r="K41" s="33">
        <v>0</v>
      </c>
      <c r="L41" s="33">
        <v>0</v>
      </c>
      <c r="M41" s="33">
        <v>0</v>
      </c>
      <c r="N41" s="33">
        <v>5.0197000000016499E-2</v>
      </c>
      <c r="O41" s="33">
        <v>0</v>
      </c>
      <c r="P41" s="33">
        <v>0</v>
      </c>
      <c r="Q41" s="33">
        <v>0</v>
      </c>
      <c r="R41" s="33">
        <v>0</v>
      </c>
      <c r="S41" s="33">
        <v>0</v>
      </c>
      <c r="T41" s="33">
        <v>0</v>
      </c>
      <c r="U41" s="33">
        <v>0</v>
      </c>
      <c r="V41" s="33">
        <v>0</v>
      </c>
      <c r="W41" s="33">
        <v>0</v>
      </c>
      <c r="X41" s="33">
        <v>0</v>
      </c>
      <c r="Y41" s="33">
        <v>0</v>
      </c>
      <c r="Z41" s="33">
        <v>0</v>
      </c>
    </row>
    <row r="42" spans="1:26" ht="27.6">
      <c r="A42" s="90" t="s">
        <v>102</v>
      </c>
      <c r="B42" s="98" t="s">
        <v>103</v>
      </c>
      <c r="C42" s="92" t="s">
        <v>104</v>
      </c>
      <c r="D42" s="172">
        <f t="shared" si="9"/>
        <v>0.84500000000000008</v>
      </c>
      <c r="E42" s="52">
        <f t="shared" ref="E42:Z42" si="10">SUM(E44:E59)</f>
        <v>0</v>
      </c>
      <c r="F42" s="52">
        <f t="shared" si="10"/>
        <v>0</v>
      </c>
      <c r="G42" s="52">
        <f t="shared" si="10"/>
        <v>0</v>
      </c>
      <c r="H42" s="52">
        <f t="shared" si="10"/>
        <v>0.79</v>
      </c>
      <c r="I42" s="52">
        <f t="shared" si="10"/>
        <v>0</v>
      </c>
      <c r="J42" s="52">
        <f t="shared" si="10"/>
        <v>0</v>
      </c>
      <c r="K42" s="52">
        <f t="shared" si="10"/>
        <v>0</v>
      </c>
      <c r="L42" s="52">
        <f t="shared" si="10"/>
        <v>0</v>
      </c>
      <c r="M42" s="52">
        <f t="shared" si="10"/>
        <v>0</v>
      </c>
      <c r="N42" s="52">
        <f t="shared" si="10"/>
        <v>0</v>
      </c>
      <c r="O42" s="52">
        <f t="shared" si="10"/>
        <v>0</v>
      </c>
      <c r="P42" s="52">
        <f t="shared" si="10"/>
        <v>0</v>
      </c>
      <c r="Q42" s="52">
        <f t="shared" si="10"/>
        <v>0</v>
      </c>
      <c r="R42" s="52">
        <f t="shared" si="10"/>
        <v>0</v>
      </c>
      <c r="S42" s="52">
        <f t="shared" si="10"/>
        <v>5.5E-2</v>
      </c>
      <c r="T42" s="52">
        <f t="shared" si="10"/>
        <v>0</v>
      </c>
      <c r="U42" s="52">
        <f t="shared" si="10"/>
        <v>0</v>
      </c>
      <c r="V42" s="52">
        <f t="shared" si="10"/>
        <v>0</v>
      </c>
      <c r="W42" s="52">
        <f t="shared" si="10"/>
        <v>0</v>
      </c>
      <c r="X42" s="52">
        <f t="shared" si="10"/>
        <v>0</v>
      </c>
      <c r="Y42" s="52">
        <f t="shared" si="10"/>
        <v>0</v>
      </c>
      <c r="Z42" s="52">
        <f t="shared" si="10"/>
        <v>0</v>
      </c>
    </row>
    <row r="43" spans="1:26" s="141" customFormat="1">
      <c r="A43" s="87"/>
      <c r="B43" s="88" t="s">
        <v>75</v>
      </c>
      <c r="C43" s="89"/>
      <c r="D43" s="172">
        <f t="shared" si="9"/>
        <v>0</v>
      </c>
      <c r="E43" s="66"/>
      <c r="F43" s="66"/>
      <c r="G43" s="66"/>
      <c r="H43" s="66"/>
      <c r="I43" s="66"/>
      <c r="J43" s="66"/>
      <c r="K43" s="66"/>
      <c r="L43" s="66"/>
      <c r="M43" s="66"/>
      <c r="N43" s="66"/>
      <c r="O43" s="66"/>
      <c r="P43" s="66"/>
      <c r="Q43" s="66"/>
      <c r="R43" s="66"/>
      <c r="S43" s="66"/>
      <c r="T43" s="66"/>
      <c r="U43" s="66"/>
      <c r="V43" s="66"/>
      <c r="W43" s="66"/>
      <c r="X43" s="66"/>
      <c r="Y43" s="66"/>
      <c r="Z43" s="66"/>
    </row>
    <row r="44" spans="1:26">
      <c r="A44" s="173" t="s">
        <v>289</v>
      </c>
      <c r="B44" s="98" t="s">
        <v>106</v>
      </c>
      <c r="C44" s="92" t="s">
        <v>107</v>
      </c>
      <c r="D44" s="172">
        <f t="shared" si="9"/>
        <v>0.79</v>
      </c>
      <c r="E44" s="33">
        <v>0</v>
      </c>
      <c r="F44" s="33">
        <v>0</v>
      </c>
      <c r="G44" s="33">
        <v>0</v>
      </c>
      <c r="H44" s="33">
        <v>0.79</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row>
    <row r="45" spans="1:26">
      <c r="A45" s="173" t="s">
        <v>289</v>
      </c>
      <c r="B45" s="98" t="s">
        <v>108</v>
      </c>
      <c r="C45" s="92" t="s">
        <v>109</v>
      </c>
      <c r="D45" s="172">
        <f t="shared" si="9"/>
        <v>0</v>
      </c>
      <c r="E45" s="33">
        <v>0</v>
      </c>
      <c r="F45" s="33">
        <v>0</v>
      </c>
      <c r="G45" s="33">
        <v>0</v>
      </c>
      <c r="H45" s="33">
        <v>0</v>
      </c>
      <c r="I45" s="33">
        <v>0</v>
      </c>
      <c r="J45" s="33">
        <v>0</v>
      </c>
      <c r="K45" s="33">
        <v>0</v>
      </c>
      <c r="L45" s="33">
        <v>0</v>
      </c>
      <c r="M45" s="33">
        <v>0</v>
      </c>
      <c r="N45" s="33">
        <v>0</v>
      </c>
      <c r="O45" s="33">
        <v>0</v>
      </c>
      <c r="P45" s="33">
        <v>0</v>
      </c>
      <c r="Q45" s="33">
        <v>0</v>
      </c>
      <c r="R45" s="33">
        <v>0</v>
      </c>
      <c r="S45" s="33">
        <v>0</v>
      </c>
      <c r="T45" s="33">
        <v>0</v>
      </c>
      <c r="U45" s="33">
        <v>0</v>
      </c>
      <c r="V45" s="33">
        <v>0</v>
      </c>
      <c r="W45" s="33">
        <v>0</v>
      </c>
      <c r="X45" s="33">
        <v>0</v>
      </c>
      <c r="Y45" s="33">
        <v>0</v>
      </c>
      <c r="Z45" s="33">
        <v>0</v>
      </c>
    </row>
    <row r="46" spans="1:26">
      <c r="A46" s="173" t="s">
        <v>289</v>
      </c>
      <c r="B46" s="98" t="s">
        <v>110</v>
      </c>
      <c r="C46" s="92" t="s">
        <v>111</v>
      </c>
      <c r="D46" s="172">
        <f t="shared" si="9"/>
        <v>5.5E-2</v>
      </c>
      <c r="E46" s="33">
        <v>0</v>
      </c>
      <c r="F46" s="33">
        <v>0</v>
      </c>
      <c r="G46" s="33">
        <v>0</v>
      </c>
      <c r="H46" s="33">
        <v>0</v>
      </c>
      <c r="I46" s="33">
        <v>0</v>
      </c>
      <c r="J46" s="33">
        <v>0</v>
      </c>
      <c r="K46" s="33">
        <v>0</v>
      </c>
      <c r="L46" s="33">
        <v>0</v>
      </c>
      <c r="M46" s="33">
        <v>0</v>
      </c>
      <c r="N46" s="33">
        <v>0</v>
      </c>
      <c r="O46" s="33">
        <v>0</v>
      </c>
      <c r="P46" s="33">
        <v>0</v>
      </c>
      <c r="Q46" s="33">
        <v>0</v>
      </c>
      <c r="R46" s="33">
        <v>0</v>
      </c>
      <c r="S46" s="33">
        <v>5.5E-2</v>
      </c>
      <c r="T46" s="33">
        <v>0</v>
      </c>
      <c r="U46" s="33">
        <v>0</v>
      </c>
      <c r="V46" s="33">
        <v>0</v>
      </c>
      <c r="W46" s="33">
        <v>0</v>
      </c>
      <c r="X46" s="33">
        <v>0</v>
      </c>
      <c r="Y46" s="33">
        <v>0</v>
      </c>
      <c r="Z46" s="33">
        <v>0</v>
      </c>
    </row>
    <row r="47" spans="1:26">
      <c r="A47" s="173" t="s">
        <v>289</v>
      </c>
      <c r="B47" s="98" t="s">
        <v>112</v>
      </c>
      <c r="C47" s="92" t="s">
        <v>113</v>
      </c>
      <c r="D47" s="172">
        <f t="shared" si="9"/>
        <v>0</v>
      </c>
      <c r="E47" s="33">
        <v>0</v>
      </c>
      <c r="F47" s="33">
        <v>0</v>
      </c>
      <c r="G47" s="33">
        <v>0</v>
      </c>
      <c r="H47" s="33">
        <v>0</v>
      </c>
      <c r="I47" s="33">
        <v>0</v>
      </c>
      <c r="J47" s="33">
        <v>0</v>
      </c>
      <c r="K47" s="33">
        <v>0</v>
      </c>
      <c r="L47" s="33">
        <v>0</v>
      </c>
      <c r="M47" s="33">
        <v>0</v>
      </c>
      <c r="N47" s="33">
        <v>0</v>
      </c>
      <c r="O47" s="33">
        <v>0</v>
      </c>
      <c r="P47" s="33">
        <v>0</v>
      </c>
      <c r="Q47" s="33">
        <v>0</v>
      </c>
      <c r="R47" s="33">
        <v>0</v>
      </c>
      <c r="S47" s="33">
        <v>0</v>
      </c>
      <c r="T47" s="33">
        <v>0</v>
      </c>
      <c r="U47" s="33">
        <v>0</v>
      </c>
      <c r="V47" s="33">
        <v>0</v>
      </c>
      <c r="W47" s="33">
        <v>0</v>
      </c>
      <c r="X47" s="33">
        <v>0</v>
      </c>
      <c r="Y47" s="33">
        <v>0</v>
      </c>
      <c r="Z47" s="33">
        <v>0</v>
      </c>
    </row>
    <row r="48" spans="1:26">
      <c r="A48" s="173" t="s">
        <v>289</v>
      </c>
      <c r="B48" s="98" t="s">
        <v>114</v>
      </c>
      <c r="C48" s="92" t="s">
        <v>115</v>
      </c>
      <c r="D48" s="172">
        <f t="shared" si="9"/>
        <v>0</v>
      </c>
      <c r="E48" s="33">
        <v>0</v>
      </c>
      <c r="F48" s="33">
        <v>0</v>
      </c>
      <c r="G48" s="33">
        <v>0</v>
      </c>
      <c r="H48" s="33">
        <v>0</v>
      </c>
      <c r="I48" s="33">
        <v>0</v>
      </c>
      <c r="J48" s="33">
        <v>0</v>
      </c>
      <c r="K48" s="33">
        <v>0</v>
      </c>
      <c r="L48" s="33">
        <v>0</v>
      </c>
      <c r="M48" s="33">
        <v>0</v>
      </c>
      <c r="N48" s="33">
        <v>0</v>
      </c>
      <c r="O48" s="33">
        <v>0</v>
      </c>
      <c r="P48" s="33">
        <v>0</v>
      </c>
      <c r="Q48" s="33">
        <v>0</v>
      </c>
      <c r="R48" s="33">
        <v>0</v>
      </c>
      <c r="S48" s="33">
        <v>0</v>
      </c>
      <c r="T48" s="33">
        <v>0</v>
      </c>
      <c r="U48" s="33">
        <v>0</v>
      </c>
      <c r="V48" s="33">
        <v>0</v>
      </c>
      <c r="W48" s="33">
        <v>0</v>
      </c>
      <c r="X48" s="33">
        <v>0</v>
      </c>
      <c r="Y48" s="33">
        <v>0</v>
      </c>
      <c r="Z48" s="33">
        <v>0</v>
      </c>
    </row>
    <row r="49" spans="1:26">
      <c r="A49" s="173" t="s">
        <v>289</v>
      </c>
      <c r="B49" s="98" t="s">
        <v>116</v>
      </c>
      <c r="C49" s="92" t="s">
        <v>117</v>
      </c>
      <c r="D49" s="172">
        <f t="shared" si="9"/>
        <v>0</v>
      </c>
      <c r="E49" s="33">
        <v>0</v>
      </c>
      <c r="F49" s="33">
        <v>0</v>
      </c>
      <c r="G49" s="33">
        <v>0</v>
      </c>
      <c r="H49" s="33">
        <v>0</v>
      </c>
      <c r="I49" s="33">
        <v>0</v>
      </c>
      <c r="J49" s="33">
        <v>0</v>
      </c>
      <c r="K49" s="33">
        <v>0</v>
      </c>
      <c r="L49" s="33">
        <v>0</v>
      </c>
      <c r="M49" s="33">
        <v>0</v>
      </c>
      <c r="N49" s="33">
        <v>0</v>
      </c>
      <c r="O49" s="33">
        <v>0</v>
      </c>
      <c r="P49" s="33">
        <v>0</v>
      </c>
      <c r="Q49" s="33">
        <v>0</v>
      </c>
      <c r="R49" s="33">
        <v>0</v>
      </c>
      <c r="S49" s="33">
        <v>0</v>
      </c>
      <c r="T49" s="33">
        <v>0</v>
      </c>
      <c r="U49" s="33">
        <v>0</v>
      </c>
      <c r="V49" s="33">
        <v>0</v>
      </c>
      <c r="W49" s="33">
        <v>0</v>
      </c>
      <c r="X49" s="33">
        <v>0</v>
      </c>
      <c r="Y49" s="33">
        <v>0</v>
      </c>
      <c r="Z49" s="33">
        <v>0</v>
      </c>
    </row>
    <row r="50" spans="1:26">
      <c r="A50" s="173" t="s">
        <v>289</v>
      </c>
      <c r="B50" s="98" t="s">
        <v>118</v>
      </c>
      <c r="C50" s="92" t="s">
        <v>119</v>
      </c>
      <c r="D50" s="172">
        <f t="shared" si="9"/>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row>
    <row r="51" spans="1:26">
      <c r="A51" s="173" t="s">
        <v>289</v>
      </c>
      <c r="B51" s="98" t="s">
        <v>120</v>
      </c>
      <c r="C51" s="92" t="s">
        <v>121</v>
      </c>
      <c r="D51" s="172">
        <f t="shared" si="9"/>
        <v>0</v>
      </c>
      <c r="E51" s="33">
        <v>0</v>
      </c>
      <c r="F51" s="33">
        <v>0</v>
      </c>
      <c r="G51" s="33">
        <v>0</v>
      </c>
      <c r="H51" s="33">
        <v>0</v>
      </c>
      <c r="I51" s="33">
        <v>0</v>
      </c>
      <c r="J51" s="33">
        <v>0</v>
      </c>
      <c r="K51" s="33">
        <v>0</v>
      </c>
      <c r="L51" s="33">
        <v>0</v>
      </c>
      <c r="M51" s="33">
        <v>0</v>
      </c>
      <c r="N51" s="33">
        <v>0</v>
      </c>
      <c r="O51" s="33">
        <v>0</v>
      </c>
      <c r="P51" s="33">
        <v>0</v>
      </c>
      <c r="Q51" s="33">
        <v>0</v>
      </c>
      <c r="R51" s="33">
        <v>0</v>
      </c>
      <c r="S51" s="33">
        <v>0</v>
      </c>
      <c r="T51" s="33">
        <v>0</v>
      </c>
      <c r="U51" s="33">
        <v>0</v>
      </c>
      <c r="V51" s="33">
        <v>0</v>
      </c>
      <c r="W51" s="33">
        <v>0</v>
      </c>
      <c r="X51" s="33">
        <v>0</v>
      </c>
      <c r="Y51" s="33">
        <v>0</v>
      </c>
      <c r="Z51" s="33">
        <v>0</v>
      </c>
    </row>
    <row r="52" spans="1:26">
      <c r="A52" s="173" t="s">
        <v>289</v>
      </c>
      <c r="B52" s="98" t="s">
        <v>122</v>
      </c>
      <c r="C52" s="92" t="s">
        <v>123</v>
      </c>
      <c r="D52" s="172">
        <f t="shared" si="9"/>
        <v>0</v>
      </c>
      <c r="E52" s="33">
        <v>0</v>
      </c>
      <c r="F52" s="33">
        <v>0</v>
      </c>
      <c r="G52" s="33">
        <v>0</v>
      </c>
      <c r="H52" s="33">
        <v>0</v>
      </c>
      <c r="I52" s="33">
        <v>0</v>
      </c>
      <c r="J52" s="33">
        <v>0</v>
      </c>
      <c r="K52" s="33">
        <v>0</v>
      </c>
      <c r="L52" s="33">
        <v>0</v>
      </c>
      <c r="M52" s="33">
        <v>0</v>
      </c>
      <c r="N52" s="33">
        <v>0</v>
      </c>
      <c r="O52" s="33">
        <v>0</v>
      </c>
      <c r="P52" s="33">
        <v>0</v>
      </c>
      <c r="Q52" s="33">
        <v>0</v>
      </c>
      <c r="R52" s="33">
        <v>0</v>
      </c>
      <c r="S52" s="33">
        <v>0</v>
      </c>
      <c r="T52" s="33">
        <v>0</v>
      </c>
      <c r="U52" s="33">
        <v>0</v>
      </c>
      <c r="V52" s="33">
        <v>0</v>
      </c>
      <c r="W52" s="33">
        <v>0</v>
      </c>
      <c r="X52" s="33">
        <v>0</v>
      </c>
      <c r="Y52" s="33">
        <v>0</v>
      </c>
      <c r="Z52" s="33">
        <v>0</v>
      </c>
    </row>
    <row r="53" spans="1:26">
      <c r="A53" s="173" t="s">
        <v>289</v>
      </c>
      <c r="B53" s="96" t="s">
        <v>124</v>
      </c>
      <c r="C53" s="92" t="s">
        <v>125</v>
      </c>
      <c r="D53" s="172">
        <f t="shared" si="9"/>
        <v>0</v>
      </c>
      <c r="E53" s="33">
        <v>0</v>
      </c>
      <c r="F53" s="33">
        <v>0</v>
      </c>
      <c r="G53" s="33">
        <v>0</v>
      </c>
      <c r="H53" s="33">
        <v>0</v>
      </c>
      <c r="I53" s="33">
        <v>0</v>
      </c>
      <c r="J53" s="33">
        <v>0</v>
      </c>
      <c r="K53" s="33">
        <v>0</v>
      </c>
      <c r="L53" s="33">
        <v>0</v>
      </c>
      <c r="M53" s="33">
        <v>0</v>
      </c>
      <c r="N53" s="33">
        <v>0</v>
      </c>
      <c r="O53" s="33">
        <v>0</v>
      </c>
      <c r="P53" s="33">
        <v>0</v>
      </c>
      <c r="Q53" s="33">
        <v>0</v>
      </c>
      <c r="R53" s="33">
        <v>0</v>
      </c>
      <c r="S53" s="33">
        <v>0</v>
      </c>
      <c r="T53" s="33">
        <v>0</v>
      </c>
      <c r="U53" s="33">
        <v>0</v>
      </c>
      <c r="V53" s="33">
        <v>0</v>
      </c>
      <c r="W53" s="33">
        <v>0</v>
      </c>
      <c r="X53" s="33">
        <v>0</v>
      </c>
      <c r="Y53" s="33">
        <v>0</v>
      </c>
      <c r="Z53" s="33">
        <v>0</v>
      </c>
    </row>
    <row r="54" spans="1:26">
      <c r="A54" s="173" t="s">
        <v>289</v>
      </c>
      <c r="B54" s="101" t="s">
        <v>126</v>
      </c>
      <c r="C54" s="92" t="s">
        <v>127</v>
      </c>
      <c r="D54" s="172">
        <f t="shared" si="9"/>
        <v>0</v>
      </c>
      <c r="E54" s="33">
        <v>0</v>
      </c>
      <c r="F54" s="33">
        <v>0</v>
      </c>
      <c r="G54" s="33">
        <v>0</v>
      </c>
      <c r="H54" s="33">
        <v>0</v>
      </c>
      <c r="I54" s="33">
        <v>0</v>
      </c>
      <c r="J54" s="33">
        <v>0</v>
      </c>
      <c r="K54" s="33">
        <v>0</v>
      </c>
      <c r="L54" s="33">
        <v>0</v>
      </c>
      <c r="M54" s="33">
        <v>0</v>
      </c>
      <c r="N54" s="33">
        <v>0</v>
      </c>
      <c r="O54" s="33">
        <v>0</v>
      </c>
      <c r="P54" s="33">
        <v>0</v>
      </c>
      <c r="Q54" s="33">
        <v>0</v>
      </c>
      <c r="R54" s="33">
        <v>0</v>
      </c>
      <c r="S54" s="33">
        <v>0</v>
      </c>
      <c r="T54" s="33">
        <v>0</v>
      </c>
      <c r="U54" s="33">
        <v>0</v>
      </c>
      <c r="V54" s="33">
        <v>0</v>
      </c>
      <c r="W54" s="33">
        <v>0</v>
      </c>
      <c r="X54" s="33">
        <v>0</v>
      </c>
      <c r="Y54" s="33">
        <v>0</v>
      </c>
      <c r="Z54" s="33">
        <v>0</v>
      </c>
    </row>
    <row r="55" spans="1:26">
      <c r="A55" s="173" t="s">
        <v>289</v>
      </c>
      <c r="B55" s="99" t="s">
        <v>128</v>
      </c>
      <c r="C55" s="92" t="s">
        <v>129</v>
      </c>
      <c r="D55" s="172">
        <f t="shared" si="9"/>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row>
    <row r="56" spans="1:26" ht="27.6">
      <c r="A56" s="173" t="s">
        <v>289</v>
      </c>
      <c r="B56" s="99" t="s">
        <v>130</v>
      </c>
      <c r="C56" s="92" t="s">
        <v>131</v>
      </c>
      <c r="D56" s="172">
        <f t="shared" si="9"/>
        <v>0</v>
      </c>
      <c r="E56" s="33">
        <v>0</v>
      </c>
      <c r="F56" s="33">
        <v>0</v>
      </c>
      <c r="G56" s="33">
        <v>0</v>
      </c>
      <c r="H56" s="33">
        <v>0</v>
      </c>
      <c r="I56" s="33">
        <v>0</v>
      </c>
      <c r="J56" s="33">
        <v>0</v>
      </c>
      <c r="K56" s="33">
        <v>0</v>
      </c>
      <c r="L56" s="33">
        <v>0</v>
      </c>
      <c r="M56" s="33">
        <v>0</v>
      </c>
      <c r="N56" s="33">
        <v>0</v>
      </c>
      <c r="O56" s="33">
        <v>0</v>
      </c>
      <c r="P56" s="33">
        <v>0</v>
      </c>
      <c r="Q56" s="33">
        <v>0</v>
      </c>
      <c r="R56" s="33">
        <v>0</v>
      </c>
      <c r="S56" s="33">
        <v>0</v>
      </c>
      <c r="T56" s="33">
        <v>0</v>
      </c>
      <c r="U56" s="33">
        <v>0</v>
      </c>
      <c r="V56" s="33">
        <v>0</v>
      </c>
      <c r="W56" s="33">
        <v>0</v>
      </c>
      <c r="X56" s="33">
        <v>0</v>
      </c>
      <c r="Y56" s="33">
        <v>0</v>
      </c>
      <c r="Z56" s="33">
        <v>0</v>
      </c>
    </row>
    <row r="57" spans="1:26">
      <c r="A57" s="173" t="s">
        <v>289</v>
      </c>
      <c r="B57" s="98" t="s">
        <v>132</v>
      </c>
      <c r="C57" s="92" t="s">
        <v>133</v>
      </c>
      <c r="D57" s="172">
        <f t="shared" si="9"/>
        <v>0</v>
      </c>
      <c r="E57" s="33">
        <v>0</v>
      </c>
      <c r="F57" s="33">
        <v>0</v>
      </c>
      <c r="G57" s="33">
        <v>0</v>
      </c>
      <c r="H57" s="33">
        <v>0</v>
      </c>
      <c r="I57" s="33">
        <v>0</v>
      </c>
      <c r="J57" s="33">
        <v>0</v>
      </c>
      <c r="K57" s="33">
        <v>0</v>
      </c>
      <c r="L57" s="33">
        <v>0</v>
      </c>
      <c r="M57" s="33">
        <v>0</v>
      </c>
      <c r="N57" s="33">
        <v>0</v>
      </c>
      <c r="O57" s="33">
        <v>0</v>
      </c>
      <c r="P57" s="33">
        <v>0</v>
      </c>
      <c r="Q57" s="33">
        <v>0</v>
      </c>
      <c r="R57" s="33">
        <v>0</v>
      </c>
      <c r="S57" s="33">
        <v>0</v>
      </c>
      <c r="T57" s="33">
        <v>0</v>
      </c>
      <c r="U57" s="33">
        <v>0</v>
      </c>
      <c r="V57" s="33">
        <v>0</v>
      </c>
      <c r="W57" s="33">
        <v>0</v>
      </c>
      <c r="X57" s="33">
        <v>0</v>
      </c>
      <c r="Y57" s="33">
        <v>0</v>
      </c>
      <c r="Z57" s="33">
        <v>0</v>
      </c>
    </row>
    <row r="58" spans="1:26">
      <c r="A58" s="173" t="s">
        <v>289</v>
      </c>
      <c r="B58" s="98" t="s">
        <v>134</v>
      </c>
      <c r="C58" s="92" t="s">
        <v>135</v>
      </c>
      <c r="D58" s="172">
        <f t="shared" si="9"/>
        <v>0</v>
      </c>
      <c r="E58" s="33">
        <v>0</v>
      </c>
      <c r="F58" s="33">
        <v>0</v>
      </c>
      <c r="G58" s="33">
        <v>0</v>
      </c>
      <c r="H58" s="33">
        <v>0</v>
      </c>
      <c r="I58" s="33">
        <v>0</v>
      </c>
      <c r="J58" s="33">
        <v>0</v>
      </c>
      <c r="K58" s="33">
        <v>0</v>
      </c>
      <c r="L58" s="33">
        <v>0</v>
      </c>
      <c r="M58" s="33">
        <v>0</v>
      </c>
      <c r="N58" s="33">
        <v>0</v>
      </c>
      <c r="O58" s="33">
        <v>0</v>
      </c>
      <c r="P58" s="33">
        <v>0</v>
      </c>
      <c r="Q58" s="33">
        <v>0</v>
      </c>
      <c r="R58" s="33">
        <v>0</v>
      </c>
      <c r="S58" s="33">
        <v>0</v>
      </c>
      <c r="T58" s="33">
        <v>0</v>
      </c>
      <c r="U58" s="33">
        <v>0</v>
      </c>
      <c r="V58" s="33">
        <v>0</v>
      </c>
      <c r="W58" s="33">
        <v>0</v>
      </c>
      <c r="X58" s="33">
        <v>0</v>
      </c>
      <c r="Y58" s="33">
        <v>0</v>
      </c>
      <c r="Z58" s="33">
        <v>0</v>
      </c>
    </row>
    <row r="59" spans="1:26">
      <c r="A59" s="173" t="s">
        <v>289</v>
      </c>
      <c r="B59" s="98" t="s">
        <v>136</v>
      </c>
      <c r="C59" s="92" t="s">
        <v>137</v>
      </c>
      <c r="D59" s="172">
        <f t="shared" si="9"/>
        <v>0</v>
      </c>
      <c r="E59" s="33">
        <v>0</v>
      </c>
      <c r="F59" s="33">
        <v>0</v>
      </c>
      <c r="G59" s="33">
        <v>0</v>
      </c>
      <c r="H59" s="33">
        <v>0</v>
      </c>
      <c r="I59" s="33">
        <v>0</v>
      </c>
      <c r="J59" s="33">
        <v>0</v>
      </c>
      <c r="K59" s="33">
        <v>0</v>
      </c>
      <c r="L59" s="33">
        <v>0</v>
      </c>
      <c r="M59" s="33">
        <v>0</v>
      </c>
      <c r="N59" s="33">
        <v>0</v>
      </c>
      <c r="O59" s="33">
        <v>0</v>
      </c>
      <c r="P59" s="33">
        <v>0</v>
      </c>
      <c r="Q59" s="33">
        <v>0</v>
      </c>
      <c r="R59" s="33">
        <v>0</v>
      </c>
      <c r="S59" s="33">
        <v>0</v>
      </c>
      <c r="T59" s="33">
        <v>0</v>
      </c>
      <c r="U59" s="33">
        <v>0</v>
      </c>
      <c r="V59" s="33">
        <v>0</v>
      </c>
      <c r="W59" s="33">
        <v>0</v>
      </c>
      <c r="X59" s="33">
        <v>0</v>
      </c>
      <c r="Y59" s="33">
        <v>0</v>
      </c>
      <c r="Z59" s="33">
        <v>0</v>
      </c>
    </row>
    <row r="60" spans="1:26">
      <c r="A60" s="90" t="s">
        <v>138</v>
      </c>
      <c r="B60" s="96" t="s">
        <v>139</v>
      </c>
      <c r="C60" s="92" t="s">
        <v>140</v>
      </c>
      <c r="D60" s="172">
        <f t="shared" si="9"/>
        <v>0</v>
      </c>
      <c r="E60" s="33">
        <v>0</v>
      </c>
      <c r="F60" s="33">
        <v>0</v>
      </c>
      <c r="G60" s="33">
        <v>0</v>
      </c>
      <c r="H60" s="33">
        <v>0</v>
      </c>
      <c r="I60" s="33">
        <v>0</v>
      </c>
      <c r="J60" s="33">
        <v>0</v>
      </c>
      <c r="K60" s="33">
        <v>0</v>
      </c>
      <c r="L60" s="33">
        <v>0</v>
      </c>
      <c r="M60" s="33">
        <v>0</v>
      </c>
      <c r="N60" s="33">
        <v>0</v>
      </c>
      <c r="O60" s="33">
        <v>0</v>
      </c>
      <c r="P60" s="33">
        <v>0</v>
      </c>
      <c r="Q60" s="33">
        <v>0</v>
      </c>
      <c r="R60" s="33">
        <v>0</v>
      </c>
      <c r="S60" s="33">
        <v>0</v>
      </c>
      <c r="T60" s="33">
        <v>0</v>
      </c>
      <c r="U60" s="33">
        <v>0</v>
      </c>
      <c r="V60" s="33">
        <v>0</v>
      </c>
      <c r="W60" s="33">
        <v>0</v>
      </c>
      <c r="X60" s="33">
        <v>0</v>
      </c>
      <c r="Y60" s="33">
        <v>0</v>
      </c>
      <c r="Z60" s="33">
        <v>0</v>
      </c>
    </row>
    <row r="61" spans="1:26">
      <c r="A61" s="90" t="s">
        <v>141</v>
      </c>
      <c r="B61" s="99" t="s">
        <v>142</v>
      </c>
      <c r="C61" s="92" t="s">
        <v>143</v>
      </c>
      <c r="D61" s="172">
        <f t="shared" si="9"/>
        <v>0</v>
      </c>
      <c r="E61" s="33">
        <v>0</v>
      </c>
      <c r="F61" s="33">
        <v>0</v>
      </c>
      <c r="G61" s="33">
        <v>0</v>
      </c>
      <c r="H61" s="33">
        <v>0</v>
      </c>
      <c r="I61" s="33">
        <v>0</v>
      </c>
      <c r="J61" s="33">
        <v>0</v>
      </c>
      <c r="K61" s="33">
        <v>0</v>
      </c>
      <c r="L61" s="33">
        <v>0</v>
      </c>
      <c r="M61" s="33">
        <v>0</v>
      </c>
      <c r="N61" s="33">
        <v>0</v>
      </c>
      <c r="O61" s="33">
        <v>0</v>
      </c>
      <c r="P61" s="33">
        <v>0</v>
      </c>
      <c r="Q61" s="33">
        <v>0</v>
      </c>
      <c r="R61" s="33">
        <v>0</v>
      </c>
      <c r="S61" s="33">
        <v>0</v>
      </c>
      <c r="T61" s="33">
        <v>0</v>
      </c>
      <c r="U61" s="33">
        <v>0</v>
      </c>
      <c r="V61" s="33">
        <v>0</v>
      </c>
      <c r="W61" s="33">
        <v>0</v>
      </c>
      <c r="X61" s="33">
        <v>0</v>
      </c>
      <c r="Y61" s="33">
        <v>0</v>
      </c>
      <c r="Z61" s="33">
        <v>0</v>
      </c>
    </row>
    <row r="62" spans="1:26">
      <c r="A62" s="90" t="s">
        <v>144</v>
      </c>
      <c r="B62" s="99" t="s">
        <v>145</v>
      </c>
      <c r="C62" s="92" t="s">
        <v>146</v>
      </c>
      <c r="D62" s="172">
        <f t="shared" si="9"/>
        <v>0</v>
      </c>
      <c r="E62" s="33">
        <v>0</v>
      </c>
      <c r="F62" s="33">
        <v>0</v>
      </c>
      <c r="G62" s="33">
        <v>0</v>
      </c>
      <c r="H62" s="33">
        <v>0</v>
      </c>
      <c r="I62" s="33">
        <v>0</v>
      </c>
      <c r="J62" s="33">
        <v>0</v>
      </c>
      <c r="K62" s="33">
        <v>0</v>
      </c>
      <c r="L62" s="33">
        <v>0</v>
      </c>
      <c r="M62" s="33">
        <v>0</v>
      </c>
      <c r="N62" s="33">
        <v>0</v>
      </c>
      <c r="O62" s="33">
        <v>0</v>
      </c>
      <c r="P62" s="33">
        <v>0</v>
      </c>
      <c r="Q62" s="33">
        <v>0</v>
      </c>
      <c r="R62" s="33">
        <v>0</v>
      </c>
      <c r="S62" s="33">
        <v>0</v>
      </c>
      <c r="T62" s="33">
        <v>0</v>
      </c>
      <c r="U62" s="33">
        <v>0</v>
      </c>
      <c r="V62" s="33">
        <v>0</v>
      </c>
      <c r="W62" s="33">
        <v>0</v>
      </c>
      <c r="X62" s="33">
        <v>0</v>
      </c>
      <c r="Y62" s="33">
        <v>0</v>
      </c>
      <c r="Z62" s="33">
        <v>0</v>
      </c>
    </row>
    <row r="63" spans="1:26">
      <c r="A63" s="90" t="s">
        <v>147</v>
      </c>
      <c r="B63" s="101" t="s">
        <v>148</v>
      </c>
      <c r="C63" s="92" t="s">
        <v>149</v>
      </c>
      <c r="D63" s="172">
        <f t="shared" si="9"/>
        <v>0</v>
      </c>
      <c r="E63" s="33">
        <v>0</v>
      </c>
      <c r="F63" s="33">
        <v>0</v>
      </c>
      <c r="G63" s="33">
        <v>0</v>
      </c>
      <c r="H63" s="33">
        <v>0</v>
      </c>
      <c r="I63" s="33">
        <v>0</v>
      </c>
      <c r="J63" s="33">
        <v>0</v>
      </c>
      <c r="K63" s="33">
        <v>0</v>
      </c>
      <c r="L63" s="33">
        <v>0</v>
      </c>
      <c r="M63" s="33">
        <v>0</v>
      </c>
      <c r="N63" s="33">
        <v>0</v>
      </c>
      <c r="O63" s="33">
        <v>0</v>
      </c>
      <c r="P63" s="33">
        <v>0</v>
      </c>
      <c r="Q63" s="33">
        <v>0</v>
      </c>
      <c r="R63" s="33">
        <v>0</v>
      </c>
      <c r="S63" s="33">
        <v>0</v>
      </c>
      <c r="T63" s="33">
        <v>0</v>
      </c>
      <c r="U63" s="33">
        <v>0</v>
      </c>
      <c r="V63" s="33">
        <v>0</v>
      </c>
      <c r="W63" s="33">
        <v>0</v>
      </c>
      <c r="X63" s="33">
        <v>0</v>
      </c>
      <c r="Y63" s="33">
        <v>0</v>
      </c>
      <c r="Z63" s="33">
        <v>0</v>
      </c>
    </row>
    <row r="64" spans="1:26">
      <c r="A64" s="90" t="s">
        <v>150</v>
      </c>
      <c r="B64" s="99" t="s">
        <v>151</v>
      </c>
      <c r="C64" s="92" t="s">
        <v>152</v>
      </c>
      <c r="D64" s="172">
        <f t="shared" si="9"/>
        <v>0</v>
      </c>
      <c r="E64" s="33">
        <v>0</v>
      </c>
      <c r="F64" s="33">
        <v>0</v>
      </c>
      <c r="G64" s="33">
        <v>0</v>
      </c>
      <c r="H64" s="33">
        <v>0</v>
      </c>
      <c r="I64" s="33">
        <v>0</v>
      </c>
      <c r="J64" s="33">
        <v>0</v>
      </c>
      <c r="K64" s="33">
        <v>0</v>
      </c>
      <c r="L64" s="33">
        <v>0</v>
      </c>
      <c r="M64" s="33">
        <v>0</v>
      </c>
      <c r="N64" s="33">
        <v>0</v>
      </c>
      <c r="O64" s="33">
        <v>0</v>
      </c>
      <c r="P64" s="33">
        <v>0</v>
      </c>
      <c r="Q64" s="33">
        <v>0</v>
      </c>
      <c r="R64" s="33">
        <v>0</v>
      </c>
      <c r="S64" s="33">
        <v>0</v>
      </c>
      <c r="T64" s="33">
        <v>0</v>
      </c>
      <c r="U64" s="33">
        <v>0</v>
      </c>
      <c r="V64" s="33">
        <v>0</v>
      </c>
      <c r="W64" s="33">
        <v>0</v>
      </c>
      <c r="X64" s="33">
        <v>0</v>
      </c>
      <c r="Y64" s="33">
        <v>0</v>
      </c>
      <c r="Z64" s="33">
        <v>0</v>
      </c>
    </row>
    <row r="65" spans="1:26">
      <c r="A65" s="90" t="s">
        <v>153</v>
      </c>
      <c r="B65" s="99" t="s">
        <v>154</v>
      </c>
      <c r="C65" s="92" t="s">
        <v>155</v>
      </c>
      <c r="D65" s="172">
        <f t="shared" si="9"/>
        <v>0</v>
      </c>
      <c r="E65" s="33">
        <v>0</v>
      </c>
      <c r="F65" s="33">
        <v>0</v>
      </c>
      <c r="G65" s="33">
        <v>0</v>
      </c>
      <c r="H65" s="33">
        <v>0</v>
      </c>
      <c r="I65" s="33">
        <v>0</v>
      </c>
      <c r="J65" s="33">
        <v>0</v>
      </c>
      <c r="K65" s="33">
        <v>0</v>
      </c>
      <c r="L65" s="33">
        <v>0</v>
      </c>
      <c r="M65" s="33">
        <v>0</v>
      </c>
      <c r="N65" s="33">
        <v>0</v>
      </c>
      <c r="O65" s="33">
        <v>0</v>
      </c>
      <c r="P65" s="33">
        <v>0</v>
      </c>
      <c r="Q65" s="33">
        <v>0</v>
      </c>
      <c r="R65" s="33">
        <v>0</v>
      </c>
      <c r="S65" s="33">
        <v>0</v>
      </c>
      <c r="T65" s="33">
        <v>0</v>
      </c>
      <c r="U65" s="33">
        <v>0</v>
      </c>
      <c r="V65" s="33">
        <v>0</v>
      </c>
      <c r="W65" s="33">
        <v>0</v>
      </c>
      <c r="X65" s="33">
        <v>0</v>
      </c>
      <c r="Y65" s="33">
        <v>0</v>
      </c>
      <c r="Z65" s="33">
        <v>0</v>
      </c>
    </row>
    <row r="66" spans="1:26">
      <c r="A66" s="90" t="s">
        <v>156</v>
      </c>
      <c r="B66" s="99" t="s">
        <v>157</v>
      </c>
      <c r="C66" s="92" t="s">
        <v>158</v>
      </c>
      <c r="D66" s="172">
        <f t="shared" si="9"/>
        <v>0</v>
      </c>
      <c r="E66" s="51">
        <v>0</v>
      </c>
      <c r="F66" s="51">
        <v>0</v>
      </c>
      <c r="G66" s="51">
        <v>0</v>
      </c>
      <c r="H66" s="51">
        <v>0</v>
      </c>
      <c r="I66" s="51">
        <v>0</v>
      </c>
      <c r="J66" s="51">
        <v>0</v>
      </c>
      <c r="K66" s="51">
        <v>0</v>
      </c>
      <c r="L66" s="51">
        <v>0</v>
      </c>
      <c r="M66" s="51">
        <v>0</v>
      </c>
      <c r="N66" s="51">
        <v>0</v>
      </c>
      <c r="O66" s="51">
        <v>0</v>
      </c>
      <c r="P66" s="51">
        <v>0</v>
      </c>
      <c r="Q66" s="51">
        <v>0</v>
      </c>
      <c r="R66" s="51">
        <v>0</v>
      </c>
      <c r="S66" s="51">
        <v>0</v>
      </c>
      <c r="T66" s="51">
        <v>0</v>
      </c>
      <c r="U66" s="51">
        <v>0</v>
      </c>
      <c r="V66" s="51">
        <v>0</v>
      </c>
      <c r="W66" s="51">
        <v>0</v>
      </c>
      <c r="X66" s="51">
        <v>0</v>
      </c>
      <c r="Y66" s="51">
        <v>0</v>
      </c>
      <c r="Z66" s="51">
        <v>0</v>
      </c>
    </row>
    <row r="67" spans="1:26">
      <c r="A67" s="90" t="s">
        <v>159</v>
      </c>
      <c r="B67" s="99" t="s">
        <v>160</v>
      </c>
      <c r="C67" s="92" t="s">
        <v>181</v>
      </c>
      <c r="D67" s="172">
        <f t="shared" si="9"/>
        <v>0</v>
      </c>
      <c r="E67" s="33">
        <v>0</v>
      </c>
      <c r="F67" s="33">
        <v>0</v>
      </c>
      <c r="G67" s="33">
        <v>0</v>
      </c>
      <c r="H67" s="33">
        <v>0</v>
      </c>
      <c r="I67" s="33">
        <v>0</v>
      </c>
      <c r="J67" s="33">
        <v>0</v>
      </c>
      <c r="K67" s="33">
        <v>0</v>
      </c>
      <c r="L67" s="33">
        <v>0</v>
      </c>
      <c r="M67" s="33">
        <v>0</v>
      </c>
      <c r="N67" s="33">
        <v>0</v>
      </c>
      <c r="O67" s="33">
        <v>0</v>
      </c>
      <c r="P67" s="33">
        <v>0</v>
      </c>
      <c r="Q67" s="33">
        <v>0</v>
      </c>
      <c r="R67" s="33">
        <v>0</v>
      </c>
      <c r="S67" s="33">
        <v>0</v>
      </c>
      <c r="T67" s="33">
        <v>0</v>
      </c>
      <c r="U67" s="33">
        <v>0</v>
      </c>
      <c r="V67" s="33">
        <v>0</v>
      </c>
      <c r="W67" s="33">
        <v>0</v>
      </c>
      <c r="X67" s="33">
        <v>0</v>
      </c>
      <c r="Y67" s="33">
        <v>0</v>
      </c>
      <c r="Z67" s="33">
        <v>0</v>
      </c>
    </row>
    <row r="68" spans="1:26">
      <c r="A68" s="90" t="s">
        <v>161</v>
      </c>
      <c r="B68" s="99" t="s">
        <v>162</v>
      </c>
      <c r="C68" s="92" t="s">
        <v>163</v>
      </c>
      <c r="D68" s="172">
        <f t="shared" si="9"/>
        <v>0</v>
      </c>
      <c r="E68" s="33">
        <v>0</v>
      </c>
      <c r="F68" s="33">
        <v>0</v>
      </c>
      <c r="G68" s="33">
        <v>0</v>
      </c>
      <c r="H68" s="33">
        <v>0</v>
      </c>
      <c r="I68" s="33">
        <v>0</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row>
    <row r="69" spans="1:26">
      <c r="A69" s="90" t="s">
        <v>164</v>
      </c>
      <c r="B69" s="99" t="s">
        <v>165</v>
      </c>
      <c r="C69" s="92" t="s">
        <v>166</v>
      </c>
      <c r="D69" s="172">
        <f t="shared" si="9"/>
        <v>0</v>
      </c>
      <c r="E69" s="33">
        <v>0</v>
      </c>
      <c r="F69" s="33">
        <v>0</v>
      </c>
      <c r="G69" s="33">
        <v>0</v>
      </c>
      <c r="H69" s="33">
        <v>0</v>
      </c>
      <c r="I69" s="33">
        <v>0</v>
      </c>
      <c r="J69" s="33">
        <v>0</v>
      </c>
      <c r="K69" s="33">
        <v>0</v>
      </c>
      <c r="L69" s="33">
        <v>0</v>
      </c>
      <c r="M69" s="33">
        <v>0</v>
      </c>
      <c r="N69" s="33">
        <v>0</v>
      </c>
      <c r="O69" s="33">
        <v>0</v>
      </c>
      <c r="P69" s="33">
        <v>0</v>
      </c>
      <c r="Q69" s="33">
        <v>0</v>
      </c>
      <c r="R69" s="33">
        <v>0</v>
      </c>
      <c r="S69" s="33">
        <v>0</v>
      </c>
      <c r="T69" s="33">
        <v>0</v>
      </c>
      <c r="U69" s="33">
        <v>0</v>
      </c>
      <c r="V69" s="33">
        <v>0</v>
      </c>
      <c r="W69" s="33">
        <v>0</v>
      </c>
      <c r="X69" s="33">
        <v>0</v>
      </c>
      <c r="Y69" s="33">
        <v>0</v>
      </c>
      <c r="Z69" s="33">
        <v>0</v>
      </c>
    </row>
    <row r="70" spans="1:26">
      <c r="A70" s="90" t="s">
        <v>167</v>
      </c>
      <c r="B70" s="99" t="s">
        <v>168</v>
      </c>
      <c r="C70" s="92" t="s">
        <v>169</v>
      </c>
      <c r="D70" s="172">
        <f t="shared" si="9"/>
        <v>0</v>
      </c>
      <c r="E70" s="33">
        <v>0</v>
      </c>
      <c r="F70" s="33">
        <v>0</v>
      </c>
      <c r="G70" s="33">
        <v>0</v>
      </c>
      <c r="H70" s="33">
        <v>0</v>
      </c>
      <c r="I70" s="33">
        <v>0</v>
      </c>
      <c r="J70" s="33">
        <v>0</v>
      </c>
      <c r="K70" s="33">
        <v>0</v>
      </c>
      <c r="L70" s="33">
        <v>0</v>
      </c>
      <c r="M70" s="33">
        <v>0</v>
      </c>
      <c r="N70" s="33">
        <v>0</v>
      </c>
      <c r="O70" s="33">
        <v>0</v>
      </c>
      <c r="P70" s="33">
        <v>0</v>
      </c>
      <c r="Q70" s="33">
        <v>0</v>
      </c>
      <c r="R70" s="33">
        <v>0</v>
      </c>
      <c r="S70" s="33">
        <v>0</v>
      </c>
      <c r="T70" s="33">
        <v>0</v>
      </c>
      <c r="U70" s="33">
        <v>0</v>
      </c>
      <c r="V70" s="33">
        <v>0</v>
      </c>
      <c r="W70" s="33">
        <v>0</v>
      </c>
      <c r="X70" s="33">
        <v>0</v>
      </c>
      <c r="Y70" s="33">
        <v>0</v>
      </c>
      <c r="Z70" s="33">
        <v>0</v>
      </c>
    </row>
    <row r="71" spans="1:26">
      <c r="A71" s="90" t="s">
        <v>170</v>
      </c>
      <c r="B71" s="99" t="s">
        <v>171</v>
      </c>
      <c r="C71" s="92" t="s">
        <v>172</v>
      </c>
      <c r="D71" s="172">
        <f t="shared" si="9"/>
        <v>0</v>
      </c>
      <c r="E71" s="33">
        <v>0</v>
      </c>
      <c r="F71" s="33">
        <v>0</v>
      </c>
      <c r="G71" s="33">
        <v>0</v>
      </c>
      <c r="H71" s="33">
        <v>0</v>
      </c>
      <c r="I71" s="33">
        <v>0</v>
      </c>
      <c r="J71" s="33">
        <v>0</v>
      </c>
      <c r="K71" s="33">
        <v>0</v>
      </c>
      <c r="L71" s="33">
        <v>0</v>
      </c>
      <c r="M71" s="33">
        <v>0</v>
      </c>
      <c r="N71" s="33">
        <v>0</v>
      </c>
      <c r="O71" s="33">
        <v>0</v>
      </c>
      <c r="P71" s="33">
        <v>0</v>
      </c>
      <c r="Q71" s="33">
        <v>0</v>
      </c>
      <c r="R71" s="33">
        <v>0</v>
      </c>
      <c r="S71" s="33">
        <v>0</v>
      </c>
      <c r="T71" s="33">
        <v>0</v>
      </c>
      <c r="U71" s="33">
        <v>0</v>
      </c>
      <c r="V71" s="33">
        <v>0</v>
      </c>
      <c r="W71" s="33">
        <v>0</v>
      </c>
      <c r="X71" s="33">
        <v>0</v>
      </c>
      <c r="Y71" s="33">
        <v>0</v>
      </c>
      <c r="Z71" s="33">
        <v>0</v>
      </c>
    </row>
    <row r="72" spans="1:26">
      <c r="A72" s="90" t="s">
        <v>292</v>
      </c>
      <c r="B72" s="99" t="s">
        <v>174</v>
      </c>
      <c r="C72" s="92" t="s">
        <v>175</v>
      </c>
      <c r="D72" s="172">
        <f t="shared" si="9"/>
        <v>0</v>
      </c>
      <c r="E72" s="33">
        <v>0</v>
      </c>
      <c r="F72" s="33">
        <v>0</v>
      </c>
      <c r="G72" s="33">
        <v>0</v>
      </c>
      <c r="H72" s="33">
        <v>0</v>
      </c>
      <c r="I72" s="33">
        <v>0</v>
      </c>
      <c r="J72" s="33">
        <v>0</v>
      </c>
      <c r="K72" s="33">
        <v>0</v>
      </c>
      <c r="L72" s="33">
        <v>0</v>
      </c>
      <c r="M72" s="33">
        <v>0</v>
      </c>
      <c r="N72" s="33">
        <v>0</v>
      </c>
      <c r="O72" s="33">
        <v>0</v>
      </c>
      <c r="P72" s="33">
        <v>0</v>
      </c>
      <c r="Q72" s="33">
        <v>0</v>
      </c>
      <c r="R72" s="33">
        <v>0</v>
      </c>
      <c r="S72" s="33">
        <v>0</v>
      </c>
      <c r="T72" s="33">
        <v>0</v>
      </c>
      <c r="U72" s="33">
        <v>0</v>
      </c>
      <c r="V72" s="33">
        <v>0</v>
      </c>
      <c r="W72" s="33">
        <v>0</v>
      </c>
      <c r="X72" s="33">
        <v>0</v>
      </c>
      <c r="Y72" s="33">
        <v>0</v>
      </c>
      <c r="Z72" s="33">
        <v>0</v>
      </c>
    </row>
    <row r="73" spans="1:26">
      <c r="A73" s="90" t="s">
        <v>293</v>
      </c>
      <c r="B73" s="99" t="s">
        <v>177</v>
      </c>
      <c r="C73" s="92" t="s">
        <v>178</v>
      </c>
      <c r="D73" s="172">
        <f t="shared" si="9"/>
        <v>0</v>
      </c>
      <c r="E73" s="33">
        <v>0</v>
      </c>
      <c r="F73" s="33">
        <v>0</v>
      </c>
      <c r="G73" s="33">
        <v>0</v>
      </c>
      <c r="H73" s="33">
        <v>0</v>
      </c>
      <c r="I73" s="33">
        <v>0</v>
      </c>
      <c r="J73" s="33">
        <v>0</v>
      </c>
      <c r="K73" s="33">
        <v>0</v>
      </c>
      <c r="L73" s="33">
        <v>0</v>
      </c>
      <c r="M73" s="33">
        <v>0</v>
      </c>
      <c r="N73" s="33">
        <v>0</v>
      </c>
      <c r="O73" s="33">
        <v>0</v>
      </c>
      <c r="P73" s="33">
        <v>0</v>
      </c>
      <c r="Q73" s="33">
        <v>0</v>
      </c>
      <c r="R73" s="33">
        <v>0</v>
      </c>
      <c r="S73" s="33">
        <v>0</v>
      </c>
      <c r="T73" s="33">
        <v>0</v>
      </c>
      <c r="U73" s="33">
        <v>0</v>
      </c>
      <c r="V73" s="33">
        <v>0</v>
      </c>
      <c r="W73" s="33">
        <v>0</v>
      </c>
      <c r="X73" s="33">
        <v>0</v>
      </c>
      <c r="Y73" s="33">
        <v>0</v>
      </c>
      <c r="Z73" s="33">
        <v>0</v>
      </c>
    </row>
  </sheetData>
  <mergeCells count="9">
    <mergeCell ref="A1:B1"/>
    <mergeCell ref="A2:Z2"/>
    <mergeCell ref="J4:Z4"/>
    <mergeCell ref="A5:A6"/>
    <mergeCell ref="B5:B6"/>
    <mergeCell ref="C5:C6"/>
    <mergeCell ref="D5:D6"/>
    <mergeCell ref="E5:Z5"/>
    <mergeCell ref="A3:Z3"/>
  </mergeCells>
  <pageMargins left="0.7" right="0.7" top="0.75" bottom="0.75" header="0.3" footer="0.3"/>
  <pageSetup paperSize="9" scale="5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G75"/>
  <sheetViews>
    <sheetView showZeros="0" zoomScaleNormal="100" workbookViewId="0">
      <pane xSplit="3" ySplit="5" topLeftCell="D6" activePane="bottomRight" state="frozen"/>
      <selection activeCell="A4" sqref="A1:XFD1048576"/>
      <selection pane="topRight" activeCell="A4" sqref="A1:XFD1048576"/>
      <selection pane="bottomLeft" activeCell="A4" sqref="A1:XFD1048576"/>
      <selection pane="bottomRight" activeCell="A4" sqref="A1:XFD1048576"/>
    </sheetView>
  </sheetViews>
  <sheetFormatPr defaultRowHeight="13.2"/>
  <cols>
    <col min="1" max="1" width="5.44140625" style="399" customWidth="1"/>
    <col min="2" max="2" width="42.44140625" style="376" customWidth="1"/>
    <col min="3" max="3" width="5.6640625" style="47" customWidth="1"/>
    <col min="4" max="4" width="13.44140625" style="635" customWidth="1"/>
    <col min="5" max="5" width="11.109375" style="47" customWidth="1"/>
    <col min="6" max="6" width="10" style="636" customWidth="1"/>
    <col min="7" max="7" width="12.44140625" style="399" customWidth="1"/>
    <col min="8" max="247" width="9.109375" style="47"/>
    <col min="248" max="248" width="5.44140625" style="47" customWidth="1"/>
    <col min="249" max="249" width="37.44140625" style="47" bestFit="1" customWidth="1"/>
    <col min="250" max="250" width="6.44140625" style="47" customWidth="1"/>
    <col min="251" max="251" width="9.88671875" style="47" customWidth="1"/>
    <col min="252" max="252" width="8.88671875" style="47" customWidth="1"/>
    <col min="253" max="253" width="10.44140625" style="47" customWidth="1"/>
    <col min="254" max="254" width="11.33203125" style="47" customWidth="1"/>
    <col min="255" max="503" width="9.109375" style="47"/>
    <col min="504" max="504" width="5.44140625" style="47" customWidth="1"/>
    <col min="505" max="505" width="37.44140625" style="47" bestFit="1" customWidth="1"/>
    <col min="506" max="506" width="6.44140625" style="47" customWidth="1"/>
    <col min="507" max="507" width="9.88671875" style="47" customWidth="1"/>
    <col min="508" max="508" width="8.88671875" style="47" customWidth="1"/>
    <col min="509" max="509" width="10.44140625" style="47" customWidth="1"/>
    <col min="510" max="510" width="11.33203125" style="47" customWidth="1"/>
    <col min="511" max="759" width="9.109375" style="47"/>
    <col min="760" max="760" width="5.44140625" style="47" customWidth="1"/>
    <col min="761" max="761" width="37.44140625" style="47" bestFit="1" customWidth="1"/>
    <col min="762" max="762" width="6.44140625" style="47" customWidth="1"/>
    <col min="763" max="763" width="9.88671875" style="47" customWidth="1"/>
    <col min="764" max="764" width="8.88671875" style="47" customWidth="1"/>
    <col min="765" max="765" width="10.44140625" style="47" customWidth="1"/>
    <col min="766" max="766" width="11.33203125" style="47" customWidth="1"/>
    <col min="767" max="1015" width="9.109375" style="47"/>
    <col min="1016" max="1016" width="5.44140625" style="47" customWidth="1"/>
    <col min="1017" max="1017" width="37.44140625" style="47" bestFit="1" customWidth="1"/>
    <col min="1018" max="1018" width="6.44140625" style="47" customWidth="1"/>
    <col min="1019" max="1019" width="9.88671875" style="47" customWidth="1"/>
    <col min="1020" max="1020" width="8.88671875" style="47" customWidth="1"/>
    <col min="1021" max="1021" width="10.44140625" style="47" customWidth="1"/>
    <col min="1022" max="1022" width="11.33203125" style="47" customWidth="1"/>
    <col min="1023" max="1271" width="9.109375" style="47"/>
    <col min="1272" max="1272" width="5.44140625" style="47" customWidth="1"/>
    <col min="1273" max="1273" width="37.44140625" style="47" bestFit="1" customWidth="1"/>
    <col min="1274" max="1274" width="6.44140625" style="47" customWidth="1"/>
    <col min="1275" max="1275" width="9.88671875" style="47" customWidth="1"/>
    <col min="1276" max="1276" width="8.88671875" style="47" customWidth="1"/>
    <col min="1277" max="1277" width="10.44140625" style="47" customWidth="1"/>
    <col min="1278" max="1278" width="11.33203125" style="47" customWidth="1"/>
    <col min="1279" max="1527" width="9.109375" style="47"/>
    <col min="1528" max="1528" width="5.44140625" style="47" customWidth="1"/>
    <col min="1529" max="1529" width="37.44140625" style="47" bestFit="1" customWidth="1"/>
    <col min="1530" max="1530" width="6.44140625" style="47" customWidth="1"/>
    <col min="1531" max="1531" width="9.88671875" style="47" customWidth="1"/>
    <col min="1532" max="1532" width="8.88671875" style="47" customWidth="1"/>
    <col min="1533" max="1533" width="10.44140625" style="47" customWidth="1"/>
    <col min="1534" max="1534" width="11.33203125" style="47" customWidth="1"/>
    <col min="1535" max="1783" width="9.109375" style="47"/>
    <col min="1784" max="1784" width="5.44140625" style="47" customWidth="1"/>
    <col min="1785" max="1785" width="37.44140625" style="47" bestFit="1" customWidth="1"/>
    <col min="1786" max="1786" width="6.44140625" style="47" customWidth="1"/>
    <col min="1787" max="1787" width="9.88671875" style="47" customWidth="1"/>
    <col min="1788" max="1788" width="8.88671875" style="47" customWidth="1"/>
    <col min="1789" max="1789" width="10.44140625" style="47" customWidth="1"/>
    <col min="1790" max="1790" width="11.33203125" style="47" customWidth="1"/>
    <col min="1791" max="2039" width="9.109375" style="47"/>
    <col min="2040" max="2040" width="5.44140625" style="47" customWidth="1"/>
    <col min="2041" max="2041" width="37.44140625" style="47" bestFit="1" customWidth="1"/>
    <col min="2042" max="2042" width="6.44140625" style="47" customWidth="1"/>
    <col min="2043" max="2043" width="9.88671875" style="47" customWidth="1"/>
    <col min="2044" max="2044" width="8.88671875" style="47" customWidth="1"/>
    <col min="2045" max="2045" width="10.44140625" style="47" customWidth="1"/>
    <col min="2046" max="2046" width="11.33203125" style="47" customWidth="1"/>
    <col min="2047" max="2295" width="9.109375" style="47"/>
    <col min="2296" max="2296" width="5.44140625" style="47" customWidth="1"/>
    <col min="2297" max="2297" width="37.44140625" style="47" bestFit="1" customWidth="1"/>
    <col min="2298" max="2298" width="6.44140625" style="47" customWidth="1"/>
    <col min="2299" max="2299" width="9.88671875" style="47" customWidth="1"/>
    <col min="2300" max="2300" width="8.88671875" style="47" customWidth="1"/>
    <col min="2301" max="2301" width="10.44140625" style="47" customWidth="1"/>
    <col min="2302" max="2302" width="11.33203125" style="47" customWidth="1"/>
    <col min="2303" max="2551" width="9.109375" style="47"/>
    <col min="2552" max="2552" width="5.44140625" style="47" customWidth="1"/>
    <col min="2553" max="2553" width="37.44140625" style="47" bestFit="1" customWidth="1"/>
    <col min="2554" max="2554" width="6.44140625" style="47" customWidth="1"/>
    <col min="2555" max="2555" width="9.88671875" style="47" customWidth="1"/>
    <col min="2556" max="2556" width="8.88671875" style="47" customWidth="1"/>
    <col min="2557" max="2557" width="10.44140625" style="47" customWidth="1"/>
    <col min="2558" max="2558" width="11.33203125" style="47" customWidth="1"/>
    <col min="2559" max="2807" width="9.109375" style="47"/>
    <col min="2808" max="2808" width="5.44140625" style="47" customWidth="1"/>
    <col min="2809" max="2809" width="37.44140625" style="47" bestFit="1" customWidth="1"/>
    <col min="2810" max="2810" width="6.44140625" style="47" customWidth="1"/>
    <col min="2811" max="2811" width="9.88671875" style="47" customWidth="1"/>
    <col min="2812" max="2812" width="8.88671875" style="47" customWidth="1"/>
    <col min="2813" max="2813" width="10.44140625" style="47" customWidth="1"/>
    <col min="2814" max="2814" width="11.33203125" style="47" customWidth="1"/>
    <col min="2815" max="3063" width="9.109375" style="47"/>
    <col min="3064" max="3064" width="5.44140625" style="47" customWidth="1"/>
    <col min="3065" max="3065" width="37.44140625" style="47" bestFit="1" customWidth="1"/>
    <col min="3066" max="3066" width="6.44140625" style="47" customWidth="1"/>
    <col min="3067" max="3067" width="9.88671875" style="47" customWidth="1"/>
    <col min="3068" max="3068" width="8.88671875" style="47" customWidth="1"/>
    <col min="3069" max="3069" width="10.44140625" style="47" customWidth="1"/>
    <col min="3070" max="3070" width="11.33203125" style="47" customWidth="1"/>
    <col min="3071" max="3319" width="9.109375" style="47"/>
    <col min="3320" max="3320" width="5.44140625" style="47" customWidth="1"/>
    <col min="3321" max="3321" width="37.44140625" style="47" bestFit="1" customWidth="1"/>
    <col min="3322" max="3322" width="6.44140625" style="47" customWidth="1"/>
    <col min="3323" max="3323" width="9.88671875" style="47" customWidth="1"/>
    <col min="3324" max="3324" width="8.88671875" style="47" customWidth="1"/>
    <col min="3325" max="3325" width="10.44140625" style="47" customWidth="1"/>
    <col min="3326" max="3326" width="11.33203125" style="47" customWidth="1"/>
    <col min="3327" max="3575" width="9.109375" style="47"/>
    <col min="3576" max="3576" width="5.44140625" style="47" customWidth="1"/>
    <col min="3577" max="3577" width="37.44140625" style="47" bestFit="1" customWidth="1"/>
    <col min="3578" max="3578" width="6.44140625" style="47" customWidth="1"/>
    <col min="3579" max="3579" width="9.88671875" style="47" customWidth="1"/>
    <col min="3580" max="3580" width="8.88671875" style="47" customWidth="1"/>
    <col min="3581" max="3581" width="10.44140625" style="47" customWidth="1"/>
    <col min="3582" max="3582" width="11.33203125" style="47" customWidth="1"/>
    <col min="3583" max="3831" width="9.109375" style="47"/>
    <col min="3832" max="3832" width="5.44140625" style="47" customWidth="1"/>
    <col min="3833" max="3833" width="37.44140625" style="47" bestFit="1" customWidth="1"/>
    <col min="3834" max="3834" width="6.44140625" style="47" customWidth="1"/>
    <col min="3835" max="3835" width="9.88671875" style="47" customWidth="1"/>
    <col min="3836" max="3836" width="8.88671875" style="47" customWidth="1"/>
    <col min="3837" max="3837" width="10.44140625" style="47" customWidth="1"/>
    <col min="3838" max="3838" width="11.33203125" style="47" customWidth="1"/>
    <col min="3839" max="4087" width="9.109375" style="47"/>
    <col min="4088" max="4088" width="5.44140625" style="47" customWidth="1"/>
    <col min="4089" max="4089" width="37.44140625" style="47" bestFit="1" customWidth="1"/>
    <col min="4090" max="4090" width="6.44140625" style="47" customWidth="1"/>
    <col min="4091" max="4091" width="9.88671875" style="47" customWidth="1"/>
    <col min="4092" max="4092" width="8.88671875" style="47" customWidth="1"/>
    <col min="4093" max="4093" width="10.44140625" style="47" customWidth="1"/>
    <col min="4094" max="4094" width="11.33203125" style="47" customWidth="1"/>
    <col min="4095" max="4343" width="9.109375" style="47"/>
    <col min="4344" max="4344" width="5.44140625" style="47" customWidth="1"/>
    <col min="4345" max="4345" width="37.44140625" style="47" bestFit="1" customWidth="1"/>
    <col min="4346" max="4346" width="6.44140625" style="47" customWidth="1"/>
    <col min="4347" max="4347" width="9.88671875" style="47" customWidth="1"/>
    <col min="4348" max="4348" width="8.88671875" style="47" customWidth="1"/>
    <col min="4349" max="4349" width="10.44140625" style="47" customWidth="1"/>
    <col min="4350" max="4350" width="11.33203125" style="47" customWidth="1"/>
    <col min="4351" max="4599" width="9.109375" style="47"/>
    <col min="4600" max="4600" width="5.44140625" style="47" customWidth="1"/>
    <col min="4601" max="4601" width="37.44140625" style="47" bestFit="1" customWidth="1"/>
    <col min="4602" max="4602" width="6.44140625" style="47" customWidth="1"/>
    <col min="4603" max="4603" width="9.88671875" style="47" customWidth="1"/>
    <col min="4604" max="4604" width="8.88671875" style="47" customWidth="1"/>
    <col min="4605" max="4605" width="10.44140625" style="47" customWidth="1"/>
    <col min="4606" max="4606" width="11.33203125" style="47" customWidth="1"/>
    <col min="4607" max="4855" width="9.109375" style="47"/>
    <col min="4856" max="4856" width="5.44140625" style="47" customWidth="1"/>
    <col min="4857" max="4857" width="37.44140625" style="47" bestFit="1" customWidth="1"/>
    <col min="4858" max="4858" width="6.44140625" style="47" customWidth="1"/>
    <col min="4859" max="4859" width="9.88671875" style="47" customWidth="1"/>
    <col min="4860" max="4860" width="8.88671875" style="47" customWidth="1"/>
    <col min="4861" max="4861" width="10.44140625" style="47" customWidth="1"/>
    <col min="4862" max="4862" width="11.33203125" style="47" customWidth="1"/>
    <col min="4863" max="5111" width="9.109375" style="47"/>
    <col min="5112" max="5112" width="5.44140625" style="47" customWidth="1"/>
    <col min="5113" max="5113" width="37.44140625" style="47" bestFit="1" customWidth="1"/>
    <col min="5114" max="5114" width="6.44140625" style="47" customWidth="1"/>
    <col min="5115" max="5115" width="9.88671875" style="47" customWidth="1"/>
    <col min="5116" max="5116" width="8.88671875" style="47" customWidth="1"/>
    <col min="5117" max="5117" width="10.44140625" style="47" customWidth="1"/>
    <col min="5118" max="5118" width="11.33203125" style="47" customWidth="1"/>
    <col min="5119" max="5367" width="9.109375" style="47"/>
    <col min="5368" max="5368" width="5.44140625" style="47" customWidth="1"/>
    <col min="5369" max="5369" width="37.44140625" style="47" bestFit="1" customWidth="1"/>
    <col min="5370" max="5370" width="6.44140625" style="47" customWidth="1"/>
    <col min="5371" max="5371" width="9.88671875" style="47" customWidth="1"/>
    <col min="5372" max="5372" width="8.88671875" style="47" customWidth="1"/>
    <col min="5373" max="5373" width="10.44140625" style="47" customWidth="1"/>
    <col min="5374" max="5374" width="11.33203125" style="47" customWidth="1"/>
    <col min="5375" max="5623" width="9.109375" style="47"/>
    <col min="5624" max="5624" width="5.44140625" style="47" customWidth="1"/>
    <col min="5625" max="5625" width="37.44140625" style="47" bestFit="1" customWidth="1"/>
    <col min="5626" max="5626" width="6.44140625" style="47" customWidth="1"/>
    <col min="5627" max="5627" width="9.88671875" style="47" customWidth="1"/>
    <col min="5628" max="5628" width="8.88671875" style="47" customWidth="1"/>
    <col min="5629" max="5629" width="10.44140625" style="47" customWidth="1"/>
    <col min="5630" max="5630" width="11.33203125" style="47" customWidth="1"/>
    <col min="5631" max="5879" width="9.109375" style="47"/>
    <col min="5880" max="5880" width="5.44140625" style="47" customWidth="1"/>
    <col min="5881" max="5881" width="37.44140625" style="47" bestFit="1" customWidth="1"/>
    <col min="5882" max="5882" width="6.44140625" style="47" customWidth="1"/>
    <col min="5883" max="5883" width="9.88671875" style="47" customWidth="1"/>
    <col min="5884" max="5884" width="8.88671875" style="47" customWidth="1"/>
    <col min="5885" max="5885" width="10.44140625" style="47" customWidth="1"/>
    <col min="5886" max="5886" width="11.33203125" style="47" customWidth="1"/>
    <col min="5887" max="6135" width="9.109375" style="47"/>
    <col min="6136" max="6136" width="5.44140625" style="47" customWidth="1"/>
    <col min="6137" max="6137" width="37.44140625" style="47" bestFit="1" customWidth="1"/>
    <col min="6138" max="6138" width="6.44140625" style="47" customWidth="1"/>
    <col min="6139" max="6139" width="9.88671875" style="47" customWidth="1"/>
    <col min="6140" max="6140" width="8.88671875" style="47" customWidth="1"/>
    <col min="6141" max="6141" width="10.44140625" style="47" customWidth="1"/>
    <col min="6142" max="6142" width="11.33203125" style="47" customWidth="1"/>
    <col min="6143" max="6391" width="9.109375" style="47"/>
    <col min="6392" max="6392" width="5.44140625" style="47" customWidth="1"/>
    <col min="6393" max="6393" width="37.44140625" style="47" bestFit="1" customWidth="1"/>
    <col min="6394" max="6394" width="6.44140625" style="47" customWidth="1"/>
    <col min="6395" max="6395" width="9.88671875" style="47" customWidth="1"/>
    <col min="6396" max="6396" width="8.88671875" style="47" customWidth="1"/>
    <col min="6397" max="6397" width="10.44140625" style="47" customWidth="1"/>
    <col min="6398" max="6398" width="11.33203125" style="47" customWidth="1"/>
    <col min="6399" max="6647" width="9.109375" style="47"/>
    <col min="6648" max="6648" width="5.44140625" style="47" customWidth="1"/>
    <col min="6649" max="6649" width="37.44140625" style="47" bestFit="1" customWidth="1"/>
    <col min="6650" max="6650" width="6.44140625" style="47" customWidth="1"/>
    <col min="6651" max="6651" width="9.88671875" style="47" customWidth="1"/>
    <col min="6652" max="6652" width="8.88671875" style="47" customWidth="1"/>
    <col min="6653" max="6653" width="10.44140625" style="47" customWidth="1"/>
    <col min="6654" max="6654" width="11.33203125" style="47" customWidth="1"/>
    <col min="6655" max="6903" width="9.109375" style="47"/>
    <col min="6904" max="6904" width="5.44140625" style="47" customWidth="1"/>
    <col min="6905" max="6905" width="37.44140625" style="47" bestFit="1" customWidth="1"/>
    <col min="6906" max="6906" width="6.44140625" style="47" customWidth="1"/>
    <col min="6907" max="6907" width="9.88671875" style="47" customWidth="1"/>
    <col min="6908" max="6908" width="8.88671875" style="47" customWidth="1"/>
    <col min="6909" max="6909" width="10.44140625" style="47" customWidth="1"/>
    <col min="6910" max="6910" width="11.33203125" style="47" customWidth="1"/>
    <col min="6911" max="7159" width="9.109375" style="47"/>
    <col min="7160" max="7160" width="5.44140625" style="47" customWidth="1"/>
    <col min="7161" max="7161" width="37.44140625" style="47" bestFit="1" customWidth="1"/>
    <col min="7162" max="7162" width="6.44140625" style="47" customWidth="1"/>
    <col min="7163" max="7163" width="9.88671875" style="47" customWidth="1"/>
    <col min="7164" max="7164" width="8.88671875" style="47" customWidth="1"/>
    <col min="7165" max="7165" width="10.44140625" style="47" customWidth="1"/>
    <col min="7166" max="7166" width="11.33203125" style="47" customWidth="1"/>
    <col min="7167" max="7415" width="9.109375" style="47"/>
    <col min="7416" max="7416" width="5.44140625" style="47" customWidth="1"/>
    <col min="7417" max="7417" width="37.44140625" style="47" bestFit="1" customWidth="1"/>
    <col min="7418" max="7418" width="6.44140625" style="47" customWidth="1"/>
    <col min="7419" max="7419" width="9.88671875" style="47" customWidth="1"/>
    <col min="7420" max="7420" width="8.88671875" style="47" customWidth="1"/>
    <col min="7421" max="7421" width="10.44140625" style="47" customWidth="1"/>
    <col min="7422" max="7422" width="11.33203125" style="47" customWidth="1"/>
    <col min="7423" max="7671" width="9.109375" style="47"/>
    <col min="7672" max="7672" width="5.44140625" style="47" customWidth="1"/>
    <col min="7673" max="7673" width="37.44140625" style="47" bestFit="1" customWidth="1"/>
    <col min="7674" max="7674" width="6.44140625" style="47" customWidth="1"/>
    <col min="7675" max="7675" width="9.88671875" style="47" customWidth="1"/>
    <col min="7676" max="7676" width="8.88671875" style="47" customWidth="1"/>
    <col min="7677" max="7677" width="10.44140625" style="47" customWidth="1"/>
    <col min="7678" max="7678" width="11.33203125" style="47" customWidth="1"/>
    <col min="7679" max="7927" width="9.109375" style="47"/>
    <col min="7928" max="7928" width="5.44140625" style="47" customWidth="1"/>
    <col min="7929" max="7929" width="37.44140625" style="47" bestFit="1" customWidth="1"/>
    <col min="7930" max="7930" width="6.44140625" style="47" customWidth="1"/>
    <col min="7931" max="7931" width="9.88671875" style="47" customWidth="1"/>
    <col min="7932" max="7932" width="8.88671875" style="47" customWidth="1"/>
    <col min="7933" max="7933" width="10.44140625" style="47" customWidth="1"/>
    <col min="7934" max="7934" width="11.33203125" style="47" customWidth="1"/>
    <col min="7935" max="8183" width="9.109375" style="47"/>
    <col min="8184" max="8184" width="5.44140625" style="47" customWidth="1"/>
    <col min="8185" max="8185" width="37.44140625" style="47" bestFit="1" customWidth="1"/>
    <col min="8186" max="8186" width="6.44140625" style="47" customWidth="1"/>
    <col min="8187" max="8187" width="9.88671875" style="47" customWidth="1"/>
    <col min="8188" max="8188" width="8.88671875" style="47" customWidth="1"/>
    <col min="8189" max="8189" width="10.44140625" style="47" customWidth="1"/>
    <col min="8190" max="8190" width="11.33203125" style="47" customWidth="1"/>
    <col min="8191" max="8439" width="9.109375" style="47"/>
    <col min="8440" max="8440" width="5.44140625" style="47" customWidth="1"/>
    <col min="8441" max="8441" width="37.44140625" style="47" bestFit="1" customWidth="1"/>
    <col min="8442" max="8442" width="6.44140625" style="47" customWidth="1"/>
    <col min="8443" max="8443" width="9.88671875" style="47" customWidth="1"/>
    <col min="8444" max="8444" width="8.88671875" style="47" customWidth="1"/>
    <col min="8445" max="8445" width="10.44140625" style="47" customWidth="1"/>
    <col min="8446" max="8446" width="11.33203125" style="47" customWidth="1"/>
    <col min="8447" max="8695" width="9.109375" style="47"/>
    <col min="8696" max="8696" width="5.44140625" style="47" customWidth="1"/>
    <col min="8697" max="8697" width="37.44140625" style="47" bestFit="1" customWidth="1"/>
    <col min="8698" max="8698" width="6.44140625" style="47" customWidth="1"/>
    <col min="8699" max="8699" width="9.88671875" style="47" customWidth="1"/>
    <col min="8700" max="8700" width="8.88671875" style="47" customWidth="1"/>
    <col min="8701" max="8701" width="10.44140625" style="47" customWidth="1"/>
    <col min="8702" max="8702" width="11.33203125" style="47" customWidth="1"/>
    <col min="8703" max="8951" width="9.109375" style="47"/>
    <col min="8952" max="8952" width="5.44140625" style="47" customWidth="1"/>
    <col min="8953" max="8953" width="37.44140625" style="47" bestFit="1" customWidth="1"/>
    <col min="8954" max="8954" width="6.44140625" style="47" customWidth="1"/>
    <col min="8955" max="8955" width="9.88671875" style="47" customWidth="1"/>
    <col min="8956" max="8956" width="8.88671875" style="47" customWidth="1"/>
    <col min="8957" max="8957" width="10.44140625" style="47" customWidth="1"/>
    <col min="8958" max="8958" width="11.33203125" style="47" customWidth="1"/>
    <col min="8959" max="9207" width="9.109375" style="47"/>
    <col min="9208" max="9208" width="5.44140625" style="47" customWidth="1"/>
    <col min="9209" max="9209" width="37.44140625" style="47" bestFit="1" customWidth="1"/>
    <col min="9210" max="9210" width="6.44140625" style="47" customWidth="1"/>
    <col min="9211" max="9211" width="9.88671875" style="47" customWidth="1"/>
    <col min="9212" max="9212" width="8.88671875" style="47" customWidth="1"/>
    <col min="9213" max="9213" width="10.44140625" style="47" customWidth="1"/>
    <col min="9214" max="9214" width="11.33203125" style="47" customWidth="1"/>
    <col min="9215" max="9463" width="9.109375" style="47"/>
    <col min="9464" max="9464" width="5.44140625" style="47" customWidth="1"/>
    <col min="9465" max="9465" width="37.44140625" style="47" bestFit="1" customWidth="1"/>
    <col min="9466" max="9466" width="6.44140625" style="47" customWidth="1"/>
    <col min="9467" max="9467" width="9.88671875" style="47" customWidth="1"/>
    <col min="9468" max="9468" width="8.88671875" style="47" customWidth="1"/>
    <col min="9469" max="9469" width="10.44140625" style="47" customWidth="1"/>
    <col min="9470" max="9470" width="11.33203125" style="47" customWidth="1"/>
    <col min="9471" max="9719" width="9.109375" style="47"/>
    <col min="9720" max="9720" width="5.44140625" style="47" customWidth="1"/>
    <col min="9721" max="9721" width="37.44140625" style="47" bestFit="1" customWidth="1"/>
    <col min="9722" max="9722" width="6.44140625" style="47" customWidth="1"/>
    <col min="9723" max="9723" width="9.88671875" style="47" customWidth="1"/>
    <col min="9724" max="9724" width="8.88671875" style="47" customWidth="1"/>
    <col min="9725" max="9725" width="10.44140625" style="47" customWidth="1"/>
    <col min="9726" max="9726" width="11.33203125" style="47" customWidth="1"/>
    <col min="9727" max="9975" width="9.109375" style="47"/>
    <col min="9976" max="9976" width="5.44140625" style="47" customWidth="1"/>
    <col min="9977" max="9977" width="37.44140625" style="47" bestFit="1" customWidth="1"/>
    <col min="9978" max="9978" width="6.44140625" style="47" customWidth="1"/>
    <col min="9979" max="9979" width="9.88671875" style="47" customWidth="1"/>
    <col min="9980" max="9980" width="8.88671875" style="47" customWidth="1"/>
    <col min="9981" max="9981" width="10.44140625" style="47" customWidth="1"/>
    <col min="9982" max="9982" width="11.33203125" style="47" customWidth="1"/>
    <col min="9983" max="10231" width="9.109375" style="47"/>
    <col min="10232" max="10232" width="5.44140625" style="47" customWidth="1"/>
    <col min="10233" max="10233" width="37.44140625" style="47" bestFit="1" customWidth="1"/>
    <col min="10234" max="10234" width="6.44140625" style="47" customWidth="1"/>
    <col min="10235" max="10235" width="9.88671875" style="47" customWidth="1"/>
    <col min="10236" max="10236" width="8.88671875" style="47" customWidth="1"/>
    <col min="10237" max="10237" width="10.44140625" style="47" customWidth="1"/>
    <col min="10238" max="10238" width="11.33203125" style="47" customWidth="1"/>
    <col min="10239" max="10487" width="9.109375" style="47"/>
    <col min="10488" max="10488" width="5.44140625" style="47" customWidth="1"/>
    <col min="10489" max="10489" width="37.44140625" style="47" bestFit="1" customWidth="1"/>
    <col min="10490" max="10490" width="6.44140625" style="47" customWidth="1"/>
    <col min="10491" max="10491" width="9.88671875" style="47" customWidth="1"/>
    <col min="10492" max="10492" width="8.88671875" style="47" customWidth="1"/>
    <col min="10493" max="10493" width="10.44140625" style="47" customWidth="1"/>
    <col min="10494" max="10494" width="11.33203125" style="47" customWidth="1"/>
    <col min="10495" max="10743" width="9.109375" style="47"/>
    <col min="10744" max="10744" width="5.44140625" style="47" customWidth="1"/>
    <col min="10745" max="10745" width="37.44140625" style="47" bestFit="1" customWidth="1"/>
    <col min="10746" max="10746" width="6.44140625" style="47" customWidth="1"/>
    <col min="10747" max="10747" width="9.88671875" style="47" customWidth="1"/>
    <col min="10748" max="10748" width="8.88671875" style="47" customWidth="1"/>
    <col min="10749" max="10749" width="10.44140625" style="47" customWidth="1"/>
    <col min="10750" max="10750" width="11.33203125" style="47" customWidth="1"/>
    <col min="10751" max="10999" width="9.109375" style="47"/>
    <col min="11000" max="11000" width="5.44140625" style="47" customWidth="1"/>
    <col min="11001" max="11001" width="37.44140625" style="47" bestFit="1" customWidth="1"/>
    <col min="11002" max="11002" width="6.44140625" style="47" customWidth="1"/>
    <col min="11003" max="11003" width="9.88671875" style="47" customWidth="1"/>
    <col min="11004" max="11004" width="8.88671875" style="47" customWidth="1"/>
    <col min="11005" max="11005" width="10.44140625" style="47" customWidth="1"/>
    <col min="11006" max="11006" width="11.33203125" style="47" customWidth="1"/>
    <col min="11007" max="11255" width="9.109375" style="47"/>
    <col min="11256" max="11256" width="5.44140625" style="47" customWidth="1"/>
    <col min="11257" max="11257" width="37.44140625" style="47" bestFit="1" customWidth="1"/>
    <col min="11258" max="11258" width="6.44140625" style="47" customWidth="1"/>
    <col min="11259" max="11259" width="9.88671875" style="47" customWidth="1"/>
    <col min="11260" max="11260" width="8.88671875" style="47" customWidth="1"/>
    <col min="11261" max="11261" width="10.44140625" style="47" customWidth="1"/>
    <col min="11262" max="11262" width="11.33203125" style="47" customWidth="1"/>
    <col min="11263" max="11511" width="9.109375" style="47"/>
    <col min="11512" max="11512" width="5.44140625" style="47" customWidth="1"/>
    <col min="11513" max="11513" width="37.44140625" style="47" bestFit="1" customWidth="1"/>
    <col min="11514" max="11514" width="6.44140625" style="47" customWidth="1"/>
    <col min="11515" max="11515" width="9.88671875" style="47" customWidth="1"/>
    <col min="11516" max="11516" width="8.88671875" style="47" customWidth="1"/>
    <col min="11517" max="11517" width="10.44140625" style="47" customWidth="1"/>
    <col min="11518" max="11518" width="11.33203125" style="47" customWidth="1"/>
    <col min="11519" max="11767" width="9.109375" style="47"/>
    <col min="11768" max="11768" width="5.44140625" style="47" customWidth="1"/>
    <col min="11769" max="11769" width="37.44140625" style="47" bestFit="1" customWidth="1"/>
    <col min="11770" max="11770" width="6.44140625" style="47" customWidth="1"/>
    <col min="11771" max="11771" width="9.88671875" style="47" customWidth="1"/>
    <col min="11772" max="11772" width="8.88671875" style="47" customWidth="1"/>
    <col min="11773" max="11773" width="10.44140625" style="47" customWidth="1"/>
    <col min="11774" max="11774" width="11.33203125" style="47" customWidth="1"/>
    <col min="11775" max="12023" width="9.109375" style="47"/>
    <col min="12024" max="12024" width="5.44140625" style="47" customWidth="1"/>
    <col min="12025" max="12025" width="37.44140625" style="47" bestFit="1" customWidth="1"/>
    <col min="12026" max="12026" width="6.44140625" style="47" customWidth="1"/>
    <col min="12027" max="12027" width="9.88671875" style="47" customWidth="1"/>
    <col min="12028" max="12028" width="8.88671875" style="47" customWidth="1"/>
    <col min="12029" max="12029" width="10.44140625" style="47" customWidth="1"/>
    <col min="12030" max="12030" width="11.33203125" style="47" customWidth="1"/>
    <col min="12031" max="12279" width="9.109375" style="47"/>
    <col min="12280" max="12280" width="5.44140625" style="47" customWidth="1"/>
    <col min="12281" max="12281" width="37.44140625" style="47" bestFit="1" customWidth="1"/>
    <col min="12282" max="12282" width="6.44140625" style="47" customWidth="1"/>
    <col min="12283" max="12283" width="9.88671875" style="47" customWidth="1"/>
    <col min="12284" max="12284" width="8.88671875" style="47" customWidth="1"/>
    <col min="12285" max="12285" width="10.44140625" style="47" customWidth="1"/>
    <col min="12286" max="12286" width="11.33203125" style="47" customWidth="1"/>
    <col min="12287" max="12535" width="9.109375" style="47"/>
    <col min="12536" max="12536" width="5.44140625" style="47" customWidth="1"/>
    <col min="12537" max="12537" width="37.44140625" style="47" bestFit="1" customWidth="1"/>
    <col min="12538" max="12538" width="6.44140625" style="47" customWidth="1"/>
    <col min="12539" max="12539" width="9.88671875" style="47" customWidth="1"/>
    <col min="12540" max="12540" width="8.88671875" style="47" customWidth="1"/>
    <col min="12541" max="12541" width="10.44140625" style="47" customWidth="1"/>
    <col min="12542" max="12542" width="11.33203125" style="47" customWidth="1"/>
    <col min="12543" max="12791" width="9.109375" style="47"/>
    <col min="12792" max="12792" width="5.44140625" style="47" customWidth="1"/>
    <col min="12793" max="12793" width="37.44140625" style="47" bestFit="1" customWidth="1"/>
    <col min="12794" max="12794" width="6.44140625" style="47" customWidth="1"/>
    <col min="12795" max="12795" width="9.88671875" style="47" customWidth="1"/>
    <col min="12796" max="12796" width="8.88671875" style="47" customWidth="1"/>
    <col min="12797" max="12797" width="10.44140625" style="47" customWidth="1"/>
    <col min="12798" max="12798" width="11.33203125" style="47" customWidth="1"/>
    <col min="12799" max="13047" width="9.109375" style="47"/>
    <col min="13048" max="13048" width="5.44140625" style="47" customWidth="1"/>
    <col min="13049" max="13049" width="37.44140625" style="47" bestFit="1" customWidth="1"/>
    <col min="13050" max="13050" width="6.44140625" style="47" customWidth="1"/>
    <col min="13051" max="13051" width="9.88671875" style="47" customWidth="1"/>
    <col min="13052" max="13052" width="8.88671875" style="47" customWidth="1"/>
    <col min="13053" max="13053" width="10.44140625" style="47" customWidth="1"/>
    <col min="13054" max="13054" width="11.33203125" style="47" customWidth="1"/>
    <col min="13055" max="13303" width="9.109375" style="47"/>
    <col min="13304" max="13304" width="5.44140625" style="47" customWidth="1"/>
    <col min="13305" max="13305" width="37.44140625" style="47" bestFit="1" customWidth="1"/>
    <col min="13306" max="13306" width="6.44140625" style="47" customWidth="1"/>
    <col min="13307" max="13307" width="9.88671875" style="47" customWidth="1"/>
    <col min="13308" max="13308" width="8.88671875" style="47" customWidth="1"/>
    <col min="13309" max="13309" width="10.44140625" style="47" customWidth="1"/>
    <col min="13310" max="13310" width="11.33203125" style="47" customWidth="1"/>
    <col min="13311" max="13559" width="9.109375" style="47"/>
    <col min="13560" max="13560" width="5.44140625" style="47" customWidth="1"/>
    <col min="13561" max="13561" width="37.44140625" style="47" bestFit="1" customWidth="1"/>
    <col min="13562" max="13562" width="6.44140625" style="47" customWidth="1"/>
    <col min="13563" max="13563" width="9.88671875" style="47" customWidth="1"/>
    <col min="13564" max="13564" width="8.88671875" style="47" customWidth="1"/>
    <col min="13565" max="13565" width="10.44140625" style="47" customWidth="1"/>
    <col min="13566" max="13566" width="11.33203125" style="47" customWidth="1"/>
    <col min="13567" max="13815" width="9.109375" style="47"/>
    <col min="13816" max="13816" width="5.44140625" style="47" customWidth="1"/>
    <col min="13817" max="13817" width="37.44140625" style="47" bestFit="1" customWidth="1"/>
    <col min="13818" max="13818" width="6.44140625" style="47" customWidth="1"/>
    <col min="13819" max="13819" width="9.88671875" style="47" customWidth="1"/>
    <col min="13820" max="13820" width="8.88671875" style="47" customWidth="1"/>
    <col min="13821" max="13821" width="10.44140625" style="47" customWidth="1"/>
    <col min="13822" max="13822" width="11.33203125" style="47" customWidth="1"/>
    <col min="13823" max="14071" width="9.109375" style="47"/>
    <col min="14072" max="14072" width="5.44140625" style="47" customWidth="1"/>
    <col min="14073" max="14073" width="37.44140625" style="47" bestFit="1" customWidth="1"/>
    <col min="14074" max="14074" width="6.44140625" style="47" customWidth="1"/>
    <col min="14075" max="14075" width="9.88671875" style="47" customWidth="1"/>
    <col min="14076" max="14076" width="8.88671875" style="47" customWidth="1"/>
    <col min="14077" max="14077" width="10.44140625" style="47" customWidth="1"/>
    <col min="14078" max="14078" width="11.33203125" style="47" customWidth="1"/>
    <col min="14079" max="14327" width="9.109375" style="47"/>
    <col min="14328" max="14328" width="5.44140625" style="47" customWidth="1"/>
    <col min="14329" max="14329" width="37.44140625" style="47" bestFit="1" customWidth="1"/>
    <col min="14330" max="14330" width="6.44140625" style="47" customWidth="1"/>
    <col min="14331" max="14331" width="9.88671875" style="47" customWidth="1"/>
    <col min="14332" max="14332" width="8.88671875" style="47" customWidth="1"/>
    <col min="14333" max="14333" width="10.44140625" style="47" customWidth="1"/>
    <col min="14334" max="14334" width="11.33203125" style="47" customWidth="1"/>
    <col min="14335" max="14583" width="9.109375" style="47"/>
    <col min="14584" max="14584" width="5.44140625" style="47" customWidth="1"/>
    <col min="14585" max="14585" width="37.44140625" style="47" bestFit="1" customWidth="1"/>
    <col min="14586" max="14586" width="6.44140625" style="47" customWidth="1"/>
    <col min="14587" max="14587" width="9.88671875" style="47" customWidth="1"/>
    <col min="14588" max="14588" width="8.88671875" style="47" customWidth="1"/>
    <col min="14589" max="14589" width="10.44140625" style="47" customWidth="1"/>
    <col min="14590" max="14590" width="11.33203125" style="47" customWidth="1"/>
    <col min="14591" max="14839" width="9.109375" style="47"/>
    <col min="14840" max="14840" width="5.44140625" style="47" customWidth="1"/>
    <col min="14841" max="14841" width="37.44140625" style="47" bestFit="1" customWidth="1"/>
    <col min="14842" max="14842" width="6.44140625" style="47" customWidth="1"/>
    <col min="14843" max="14843" width="9.88671875" style="47" customWidth="1"/>
    <col min="14844" max="14844" width="8.88671875" style="47" customWidth="1"/>
    <col min="14845" max="14845" width="10.44140625" style="47" customWidth="1"/>
    <col min="14846" max="14846" width="11.33203125" style="47" customWidth="1"/>
    <col min="14847" max="15095" width="9.109375" style="47"/>
    <col min="15096" max="15096" width="5.44140625" style="47" customWidth="1"/>
    <col min="15097" max="15097" width="37.44140625" style="47" bestFit="1" customWidth="1"/>
    <col min="15098" max="15098" width="6.44140625" style="47" customWidth="1"/>
    <col min="15099" max="15099" width="9.88671875" style="47" customWidth="1"/>
    <col min="15100" max="15100" width="8.88671875" style="47" customWidth="1"/>
    <col min="15101" max="15101" width="10.44140625" style="47" customWidth="1"/>
    <col min="15102" max="15102" width="11.33203125" style="47" customWidth="1"/>
    <col min="15103" max="15351" width="9.109375" style="47"/>
    <col min="15352" max="15352" width="5.44140625" style="47" customWidth="1"/>
    <col min="15353" max="15353" width="37.44140625" style="47" bestFit="1" customWidth="1"/>
    <col min="15354" max="15354" width="6.44140625" style="47" customWidth="1"/>
    <col min="15355" max="15355" width="9.88671875" style="47" customWidth="1"/>
    <col min="15356" max="15356" width="8.88671875" style="47" customWidth="1"/>
    <col min="15357" max="15357" width="10.44140625" style="47" customWidth="1"/>
    <col min="15358" max="15358" width="11.33203125" style="47" customWidth="1"/>
    <col min="15359" max="15607" width="9.109375" style="47"/>
    <col min="15608" max="15608" width="5.44140625" style="47" customWidth="1"/>
    <col min="15609" max="15609" width="37.44140625" style="47" bestFit="1" customWidth="1"/>
    <col min="15610" max="15610" width="6.44140625" style="47" customWidth="1"/>
    <col min="15611" max="15611" width="9.88671875" style="47" customWidth="1"/>
    <col min="15612" max="15612" width="8.88671875" style="47" customWidth="1"/>
    <col min="15613" max="15613" width="10.44140625" style="47" customWidth="1"/>
    <col min="15614" max="15614" width="11.33203125" style="47" customWidth="1"/>
    <col min="15615" max="15863" width="9.109375" style="47"/>
    <col min="15864" max="15864" width="5.44140625" style="47" customWidth="1"/>
    <col min="15865" max="15865" width="37.44140625" style="47" bestFit="1" customWidth="1"/>
    <col min="15866" max="15866" width="6.44140625" style="47" customWidth="1"/>
    <col min="15867" max="15867" width="9.88671875" style="47" customWidth="1"/>
    <col min="15868" max="15868" width="8.88671875" style="47" customWidth="1"/>
    <col min="15869" max="15869" width="10.44140625" style="47" customWidth="1"/>
    <col min="15870" max="15870" width="11.33203125" style="47" customWidth="1"/>
    <col min="15871" max="16119" width="9.109375" style="47"/>
    <col min="16120" max="16120" width="5.44140625" style="47" customWidth="1"/>
    <col min="16121" max="16121" width="37.44140625" style="47" bestFit="1" customWidth="1"/>
    <col min="16122" max="16122" width="6.44140625" style="47" customWidth="1"/>
    <col min="16123" max="16123" width="9.88671875" style="47" customWidth="1"/>
    <col min="16124" max="16124" width="8.88671875" style="47" customWidth="1"/>
    <col min="16125" max="16125" width="10.44140625" style="47" customWidth="1"/>
    <col min="16126" max="16126" width="11.33203125" style="47" customWidth="1"/>
    <col min="16127" max="16384" width="9.109375" style="47"/>
  </cols>
  <sheetData>
    <row r="1" spans="1:7" ht="15" customHeight="1">
      <c r="A1" s="917" t="s">
        <v>185</v>
      </c>
      <c r="B1" s="917"/>
      <c r="C1" s="614"/>
      <c r="D1" s="615"/>
      <c r="E1" s="374"/>
      <c r="F1" s="616"/>
      <c r="G1" s="617"/>
    </row>
    <row r="2" spans="1:7" ht="15" customHeight="1">
      <c r="A2" s="918" t="s">
        <v>540</v>
      </c>
      <c r="B2" s="918"/>
      <c r="C2" s="918"/>
      <c r="D2" s="918"/>
      <c r="E2" s="918"/>
      <c r="F2" s="918"/>
      <c r="G2" s="918"/>
    </row>
    <row r="3" spans="1:7">
      <c r="A3" s="375"/>
      <c r="B3" s="375"/>
      <c r="C3" s="618"/>
      <c r="D3" s="619"/>
      <c r="E3" s="376"/>
      <c r="F3" s="919" t="s">
        <v>1</v>
      </c>
      <c r="G3" s="919"/>
    </row>
    <row r="4" spans="1:7" ht="15" customHeight="1">
      <c r="A4" s="920" t="s">
        <v>2</v>
      </c>
      <c r="B4" s="915" t="s">
        <v>559</v>
      </c>
      <c r="C4" s="915" t="s">
        <v>4</v>
      </c>
      <c r="D4" s="915" t="s">
        <v>539</v>
      </c>
      <c r="E4" s="915" t="s">
        <v>608</v>
      </c>
      <c r="F4" s="915"/>
      <c r="G4" s="915"/>
    </row>
    <row r="5" spans="1:7" ht="15" customHeight="1">
      <c r="A5" s="920"/>
      <c r="B5" s="915"/>
      <c r="C5" s="915"/>
      <c r="D5" s="915"/>
      <c r="E5" s="915" t="s">
        <v>516</v>
      </c>
      <c r="F5" s="916" t="s">
        <v>195</v>
      </c>
      <c r="G5" s="916"/>
    </row>
    <row r="6" spans="1:7" ht="26.4">
      <c r="A6" s="920"/>
      <c r="B6" s="915"/>
      <c r="C6" s="915"/>
      <c r="D6" s="915"/>
      <c r="E6" s="915"/>
      <c r="F6" s="620" t="s">
        <v>564</v>
      </c>
      <c r="G6" s="613" t="s">
        <v>196</v>
      </c>
    </row>
    <row r="7" spans="1:7" ht="26.4">
      <c r="A7" s="9" t="s">
        <v>197</v>
      </c>
      <c r="B7" s="9">
        <v>-2</v>
      </c>
      <c r="C7" s="9">
        <v>-3</v>
      </c>
      <c r="D7" s="9">
        <v>-5</v>
      </c>
      <c r="E7" s="9">
        <v>-6</v>
      </c>
      <c r="F7" s="621" t="s">
        <v>565</v>
      </c>
      <c r="G7" s="622" t="s">
        <v>566</v>
      </c>
    </row>
    <row r="8" spans="1:7" s="380" customFormat="1">
      <c r="A8" s="208"/>
      <c r="B8" s="378" t="s">
        <v>17</v>
      </c>
      <c r="C8" s="208"/>
      <c r="D8" s="623">
        <v>101671.33237999998</v>
      </c>
      <c r="E8" s="624">
        <f>'01CH'!D7</f>
        <v>101671.34610000002</v>
      </c>
      <c r="F8" s="623">
        <f>E8-D8</f>
        <v>1.3720000046305358E-2</v>
      </c>
      <c r="G8" s="625">
        <f t="shared" ref="G8" si="0">E8/D8*100</f>
        <v>100.00001349446272</v>
      </c>
    </row>
    <row r="9" spans="1:7" s="380" customFormat="1" ht="15" customHeight="1">
      <c r="A9" s="208" t="s">
        <v>18</v>
      </c>
      <c r="B9" s="378" t="s">
        <v>19</v>
      </c>
      <c r="C9" s="433" t="s">
        <v>20</v>
      </c>
      <c r="D9" s="623">
        <v>93883.171784999984</v>
      </c>
      <c r="E9" s="624">
        <f>'01CH'!D9</f>
        <v>96785.686800000025</v>
      </c>
      <c r="F9" s="623">
        <f>E9-D9</f>
        <v>2902.5150150000409</v>
      </c>
      <c r="G9" s="625">
        <f>E9/D9*100</f>
        <v>103.09162436655529</v>
      </c>
    </row>
    <row r="10" spans="1:7" s="387" customFormat="1" ht="15" customHeight="1">
      <c r="A10" s="216"/>
      <c r="B10" s="209" t="s">
        <v>567</v>
      </c>
      <c r="C10" s="210"/>
      <c r="D10" s="385"/>
      <c r="E10" s="624">
        <f>'01CH'!D10</f>
        <v>0</v>
      </c>
      <c r="F10" s="385"/>
      <c r="G10" s="626"/>
    </row>
    <row r="11" spans="1:7" ht="15" customHeight="1">
      <c r="A11" s="217" t="s">
        <v>21</v>
      </c>
      <c r="B11" s="211" t="s">
        <v>22</v>
      </c>
      <c r="C11" s="206" t="s">
        <v>23</v>
      </c>
      <c r="D11" s="390">
        <v>3540.3716960000006</v>
      </c>
      <c r="E11" s="391">
        <f>'01CH'!D11</f>
        <v>4175.200249999999</v>
      </c>
      <c r="F11" s="390">
        <f t="shared" ref="F11:F75" si="1">E11-D11</f>
        <v>634.82855399999835</v>
      </c>
      <c r="G11" s="627">
        <f t="shared" ref="G11:G74" si="2">E11/D11*100</f>
        <v>117.93112725189967</v>
      </c>
    </row>
    <row r="12" spans="1:7" s="79" customFormat="1">
      <c r="A12" s="215"/>
      <c r="B12" s="393" t="s">
        <v>568</v>
      </c>
      <c r="C12" s="213" t="s">
        <v>25</v>
      </c>
      <c r="D12" s="389">
        <v>2125.9700979999998</v>
      </c>
      <c r="E12" s="391">
        <f>'01CH'!D12</f>
        <v>2643.9357499999996</v>
      </c>
      <c r="F12" s="390">
        <f t="shared" si="1"/>
        <v>517.96565199999986</v>
      </c>
      <c r="G12" s="627">
        <f t="shared" si="2"/>
        <v>124.36373176119808</v>
      </c>
    </row>
    <row r="13" spans="1:7" s="79" customFormat="1">
      <c r="A13" s="215"/>
      <c r="B13" s="212" t="s">
        <v>26</v>
      </c>
      <c r="C13" s="213" t="s">
        <v>27</v>
      </c>
      <c r="D13" s="389">
        <v>1413.2130810000006</v>
      </c>
      <c r="E13" s="391">
        <f>'01CH'!D13</f>
        <v>1530.0744999999999</v>
      </c>
      <c r="F13" s="390">
        <f t="shared" si="1"/>
        <v>116.86141899999939</v>
      </c>
      <c r="G13" s="627">
        <f t="shared" si="2"/>
        <v>108.26920020562699</v>
      </c>
    </row>
    <row r="14" spans="1:7" s="79" customFormat="1">
      <c r="A14" s="215"/>
      <c r="B14" s="214" t="s">
        <v>28</v>
      </c>
      <c r="C14" s="213" t="s">
        <v>29</v>
      </c>
      <c r="D14" s="389">
        <v>1.188517</v>
      </c>
      <c r="E14" s="391">
        <f>'01CH'!D14</f>
        <v>1.19</v>
      </c>
      <c r="F14" s="390">
        <f t="shared" si="1"/>
        <v>1.4829999999999011E-3</v>
      </c>
      <c r="G14" s="627">
        <f t="shared" si="2"/>
        <v>100.12477734857809</v>
      </c>
    </row>
    <row r="15" spans="1:7" s="79" customFormat="1">
      <c r="A15" s="217" t="s">
        <v>30</v>
      </c>
      <c r="B15" s="207" t="s">
        <v>31</v>
      </c>
      <c r="C15" s="206" t="s">
        <v>32</v>
      </c>
      <c r="D15" s="389">
        <v>4265.285033000001</v>
      </c>
      <c r="E15" s="391">
        <f>'01CH'!D15</f>
        <v>4918.6290099999997</v>
      </c>
      <c r="F15" s="390">
        <f t="shared" si="1"/>
        <v>653.34397699999863</v>
      </c>
      <c r="G15" s="627">
        <f t="shared" si="2"/>
        <v>115.31770964765904</v>
      </c>
    </row>
    <row r="16" spans="1:7">
      <c r="A16" s="217" t="s">
        <v>33</v>
      </c>
      <c r="B16" s="207" t="s">
        <v>34</v>
      </c>
      <c r="C16" s="206" t="s">
        <v>35</v>
      </c>
      <c r="D16" s="389">
        <v>1833.0270549999816</v>
      </c>
      <c r="E16" s="391">
        <f>'01CH'!D16</f>
        <v>1424.7775599999998</v>
      </c>
      <c r="F16" s="390">
        <f t="shared" si="1"/>
        <v>-408.24949499998183</v>
      </c>
      <c r="G16" s="627">
        <f t="shared" si="2"/>
        <v>77.728124967583426</v>
      </c>
    </row>
    <row r="17" spans="1:7">
      <c r="A17" s="217" t="s">
        <v>36</v>
      </c>
      <c r="B17" s="211" t="s">
        <v>37</v>
      </c>
      <c r="C17" s="206" t="s">
        <v>38</v>
      </c>
      <c r="D17" s="390">
        <v>12454.800000000001</v>
      </c>
      <c r="E17" s="391">
        <f>'01CH'!D17</f>
        <v>16169.074800000002</v>
      </c>
      <c r="F17" s="390">
        <f t="shared" si="1"/>
        <v>3714.2748000000011</v>
      </c>
      <c r="G17" s="627">
        <f t="shared" si="2"/>
        <v>129.82203487811927</v>
      </c>
    </row>
    <row r="18" spans="1:7" s="79" customFormat="1" ht="14.25" customHeight="1">
      <c r="A18" s="215"/>
      <c r="B18" s="388" t="s">
        <v>569</v>
      </c>
      <c r="C18" s="213" t="s">
        <v>40</v>
      </c>
      <c r="D18" s="389">
        <v>7809.2800000000016</v>
      </c>
      <c r="E18" s="391">
        <f>'01CH'!D18</f>
        <v>12378.1574</v>
      </c>
      <c r="F18" s="390">
        <f t="shared" si="1"/>
        <v>4568.8773999999985</v>
      </c>
      <c r="G18" s="627">
        <f t="shared" si="2"/>
        <v>158.50574444763151</v>
      </c>
    </row>
    <row r="19" spans="1:7" s="79" customFormat="1">
      <c r="A19" s="215"/>
      <c r="B19" s="214" t="s">
        <v>41</v>
      </c>
      <c r="C19" s="213" t="s">
        <v>42</v>
      </c>
      <c r="D19" s="389">
        <v>1299.7579019999985</v>
      </c>
      <c r="E19" s="391">
        <f>'01CH'!D19</f>
        <v>789.75500000000011</v>
      </c>
      <c r="F19" s="390">
        <f t="shared" si="1"/>
        <v>-510.00290199999836</v>
      </c>
      <c r="G19" s="627">
        <f t="shared" si="2"/>
        <v>60.761700220076911</v>
      </c>
    </row>
    <row r="20" spans="1:7" s="79" customFormat="1">
      <c r="A20" s="215"/>
      <c r="B20" s="214" t="s">
        <v>43</v>
      </c>
      <c r="C20" s="213" t="s">
        <v>44</v>
      </c>
      <c r="D20" s="389">
        <v>3345.7620980000002</v>
      </c>
      <c r="E20" s="391">
        <f>'01CH'!D20</f>
        <v>3001.1623999999993</v>
      </c>
      <c r="F20" s="390">
        <f t="shared" si="1"/>
        <v>-344.5996980000009</v>
      </c>
      <c r="G20" s="627">
        <f t="shared" si="2"/>
        <v>89.700412405114136</v>
      </c>
    </row>
    <row r="21" spans="1:7">
      <c r="A21" s="217" t="s">
        <v>45</v>
      </c>
      <c r="B21" s="211" t="s">
        <v>46</v>
      </c>
      <c r="C21" s="206" t="s">
        <v>47</v>
      </c>
      <c r="D21" s="390">
        <v>0</v>
      </c>
      <c r="E21" s="391">
        <f>'01CH'!D21</f>
        <v>0</v>
      </c>
      <c r="F21" s="623">
        <f t="shared" si="1"/>
        <v>0</v>
      </c>
      <c r="G21" s="627"/>
    </row>
    <row r="22" spans="1:7" s="79" customFormat="1">
      <c r="A22" s="215"/>
      <c r="B22" s="214" t="s">
        <v>48</v>
      </c>
      <c r="C22" s="213" t="s">
        <v>49</v>
      </c>
      <c r="D22" s="389">
        <v>0</v>
      </c>
      <c r="E22" s="391">
        <f>'01CH'!D22</f>
        <v>0</v>
      </c>
      <c r="F22" s="623">
        <f t="shared" si="1"/>
        <v>0</v>
      </c>
      <c r="G22" s="627"/>
    </row>
    <row r="23" spans="1:7" s="387" customFormat="1" ht="13.8">
      <c r="A23" s="215"/>
      <c r="B23" s="214" t="s">
        <v>50</v>
      </c>
      <c r="C23" s="213" t="s">
        <v>51</v>
      </c>
      <c r="D23" s="389">
        <v>0</v>
      </c>
      <c r="E23" s="391">
        <f>'01CH'!D23</f>
        <v>0</v>
      </c>
      <c r="F23" s="623">
        <f t="shared" si="1"/>
        <v>0</v>
      </c>
      <c r="G23" s="627"/>
    </row>
    <row r="24" spans="1:7" s="79" customFormat="1">
      <c r="A24" s="215"/>
      <c r="B24" s="214" t="s">
        <v>52</v>
      </c>
      <c r="C24" s="213" t="s">
        <v>53</v>
      </c>
      <c r="D24" s="212">
        <v>0</v>
      </c>
      <c r="E24" s="391">
        <f>'01CH'!D24</f>
        <v>0</v>
      </c>
      <c r="F24" s="623">
        <f t="shared" si="1"/>
        <v>0</v>
      </c>
      <c r="G24" s="627"/>
    </row>
    <row r="25" spans="1:7">
      <c r="A25" s="217" t="s">
        <v>54</v>
      </c>
      <c r="B25" s="211" t="s">
        <v>55</v>
      </c>
      <c r="C25" s="206" t="s">
        <v>56</v>
      </c>
      <c r="D25" s="211">
        <v>70931.63</v>
      </c>
      <c r="E25" s="391">
        <f>'01CH'!D25</f>
        <v>69867.284180000017</v>
      </c>
      <c r="F25" s="390">
        <f t="shared" si="1"/>
        <v>-1064.3458199999877</v>
      </c>
      <c r="G25" s="627">
        <f t="shared" si="2"/>
        <v>98.499476439495353</v>
      </c>
    </row>
    <row r="26" spans="1:7" s="79" customFormat="1" ht="15" customHeight="1">
      <c r="A26" s="215"/>
      <c r="B26" s="388" t="s">
        <v>570</v>
      </c>
      <c r="C26" s="213" t="s">
        <v>58</v>
      </c>
      <c r="D26" s="628">
        <v>45041.03</v>
      </c>
      <c r="E26" s="391">
        <f>'01CH'!D26</f>
        <v>42409.922000000006</v>
      </c>
      <c r="F26" s="390">
        <f t="shared" si="1"/>
        <v>-2631.1079999999929</v>
      </c>
      <c r="G26" s="627">
        <f t="shared" si="2"/>
        <v>94.158419556568774</v>
      </c>
    </row>
    <row r="27" spans="1:7" s="79" customFormat="1">
      <c r="A27" s="215"/>
      <c r="B27" s="214" t="s">
        <v>59</v>
      </c>
      <c r="C27" s="213" t="s">
        <v>60</v>
      </c>
      <c r="D27" s="628">
        <v>4336.4663409999948</v>
      </c>
      <c r="E27" s="391">
        <f>'01CH'!D27</f>
        <v>3553.8195799999994</v>
      </c>
      <c r="F27" s="390">
        <f t="shared" si="1"/>
        <v>-782.64676099999542</v>
      </c>
      <c r="G27" s="627">
        <f t="shared" si="2"/>
        <v>81.951969657868574</v>
      </c>
    </row>
    <row r="28" spans="1:7" s="79" customFormat="1">
      <c r="A28" s="215"/>
      <c r="B28" s="214" t="s">
        <v>61</v>
      </c>
      <c r="C28" s="213" t="s">
        <v>62</v>
      </c>
      <c r="D28" s="212">
        <v>21554.133659000021</v>
      </c>
      <c r="E28" s="391">
        <f>'01CH'!D28</f>
        <v>23903.542600000001</v>
      </c>
      <c r="F28" s="390">
        <f t="shared" si="1"/>
        <v>2349.4089409999797</v>
      </c>
      <c r="G28" s="627">
        <f t="shared" si="2"/>
        <v>110.9000388425214</v>
      </c>
    </row>
    <row r="29" spans="1:7" ht="15" customHeight="1">
      <c r="A29" s="217" t="s">
        <v>63</v>
      </c>
      <c r="B29" s="207" t="s">
        <v>428</v>
      </c>
      <c r="C29" s="206" t="s">
        <v>65</v>
      </c>
      <c r="D29" s="391">
        <v>191.85054499999998</v>
      </c>
      <c r="E29" s="391">
        <f>'01CH'!D29</f>
        <v>219.26299999999995</v>
      </c>
      <c r="F29" s="390">
        <f t="shared" si="1"/>
        <v>27.412454999999966</v>
      </c>
      <c r="G29" s="627">
        <f t="shared" si="2"/>
        <v>114.2884425999415</v>
      </c>
    </row>
    <row r="30" spans="1:7" ht="15" customHeight="1">
      <c r="A30" s="217" t="s">
        <v>66</v>
      </c>
      <c r="B30" s="207" t="s">
        <v>67</v>
      </c>
      <c r="C30" s="206" t="s">
        <v>68</v>
      </c>
      <c r="D30" s="211">
        <v>0</v>
      </c>
      <c r="E30" s="391">
        <f>'01CH'!D30</f>
        <v>0</v>
      </c>
      <c r="F30" s="390">
        <f t="shared" si="1"/>
        <v>0</v>
      </c>
      <c r="G30" s="627"/>
    </row>
    <row r="31" spans="1:7" ht="15" customHeight="1">
      <c r="A31" s="217" t="s">
        <v>69</v>
      </c>
      <c r="B31" s="207" t="s">
        <v>70</v>
      </c>
      <c r="C31" s="206" t="s">
        <v>71</v>
      </c>
      <c r="D31" s="211">
        <v>666.20745599999759</v>
      </c>
      <c r="E31" s="391">
        <f>'01CH'!D31</f>
        <v>11.458</v>
      </c>
      <c r="F31" s="390">
        <f t="shared" si="1"/>
        <v>-654.74945599999762</v>
      </c>
      <c r="G31" s="627">
        <f t="shared" si="2"/>
        <v>1.7198846840885615</v>
      </c>
    </row>
    <row r="32" spans="1:7" ht="15" customHeight="1">
      <c r="A32" s="217" t="s">
        <v>72</v>
      </c>
      <c r="B32" s="207" t="s">
        <v>73</v>
      </c>
      <c r="C32" s="206" t="s">
        <v>74</v>
      </c>
      <c r="D32" s="623">
        <v>7085.2827840000018</v>
      </c>
      <c r="E32" s="624">
        <f>'01CH'!D32</f>
        <v>4153.2168000000001</v>
      </c>
      <c r="F32" s="623">
        <f t="shared" si="1"/>
        <v>-2932.0659840000017</v>
      </c>
      <c r="G32" s="625">
        <f t="shared" si="2"/>
        <v>58.617516429673088</v>
      </c>
    </row>
    <row r="33" spans="1:7" s="387" customFormat="1" ht="13.8">
      <c r="A33" s="216"/>
      <c r="B33" s="209" t="s">
        <v>567</v>
      </c>
      <c r="C33" s="210"/>
      <c r="D33" s="385"/>
      <c r="E33" s="395"/>
      <c r="F33" s="385"/>
      <c r="G33" s="627"/>
    </row>
    <row r="34" spans="1:7" ht="14.25" customHeight="1">
      <c r="A34" s="217" t="s">
        <v>76</v>
      </c>
      <c r="B34" s="207" t="s">
        <v>77</v>
      </c>
      <c r="C34" s="206" t="s">
        <v>78</v>
      </c>
      <c r="D34" s="211">
        <v>265.91466200000002</v>
      </c>
      <c r="E34" s="391">
        <f>'01CH'!D34</f>
        <v>123.97880000000005</v>
      </c>
      <c r="F34" s="390">
        <f t="shared" si="1"/>
        <v>-141.93586199999999</v>
      </c>
      <c r="G34" s="627">
        <f t="shared" si="2"/>
        <v>46.623529168166009</v>
      </c>
    </row>
    <row r="35" spans="1:7" ht="14.25" customHeight="1">
      <c r="A35" s="217" t="s">
        <v>79</v>
      </c>
      <c r="B35" s="207" t="s">
        <v>80</v>
      </c>
      <c r="C35" s="206" t="s">
        <v>81</v>
      </c>
      <c r="D35" s="211">
        <v>10.593792000000002</v>
      </c>
      <c r="E35" s="391">
        <f>'01CH'!D35</f>
        <v>0.85000000000000009</v>
      </c>
      <c r="F35" s="390">
        <f t="shared" si="1"/>
        <v>-9.7437920000000027</v>
      </c>
      <c r="G35" s="627">
        <f t="shared" si="2"/>
        <v>8.0235670098110283</v>
      </c>
    </row>
    <row r="36" spans="1:7" ht="14.25" customHeight="1">
      <c r="A36" s="217" t="s">
        <v>82</v>
      </c>
      <c r="B36" s="207" t="s">
        <v>83</v>
      </c>
      <c r="C36" s="206" t="s">
        <v>84</v>
      </c>
      <c r="D36" s="211">
        <v>0</v>
      </c>
      <c r="E36" s="391">
        <f>'01CH'!D36</f>
        <v>0</v>
      </c>
      <c r="F36" s="390">
        <f t="shared" si="1"/>
        <v>0</v>
      </c>
      <c r="G36" s="627"/>
    </row>
    <row r="37" spans="1:7" ht="14.25" customHeight="1">
      <c r="A37" s="217"/>
      <c r="B37" s="211" t="s">
        <v>86</v>
      </c>
      <c r="C37" s="206" t="s">
        <v>87</v>
      </c>
      <c r="D37" s="211">
        <v>0</v>
      </c>
      <c r="E37" s="391">
        <f>'01CH'!D37</f>
        <v>0</v>
      </c>
      <c r="F37" s="390">
        <f t="shared" si="1"/>
        <v>0</v>
      </c>
      <c r="G37" s="627"/>
    </row>
    <row r="38" spans="1:7" ht="14.25" customHeight="1">
      <c r="A38" s="217" t="s">
        <v>85</v>
      </c>
      <c r="B38" s="207" t="s">
        <v>88</v>
      </c>
      <c r="C38" s="206" t="s">
        <v>89</v>
      </c>
      <c r="D38" s="211">
        <v>305</v>
      </c>
      <c r="E38" s="391">
        <f>'01CH'!D38</f>
        <v>0</v>
      </c>
      <c r="F38" s="390">
        <f t="shared" si="1"/>
        <v>-305</v>
      </c>
      <c r="G38" s="627">
        <f t="shared" si="2"/>
        <v>0</v>
      </c>
    </row>
    <row r="39" spans="1:7" ht="14.25" customHeight="1">
      <c r="A39" s="217" t="s">
        <v>90</v>
      </c>
      <c r="B39" s="207" t="s">
        <v>91</v>
      </c>
      <c r="C39" s="206" t="s">
        <v>92</v>
      </c>
      <c r="D39" s="211">
        <v>451.55783899999994</v>
      </c>
      <c r="E39" s="391">
        <f>'01CH'!D39</f>
        <v>19.175999999999995</v>
      </c>
      <c r="F39" s="390">
        <f t="shared" si="1"/>
        <v>-432.38183899999996</v>
      </c>
      <c r="G39" s="627">
        <f t="shared" si="2"/>
        <v>4.2466320687658348</v>
      </c>
    </row>
    <row r="40" spans="1:7" ht="14.25" customHeight="1">
      <c r="A40" s="217" t="s">
        <v>93</v>
      </c>
      <c r="B40" s="396" t="s">
        <v>94</v>
      </c>
      <c r="C40" s="206" t="s">
        <v>95</v>
      </c>
      <c r="D40" s="211">
        <v>181.17215899999999</v>
      </c>
      <c r="E40" s="391">
        <f>'01CH'!D40</f>
        <v>16.620699999999999</v>
      </c>
      <c r="F40" s="390">
        <f t="shared" si="1"/>
        <v>-164.55145899999999</v>
      </c>
      <c r="G40" s="627">
        <f t="shared" si="2"/>
        <v>9.1739813069181348</v>
      </c>
    </row>
    <row r="41" spans="1:7" ht="14.25" customHeight="1">
      <c r="A41" s="217" t="s">
        <v>96</v>
      </c>
      <c r="B41" s="207" t="s">
        <v>97</v>
      </c>
      <c r="C41" s="206" t="s">
        <v>98</v>
      </c>
      <c r="D41" s="211">
        <v>3.2216000000000002E-2</v>
      </c>
      <c r="E41" s="391">
        <f>'01CH'!D41</f>
        <v>0.03</v>
      </c>
      <c r="F41" s="390">
        <f t="shared" si="1"/>
        <v>-2.2160000000000027E-3</v>
      </c>
      <c r="G41" s="627">
        <f t="shared" si="2"/>
        <v>93.121430345170097</v>
      </c>
    </row>
    <row r="42" spans="1:7" s="380" customFormat="1" ht="14.25" customHeight="1">
      <c r="A42" s="217" t="s">
        <v>99</v>
      </c>
      <c r="B42" s="397" t="s">
        <v>100</v>
      </c>
      <c r="C42" s="206" t="s">
        <v>101</v>
      </c>
      <c r="D42" s="211">
        <v>231.45057200000002</v>
      </c>
      <c r="E42" s="391">
        <f>'01CH'!D42</f>
        <v>11.955999999999573</v>
      </c>
      <c r="F42" s="390">
        <f>E42-D42</f>
        <v>-219.49457200000046</v>
      </c>
      <c r="G42" s="627">
        <f t="shared" si="2"/>
        <v>5.1656817681140019</v>
      </c>
    </row>
    <row r="43" spans="1:7" ht="26.4">
      <c r="A43" s="217" t="s">
        <v>102</v>
      </c>
      <c r="B43" s="396" t="s">
        <v>103</v>
      </c>
      <c r="C43" s="206" t="s">
        <v>104</v>
      </c>
      <c r="D43" s="211">
        <v>2932.3189810000013</v>
      </c>
      <c r="E43" s="391">
        <f>'01CH'!D43</f>
        <v>1747.5630000000003</v>
      </c>
      <c r="F43" s="390">
        <f>E43-D43</f>
        <v>-1184.7559810000009</v>
      </c>
      <c r="G43" s="627">
        <f t="shared" si="2"/>
        <v>59.596619989958711</v>
      </c>
    </row>
    <row r="44" spans="1:7" s="79" customFormat="1" ht="14.25" customHeight="1">
      <c r="A44" s="629" t="s">
        <v>571</v>
      </c>
      <c r="B44" s="214" t="s">
        <v>567</v>
      </c>
      <c r="C44" s="213"/>
      <c r="D44" s="212"/>
      <c r="E44" s="394"/>
      <c r="F44" s="389"/>
      <c r="G44" s="627"/>
    </row>
    <row r="45" spans="1:7" ht="14.25" customHeight="1">
      <c r="A45" s="631" t="s">
        <v>571</v>
      </c>
      <c r="B45" s="396" t="s">
        <v>106</v>
      </c>
      <c r="C45" s="206" t="s">
        <v>107</v>
      </c>
      <c r="D45" s="211">
        <v>2008.1704280000017</v>
      </c>
      <c r="E45" s="391">
        <f>'01CH'!D45</f>
        <v>1376.9730000000002</v>
      </c>
      <c r="F45" s="390">
        <f t="shared" si="1"/>
        <v>-631.19742800000154</v>
      </c>
      <c r="G45" s="627">
        <f t="shared" si="2"/>
        <v>68.568532869561764</v>
      </c>
    </row>
    <row r="46" spans="1:7" ht="14.25" customHeight="1">
      <c r="A46" s="631" t="s">
        <v>571</v>
      </c>
      <c r="B46" s="396" t="s">
        <v>108</v>
      </c>
      <c r="C46" s="206" t="s">
        <v>109</v>
      </c>
      <c r="D46" s="211">
        <v>188.04468700000004</v>
      </c>
      <c r="E46" s="391">
        <v>79.010449999999977</v>
      </c>
      <c r="F46" s="390">
        <f t="shared" si="1"/>
        <v>-109.03423700000006</v>
      </c>
      <c r="G46" s="627">
        <f t="shared" si="2"/>
        <v>42.01684783574872</v>
      </c>
    </row>
    <row r="47" spans="1:7" ht="14.25" customHeight="1">
      <c r="A47" s="631" t="s">
        <v>571</v>
      </c>
      <c r="B47" s="396" t="s">
        <v>110</v>
      </c>
      <c r="C47" s="206" t="s">
        <v>111</v>
      </c>
      <c r="D47" s="211">
        <v>10.941335999999998</v>
      </c>
      <c r="E47" s="391">
        <v>0.95383600000000002</v>
      </c>
      <c r="F47" s="390">
        <f>E47-D47</f>
        <v>-9.9874999999999972</v>
      </c>
      <c r="G47" s="627">
        <f t="shared" si="2"/>
        <v>8.7177288038681944</v>
      </c>
    </row>
    <row r="48" spans="1:7" ht="14.25" customHeight="1">
      <c r="A48" s="631" t="s">
        <v>571</v>
      </c>
      <c r="B48" s="396" t="s">
        <v>112</v>
      </c>
      <c r="C48" s="206" t="s">
        <v>113</v>
      </c>
      <c r="D48" s="211">
        <v>24.203895000000006</v>
      </c>
      <c r="E48" s="391">
        <v>3.501182</v>
      </c>
      <c r="F48" s="390">
        <f>E48-D48</f>
        <v>-20.702713000000006</v>
      </c>
      <c r="G48" s="627">
        <f t="shared" si="2"/>
        <v>14.465366008239581</v>
      </c>
    </row>
    <row r="49" spans="1:7" ht="14.25" customHeight="1">
      <c r="A49" s="631" t="s">
        <v>571</v>
      </c>
      <c r="B49" s="396" t="s">
        <v>114</v>
      </c>
      <c r="C49" s="206" t="s">
        <v>115</v>
      </c>
      <c r="D49" s="211">
        <v>61.421563999999989</v>
      </c>
      <c r="E49" s="391">
        <v>34.908344</v>
      </c>
      <c r="F49" s="390">
        <f>E49-D49</f>
        <v>-26.51321999999999</v>
      </c>
      <c r="G49" s="627">
        <f t="shared" si="2"/>
        <v>56.834020051980453</v>
      </c>
    </row>
    <row r="50" spans="1:7" ht="14.25" customHeight="1">
      <c r="A50" s="631" t="s">
        <v>571</v>
      </c>
      <c r="B50" s="396" t="s">
        <v>116</v>
      </c>
      <c r="C50" s="206" t="s">
        <v>117</v>
      </c>
      <c r="D50" s="211">
        <v>35.939056999999998</v>
      </c>
      <c r="E50" s="391">
        <v>7.1888570000000005</v>
      </c>
      <c r="F50" s="390">
        <f>E50-D50</f>
        <v>-28.7502</v>
      </c>
      <c r="G50" s="627">
        <f t="shared" si="2"/>
        <v>20.002909369603106</v>
      </c>
    </row>
    <row r="51" spans="1:7" ht="14.25" customHeight="1">
      <c r="A51" s="631" t="s">
        <v>571</v>
      </c>
      <c r="B51" s="396" t="s">
        <v>118</v>
      </c>
      <c r="C51" s="206" t="s">
        <v>119</v>
      </c>
      <c r="D51" s="211">
        <v>362.22855799999996</v>
      </c>
      <c r="E51" s="391">
        <v>113.212458</v>
      </c>
      <c r="F51" s="390">
        <f t="shared" si="1"/>
        <v>-249.01609999999997</v>
      </c>
      <c r="G51" s="627">
        <f t="shared" si="2"/>
        <v>31.254426383465884</v>
      </c>
    </row>
    <row r="52" spans="1:7" ht="14.25" customHeight="1">
      <c r="A52" s="631" t="s">
        <v>571</v>
      </c>
      <c r="B52" s="396" t="s">
        <v>120</v>
      </c>
      <c r="C52" s="206" t="s">
        <v>121</v>
      </c>
      <c r="D52" s="211">
        <v>2.4777220000000004</v>
      </c>
      <c r="E52" s="391">
        <v>0.341422</v>
      </c>
      <c r="F52" s="390">
        <f t="shared" si="1"/>
        <v>-2.1363000000000003</v>
      </c>
      <c r="G52" s="627">
        <f t="shared" si="2"/>
        <v>13.779673425832275</v>
      </c>
    </row>
    <row r="53" spans="1:7" ht="14.25" customHeight="1">
      <c r="A53" s="631" t="s">
        <v>571</v>
      </c>
      <c r="B53" s="396" t="s">
        <v>122</v>
      </c>
      <c r="C53" s="206" t="s">
        <v>123</v>
      </c>
      <c r="D53" s="211"/>
      <c r="E53" s="391">
        <v>0</v>
      </c>
      <c r="F53" s="390"/>
      <c r="G53" s="627"/>
    </row>
    <row r="54" spans="1:7" ht="14.25" customHeight="1">
      <c r="A54" s="631" t="s">
        <v>571</v>
      </c>
      <c r="B54" s="207" t="s">
        <v>124</v>
      </c>
      <c r="C54" s="206" t="s">
        <v>125</v>
      </c>
      <c r="D54" s="211">
        <v>11.618525999999999</v>
      </c>
      <c r="E54" s="391">
        <v>0.288526</v>
      </c>
      <c r="F54" s="390">
        <f>E54-D54</f>
        <v>-11.33</v>
      </c>
      <c r="G54" s="627">
        <f t="shared" si="2"/>
        <v>2.4833270588713234</v>
      </c>
    </row>
    <row r="55" spans="1:7" ht="14.25" customHeight="1">
      <c r="A55" s="631" t="s">
        <v>571</v>
      </c>
      <c r="B55" s="398" t="s">
        <v>126</v>
      </c>
      <c r="C55" s="206" t="s">
        <v>127</v>
      </c>
      <c r="D55" s="211">
        <v>72.397941000000003</v>
      </c>
      <c r="E55" s="391">
        <v>50.581441000000005</v>
      </c>
      <c r="F55" s="390">
        <f>E55-D55</f>
        <v>-21.816499999999998</v>
      </c>
      <c r="G55" s="627">
        <f t="shared" si="2"/>
        <v>69.865855715427045</v>
      </c>
    </row>
    <row r="56" spans="1:7" ht="14.25" customHeight="1">
      <c r="A56" s="631" t="s">
        <v>571</v>
      </c>
      <c r="B56" s="397" t="s">
        <v>128</v>
      </c>
      <c r="C56" s="206" t="s">
        <v>129</v>
      </c>
      <c r="D56" s="211">
        <v>0.68459199999999998</v>
      </c>
      <c r="E56" s="391">
        <v>0.68459199999999998</v>
      </c>
      <c r="F56" s="390">
        <f>E56-D56</f>
        <v>0</v>
      </c>
      <c r="G56" s="627">
        <f t="shared" si="2"/>
        <v>100</v>
      </c>
    </row>
    <row r="57" spans="1:7">
      <c r="A57" s="631" t="s">
        <v>571</v>
      </c>
      <c r="B57" s="397" t="s">
        <v>130</v>
      </c>
      <c r="C57" s="206" t="s">
        <v>131</v>
      </c>
      <c r="D57" s="211">
        <v>134.21465599999999</v>
      </c>
      <c r="E57" s="391">
        <v>76.249656000000002</v>
      </c>
      <c r="F57" s="390">
        <f>E57-D57</f>
        <v>-57.964999999999989</v>
      </c>
      <c r="G57" s="627">
        <f t="shared" si="2"/>
        <v>56.811721068673762</v>
      </c>
    </row>
    <row r="58" spans="1:7" ht="14.25" customHeight="1">
      <c r="A58" s="631" t="s">
        <v>571</v>
      </c>
      <c r="B58" s="396" t="s">
        <v>305</v>
      </c>
      <c r="C58" s="206" t="s">
        <v>133</v>
      </c>
      <c r="D58" s="211">
        <v>0</v>
      </c>
      <c r="E58" s="391">
        <v>0</v>
      </c>
      <c r="F58" s="390">
        <f>E58-D58</f>
        <v>0</v>
      </c>
      <c r="G58" s="627"/>
    </row>
    <row r="59" spans="1:7" ht="14.25" customHeight="1">
      <c r="A59" s="631" t="s">
        <v>571</v>
      </c>
      <c r="B59" s="396" t="s">
        <v>134</v>
      </c>
      <c r="C59" s="206" t="s">
        <v>135</v>
      </c>
      <c r="D59" s="211">
        <v>4.1461319999999997</v>
      </c>
      <c r="E59" s="391">
        <v>0.14613200000000001</v>
      </c>
      <c r="F59" s="390">
        <f t="shared" si="1"/>
        <v>-3.9999999999999996</v>
      </c>
      <c r="G59" s="627">
        <f t="shared" si="2"/>
        <v>3.5245380513693245</v>
      </c>
    </row>
    <row r="60" spans="1:7" ht="14.25" customHeight="1">
      <c r="A60" s="631" t="s">
        <v>571</v>
      </c>
      <c r="B60" s="396" t="s">
        <v>136</v>
      </c>
      <c r="C60" s="206" t="s">
        <v>137</v>
      </c>
      <c r="D60" s="211">
        <v>15.829886999999998</v>
      </c>
      <c r="E60" s="391">
        <v>1.834587</v>
      </c>
      <c r="F60" s="390">
        <f t="shared" si="1"/>
        <v>-13.995299999999997</v>
      </c>
      <c r="G60" s="627">
        <f t="shared" si="2"/>
        <v>11.589387845914505</v>
      </c>
    </row>
    <row r="61" spans="1:7" ht="14.25" customHeight="1">
      <c r="A61" s="217" t="s">
        <v>138</v>
      </c>
      <c r="B61" s="207" t="s">
        <v>139</v>
      </c>
      <c r="C61" s="206" t="s">
        <v>140</v>
      </c>
      <c r="D61" s="211">
        <v>0</v>
      </c>
      <c r="E61" s="391">
        <v>0</v>
      </c>
      <c r="F61" s="390">
        <f t="shared" si="1"/>
        <v>0</v>
      </c>
      <c r="G61" s="627"/>
    </row>
    <row r="62" spans="1:7" s="380" customFormat="1" ht="14.25" customHeight="1">
      <c r="A62" s="217" t="s">
        <v>141</v>
      </c>
      <c r="B62" s="397" t="s">
        <v>142</v>
      </c>
      <c r="C62" s="206" t="s">
        <v>143</v>
      </c>
      <c r="D62" s="211">
        <v>31.928956999999997</v>
      </c>
      <c r="E62" s="391">
        <v>9.9698369999999983</v>
      </c>
      <c r="F62" s="390">
        <f>E62-D62</f>
        <v>-21.959119999999999</v>
      </c>
      <c r="G62" s="627">
        <f t="shared" si="2"/>
        <v>31.225063192637325</v>
      </c>
    </row>
    <row r="63" spans="1:7" s="380" customFormat="1" ht="14.25" customHeight="1">
      <c r="A63" s="217" t="s">
        <v>144</v>
      </c>
      <c r="B63" s="397" t="s">
        <v>145</v>
      </c>
      <c r="C63" s="206" t="s">
        <v>146</v>
      </c>
      <c r="D63" s="211">
        <v>53.723285999999995</v>
      </c>
      <c r="E63" s="391">
        <v>0.122986</v>
      </c>
      <c r="F63" s="390">
        <f>E63-D63</f>
        <v>-53.600299999999997</v>
      </c>
      <c r="G63" s="627">
        <f t="shared" si="2"/>
        <v>0.22892493955042142</v>
      </c>
    </row>
    <row r="64" spans="1:7" ht="14.25" customHeight="1">
      <c r="A64" s="217" t="s">
        <v>147</v>
      </c>
      <c r="B64" s="398" t="s">
        <v>148</v>
      </c>
      <c r="C64" s="206" t="s">
        <v>149</v>
      </c>
      <c r="D64" s="211">
        <v>1002.0784770000001</v>
      </c>
      <c r="E64" s="391">
        <v>656.37433499999997</v>
      </c>
      <c r="F64" s="390">
        <f t="shared" si="1"/>
        <v>-345.70414200000016</v>
      </c>
      <c r="G64" s="627">
        <f t="shared" si="2"/>
        <v>65.501290574071476</v>
      </c>
    </row>
    <row r="65" spans="1:7" ht="14.25" customHeight="1">
      <c r="A65" s="217" t="s">
        <v>150</v>
      </c>
      <c r="B65" s="397" t="s">
        <v>151</v>
      </c>
      <c r="C65" s="206" t="s">
        <v>152</v>
      </c>
      <c r="D65" s="211">
        <v>152.34864700000003</v>
      </c>
      <c r="E65" s="391">
        <v>21.995642</v>
      </c>
      <c r="F65" s="390">
        <f t="shared" si="1"/>
        <v>-130.35300500000002</v>
      </c>
      <c r="G65" s="627">
        <f t="shared" si="2"/>
        <v>14.43770091374687</v>
      </c>
    </row>
    <row r="66" spans="1:7" ht="14.25" customHeight="1">
      <c r="A66" s="217" t="s">
        <v>153</v>
      </c>
      <c r="B66" s="397" t="s">
        <v>154</v>
      </c>
      <c r="C66" s="206" t="s">
        <v>155</v>
      </c>
      <c r="D66" s="211">
        <v>29.159091000000004</v>
      </c>
      <c r="E66" s="391">
        <v>11.057441000000001</v>
      </c>
      <c r="F66" s="390">
        <f t="shared" si="1"/>
        <v>-18.101650000000003</v>
      </c>
      <c r="G66" s="627">
        <f t="shared" si="2"/>
        <v>37.921075797596018</v>
      </c>
    </row>
    <row r="67" spans="1:7" ht="14.25" customHeight="1">
      <c r="A67" s="217" t="s">
        <v>156</v>
      </c>
      <c r="B67" s="397" t="s">
        <v>157</v>
      </c>
      <c r="C67" s="206" t="s">
        <v>158</v>
      </c>
      <c r="D67" s="211">
        <v>4.0133929999999998</v>
      </c>
      <c r="E67" s="391">
        <v>1.2964529999999999</v>
      </c>
      <c r="F67" s="390">
        <f t="shared" si="1"/>
        <v>-2.7169400000000001</v>
      </c>
      <c r="G67" s="627">
        <f t="shared" si="2"/>
        <v>32.303165924692642</v>
      </c>
    </row>
    <row r="68" spans="1:7" ht="14.25" customHeight="1">
      <c r="A68" s="217" t="s">
        <v>159</v>
      </c>
      <c r="B68" s="397" t="s">
        <v>160</v>
      </c>
      <c r="C68" s="206" t="s">
        <v>181</v>
      </c>
      <c r="D68" s="211">
        <v>0</v>
      </c>
      <c r="E68" s="391">
        <v>0</v>
      </c>
      <c r="F68" s="390">
        <f t="shared" si="1"/>
        <v>0</v>
      </c>
      <c r="G68" s="627"/>
    </row>
    <row r="69" spans="1:7" s="380" customFormat="1" ht="14.25" customHeight="1">
      <c r="A69" s="217" t="s">
        <v>161</v>
      </c>
      <c r="B69" s="397" t="s">
        <v>162</v>
      </c>
      <c r="C69" s="206" t="s">
        <v>163</v>
      </c>
      <c r="D69" s="211">
        <v>9.3989870000000018</v>
      </c>
      <c r="E69" s="391">
        <v>6.393686999999999</v>
      </c>
      <c r="F69" s="390">
        <f t="shared" si="1"/>
        <v>-3.0053000000000027</v>
      </c>
      <c r="G69" s="627">
        <f t="shared" si="2"/>
        <v>68.02527761768367</v>
      </c>
    </row>
    <row r="70" spans="1:7" ht="14.25" customHeight="1">
      <c r="A70" s="217" t="s">
        <v>164</v>
      </c>
      <c r="B70" s="397" t="s">
        <v>165</v>
      </c>
      <c r="C70" s="206" t="s">
        <v>166</v>
      </c>
      <c r="D70" s="211">
        <v>1239.9818310000003</v>
      </c>
      <c r="E70" s="391">
        <v>1431.492131</v>
      </c>
      <c r="F70" s="390">
        <f t="shared" si="1"/>
        <v>191.51029999999969</v>
      </c>
      <c r="G70" s="627">
        <f t="shared" si="2"/>
        <v>115.44460533309216</v>
      </c>
    </row>
    <row r="71" spans="1:7" ht="14.25" customHeight="1">
      <c r="A71" s="217" t="s">
        <v>167</v>
      </c>
      <c r="B71" s="397" t="s">
        <v>168</v>
      </c>
      <c r="C71" s="206" t="s">
        <v>169</v>
      </c>
      <c r="D71" s="211">
        <v>79.337339999999998</v>
      </c>
      <c r="E71" s="391">
        <v>79.337339999999998</v>
      </c>
      <c r="F71" s="390">
        <f t="shared" si="1"/>
        <v>0</v>
      </c>
      <c r="G71" s="627">
        <f t="shared" si="2"/>
        <v>100</v>
      </c>
    </row>
    <row r="72" spans="1:7" ht="14.25" customHeight="1">
      <c r="A72" s="217" t="s">
        <v>170</v>
      </c>
      <c r="B72" s="397" t="s">
        <v>171</v>
      </c>
      <c r="C72" s="206" t="s">
        <v>172</v>
      </c>
      <c r="D72" s="211">
        <v>91.225707</v>
      </c>
      <c r="E72" s="391">
        <v>19.225707</v>
      </c>
      <c r="F72" s="390">
        <f t="shared" si="1"/>
        <v>-72</v>
      </c>
      <c r="G72" s="627">
        <f t="shared" si="2"/>
        <v>21.074878597542686</v>
      </c>
    </row>
    <row r="73" spans="1:7" ht="14.25" customHeight="1">
      <c r="A73" s="217" t="s">
        <v>173</v>
      </c>
      <c r="B73" s="397" t="s">
        <v>174</v>
      </c>
      <c r="C73" s="206" t="s">
        <v>175</v>
      </c>
      <c r="D73" s="211">
        <v>0.29684699999999997</v>
      </c>
      <c r="E73" s="391">
        <v>0.25684699999999999</v>
      </c>
      <c r="F73" s="390">
        <f t="shared" si="1"/>
        <v>-3.999999999999998E-2</v>
      </c>
      <c r="G73" s="627">
        <f t="shared" si="2"/>
        <v>86.525044888444228</v>
      </c>
    </row>
    <row r="74" spans="1:7" hidden="1">
      <c r="A74" s="217" t="s">
        <v>176</v>
      </c>
      <c r="B74" s="397" t="s">
        <v>177</v>
      </c>
      <c r="C74" s="206" t="s">
        <v>178</v>
      </c>
      <c r="D74" s="211">
        <v>13.75</v>
      </c>
      <c r="E74" s="391">
        <v>0</v>
      </c>
      <c r="F74" s="390">
        <f t="shared" si="1"/>
        <v>-13.75</v>
      </c>
      <c r="G74" s="627">
        <f t="shared" si="2"/>
        <v>0</v>
      </c>
    </row>
    <row r="75" spans="1:7" s="380" customFormat="1" ht="14.25" customHeight="1">
      <c r="A75" s="632">
        <v>3</v>
      </c>
      <c r="B75" s="633" t="s">
        <v>179</v>
      </c>
      <c r="C75" s="433" t="s">
        <v>180</v>
      </c>
      <c r="D75" s="634">
        <v>702.87781099999938</v>
      </c>
      <c r="E75" s="624">
        <v>732.48519700000008</v>
      </c>
      <c r="F75" s="623">
        <f t="shared" si="1"/>
        <v>29.607386000000702</v>
      </c>
      <c r="G75" s="625">
        <f t="shared" ref="G75" si="3">E75/D75*100</f>
        <v>104.21230910076356</v>
      </c>
    </row>
  </sheetData>
  <mergeCells count="10">
    <mergeCell ref="E5:E6"/>
    <mergeCell ref="F5:G5"/>
    <mergeCell ref="A1:B1"/>
    <mergeCell ref="A2:G2"/>
    <mergeCell ref="F3:G3"/>
    <mergeCell ref="A4:A6"/>
    <mergeCell ref="B4:B6"/>
    <mergeCell ref="C4:C6"/>
    <mergeCell ref="D4:D6"/>
    <mergeCell ref="E4:G4"/>
  </mergeCells>
  <pageMargins left="1.1811023622047245" right="0.27187499999999998" top="0.74803149606299213" bottom="0.74803149606299213"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M75"/>
  <sheetViews>
    <sheetView workbookViewId="0">
      <selection activeCell="O32" sqref="O32"/>
    </sheetView>
  </sheetViews>
  <sheetFormatPr defaultRowHeight="13.2"/>
  <cols>
    <col min="1" max="1" width="5.44140625" style="399" customWidth="1"/>
    <col min="2" max="2" width="42.44140625" style="376" customWidth="1"/>
    <col min="3" max="3" width="5.6640625" style="47" customWidth="1"/>
    <col min="4" max="4" width="13.44140625" style="635" customWidth="1"/>
    <col min="5" max="5" width="9.44140625" style="47" customWidth="1"/>
    <col min="6" max="6" width="10" style="636" customWidth="1"/>
    <col min="7" max="7" width="12.44140625" style="399" customWidth="1"/>
    <col min="8" max="12" width="0" style="47" hidden="1" customWidth="1"/>
    <col min="13" max="13" width="1.88671875" style="47" hidden="1" customWidth="1"/>
    <col min="14" max="256" width="9.109375" style="47"/>
    <col min="257" max="257" width="5.44140625" style="47" customWidth="1"/>
    <col min="258" max="258" width="37.44140625" style="47" bestFit="1" customWidth="1"/>
    <col min="259" max="259" width="6.44140625" style="47" customWidth="1"/>
    <col min="260" max="260" width="9.88671875" style="47" customWidth="1"/>
    <col min="261" max="261" width="8.88671875" style="47" customWidth="1"/>
    <col min="262" max="262" width="10.44140625" style="47" customWidth="1"/>
    <col min="263" max="263" width="11.33203125" style="47" customWidth="1"/>
    <col min="264" max="512" width="9.109375" style="47"/>
    <col min="513" max="513" width="5.44140625" style="47" customWidth="1"/>
    <col min="514" max="514" width="37.44140625" style="47" bestFit="1" customWidth="1"/>
    <col min="515" max="515" width="6.44140625" style="47" customWidth="1"/>
    <col min="516" max="516" width="9.88671875" style="47" customWidth="1"/>
    <col min="517" max="517" width="8.88671875" style="47" customWidth="1"/>
    <col min="518" max="518" width="10.44140625" style="47" customWidth="1"/>
    <col min="519" max="519" width="11.33203125" style="47" customWidth="1"/>
    <col min="520" max="768" width="9.109375" style="47"/>
    <col min="769" max="769" width="5.44140625" style="47" customWidth="1"/>
    <col min="770" max="770" width="37.44140625" style="47" bestFit="1" customWidth="1"/>
    <col min="771" max="771" width="6.44140625" style="47" customWidth="1"/>
    <col min="772" max="772" width="9.88671875" style="47" customWidth="1"/>
    <col min="773" max="773" width="8.88671875" style="47" customWidth="1"/>
    <col min="774" max="774" width="10.44140625" style="47" customWidth="1"/>
    <col min="775" max="775" width="11.33203125" style="47" customWidth="1"/>
    <col min="776" max="1024" width="9.109375" style="47"/>
    <col min="1025" max="1025" width="5.44140625" style="47" customWidth="1"/>
    <col min="1026" max="1026" width="37.44140625" style="47" bestFit="1" customWidth="1"/>
    <col min="1027" max="1027" width="6.44140625" style="47" customWidth="1"/>
    <col min="1028" max="1028" width="9.88671875" style="47" customWidth="1"/>
    <col min="1029" max="1029" width="8.88671875" style="47" customWidth="1"/>
    <col min="1030" max="1030" width="10.44140625" style="47" customWidth="1"/>
    <col min="1031" max="1031" width="11.33203125" style="47" customWidth="1"/>
    <col min="1032" max="1280" width="9.109375" style="47"/>
    <col min="1281" max="1281" width="5.44140625" style="47" customWidth="1"/>
    <col min="1282" max="1282" width="37.44140625" style="47" bestFit="1" customWidth="1"/>
    <col min="1283" max="1283" width="6.44140625" style="47" customWidth="1"/>
    <col min="1284" max="1284" width="9.88671875" style="47" customWidth="1"/>
    <col min="1285" max="1285" width="8.88671875" style="47" customWidth="1"/>
    <col min="1286" max="1286" width="10.44140625" style="47" customWidth="1"/>
    <col min="1287" max="1287" width="11.33203125" style="47" customWidth="1"/>
    <col min="1288" max="1536" width="9.109375" style="47"/>
    <col min="1537" max="1537" width="5.44140625" style="47" customWidth="1"/>
    <col min="1538" max="1538" width="37.44140625" style="47" bestFit="1" customWidth="1"/>
    <col min="1539" max="1539" width="6.44140625" style="47" customWidth="1"/>
    <col min="1540" max="1540" width="9.88671875" style="47" customWidth="1"/>
    <col min="1541" max="1541" width="8.88671875" style="47" customWidth="1"/>
    <col min="1542" max="1542" width="10.44140625" style="47" customWidth="1"/>
    <col min="1543" max="1543" width="11.33203125" style="47" customWidth="1"/>
    <col min="1544" max="1792" width="9.109375" style="47"/>
    <col min="1793" max="1793" width="5.44140625" style="47" customWidth="1"/>
    <col min="1794" max="1794" width="37.44140625" style="47" bestFit="1" customWidth="1"/>
    <col min="1795" max="1795" width="6.44140625" style="47" customWidth="1"/>
    <col min="1796" max="1796" width="9.88671875" style="47" customWidth="1"/>
    <col min="1797" max="1797" width="8.88671875" style="47" customWidth="1"/>
    <col min="1798" max="1798" width="10.44140625" style="47" customWidth="1"/>
    <col min="1799" max="1799" width="11.33203125" style="47" customWidth="1"/>
    <col min="1800" max="2048" width="9.109375" style="47"/>
    <col min="2049" max="2049" width="5.44140625" style="47" customWidth="1"/>
    <col min="2050" max="2050" width="37.44140625" style="47" bestFit="1" customWidth="1"/>
    <col min="2051" max="2051" width="6.44140625" style="47" customWidth="1"/>
    <col min="2052" max="2052" width="9.88671875" style="47" customWidth="1"/>
    <col min="2053" max="2053" width="8.88671875" style="47" customWidth="1"/>
    <col min="2054" max="2054" width="10.44140625" style="47" customWidth="1"/>
    <col min="2055" max="2055" width="11.33203125" style="47" customWidth="1"/>
    <col min="2056" max="2304" width="9.109375" style="47"/>
    <col min="2305" max="2305" width="5.44140625" style="47" customWidth="1"/>
    <col min="2306" max="2306" width="37.44140625" style="47" bestFit="1" customWidth="1"/>
    <col min="2307" max="2307" width="6.44140625" style="47" customWidth="1"/>
    <col min="2308" max="2308" width="9.88671875" style="47" customWidth="1"/>
    <col min="2309" max="2309" width="8.88671875" style="47" customWidth="1"/>
    <col min="2310" max="2310" width="10.44140625" style="47" customWidth="1"/>
    <col min="2311" max="2311" width="11.33203125" style="47" customWidth="1"/>
    <col min="2312" max="2560" width="9.109375" style="47"/>
    <col min="2561" max="2561" width="5.44140625" style="47" customWidth="1"/>
    <col min="2562" max="2562" width="37.44140625" style="47" bestFit="1" customWidth="1"/>
    <col min="2563" max="2563" width="6.44140625" style="47" customWidth="1"/>
    <col min="2564" max="2564" width="9.88671875" style="47" customWidth="1"/>
    <col min="2565" max="2565" width="8.88671875" style="47" customWidth="1"/>
    <col min="2566" max="2566" width="10.44140625" style="47" customWidth="1"/>
    <col min="2567" max="2567" width="11.33203125" style="47" customWidth="1"/>
    <col min="2568" max="2816" width="9.109375" style="47"/>
    <col min="2817" max="2817" width="5.44140625" style="47" customWidth="1"/>
    <col min="2818" max="2818" width="37.44140625" style="47" bestFit="1" customWidth="1"/>
    <col min="2819" max="2819" width="6.44140625" style="47" customWidth="1"/>
    <col min="2820" max="2820" width="9.88671875" style="47" customWidth="1"/>
    <col min="2821" max="2821" width="8.88671875" style="47" customWidth="1"/>
    <col min="2822" max="2822" width="10.44140625" style="47" customWidth="1"/>
    <col min="2823" max="2823" width="11.33203125" style="47" customWidth="1"/>
    <col min="2824" max="3072" width="9.109375" style="47"/>
    <col min="3073" max="3073" width="5.44140625" style="47" customWidth="1"/>
    <col min="3074" max="3074" width="37.44140625" style="47" bestFit="1" customWidth="1"/>
    <col min="3075" max="3075" width="6.44140625" style="47" customWidth="1"/>
    <col min="3076" max="3076" width="9.88671875" style="47" customWidth="1"/>
    <col min="3077" max="3077" width="8.88671875" style="47" customWidth="1"/>
    <col min="3078" max="3078" width="10.44140625" style="47" customWidth="1"/>
    <col min="3079" max="3079" width="11.33203125" style="47" customWidth="1"/>
    <col min="3080" max="3328" width="9.109375" style="47"/>
    <col min="3329" max="3329" width="5.44140625" style="47" customWidth="1"/>
    <col min="3330" max="3330" width="37.44140625" style="47" bestFit="1" customWidth="1"/>
    <col min="3331" max="3331" width="6.44140625" style="47" customWidth="1"/>
    <col min="3332" max="3332" width="9.88671875" style="47" customWidth="1"/>
    <col min="3333" max="3333" width="8.88671875" style="47" customWidth="1"/>
    <col min="3334" max="3334" width="10.44140625" style="47" customWidth="1"/>
    <col min="3335" max="3335" width="11.33203125" style="47" customWidth="1"/>
    <col min="3336" max="3584" width="9.109375" style="47"/>
    <col min="3585" max="3585" width="5.44140625" style="47" customWidth="1"/>
    <col min="3586" max="3586" width="37.44140625" style="47" bestFit="1" customWidth="1"/>
    <col min="3587" max="3587" width="6.44140625" style="47" customWidth="1"/>
    <col min="3588" max="3588" width="9.88671875" style="47" customWidth="1"/>
    <col min="3589" max="3589" width="8.88671875" style="47" customWidth="1"/>
    <col min="3590" max="3590" width="10.44140625" style="47" customWidth="1"/>
    <col min="3591" max="3591" width="11.33203125" style="47" customWidth="1"/>
    <col min="3592" max="3840" width="9.109375" style="47"/>
    <col min="3841" max="3841" width="5.44140625" style="47" customWidth="1"/>
    <col min="3842" max="3842" width="37.44140625" style="47" bestFit="1" customWidth="1"/>
    <col min="3843" max="3843" width="6.44140625" style="47" customWidth="1"/>
    <col min="3844" max="3844" width="9.88671875" style="47" customWidth="1"/>
    <col min="3845" max="3845" width="8.88671875" style="47" customWidth="1"/>
    <col min="3846" max="3846" width="10.44140625" style="47" customWidth="1"/>
    <col min="3847" max="3847" width="11.33203125" style="47" customWidth="1"/>
    <col min="3848" max="4096" width="9.109375" style="47"/>
    <col min="4097" max="4097" width="5.44140625" style="47" customWidth="1"/>
    <col min="4098" max="4098" width="37.44140625" style="47" bestFit="1" customWidth="1"/>
    <col min="4099" max="4099" width="6.44140625" style="47" customWidth="1"/>
    <col min="4100" max="4100" width="9.88671875" style="47" customWidth="1"/>
    <col min="4101" max="4101" width="8.88671875" style="47" customWidth="1"/>
    <col min="4102" max="4102" width="10.44140625" style="47" customWidth="1"/>
    <col min="4103" max="4103" width="11.33203125" style="47" customWidth="1"/>
    <col min="4104" max="4352" width="9.109375" style="47"/>
    <col min="4353" max="4353" width="5.44140625" style="47" customWidth="1"/>
    <col min="4354" max="4354" width="37.44140625" style="47" bestFit="1" customWidth="1"/>
    <col min="4355" max="4355" width="6.44140625" style="47" customWidth="1"/>
    <col min="4356" max="4356" width="9.88671875" style="47" customWidth="1"/>
    <col min="4357" max="4357" width="8.88671875" style="47" customWidth="1"/>
    <col min="4358" max="4358" width="10.44140625" style="47" customWidth="1"/>
    <col min="4359" max="4359" width="11.33203125" style="47" customWidth="1"/>
    <col min="4360" max="4608" width="9.109375" style="47"/>
    <col min="4609" max="4609" width="5.44140625" style="47" customWidth="1"/>
    <col min="4610" max="4610" width="37.44140625" style="47" bestFit="1" customWidth="1"/>
    <col min="4611" max="4611" width="6.44140625" style="47" customWidth="1"/>
    <col min="4612" max="4612" width="9.88671875" style="47" customWidth="1"/>
    <col min="4613" max="4613" width="8.88671875" style="47" customWidth="1"/>
    <col min="4614" max="4614" width="10.44140625" style="47" customWidth="1"/>
    <col min="4615" max="4615" width="11.33203125" style="47" customWidth="1"/>
    <col min="4616" max="4864" width="9.109375" style="47"/>
    <col min="4865" max="4865" width="5.44140625" style="47" customWidth="1"/>
    <col min="4866" max="4866" width="37.44140625" style="47" bestFit="1" customWidth="1"/>
    <col min="4867" max="4867" width="6.44140625" style="47" customWidth="1"/>
    <col min="4868" max="4868" width="9.88671875" style="47" customWidth="1"/>
    <col min="4869" max="4869" width="8.88671875" style="47" customWidth="1"/>
    <col min="4870" max="4870" width="10.44140625" style="47" customWidth="1"/>
    <col min="4871" max="4871" width="11.33203125" style="47" customWidth="1"/>
    <col min="4872" max="5120" width="9.109375" style="47"/>
    <col min="5121" max="5121" width="5.44140625" style="47" customWidth="1"/>
    <col min="5122" max="5122" width="37.44140625" style="47" bestFit="1" customWidth="1"/>
    <col min="5123" max="5123" width="6.44140625" style="47" customWidth="1"/>
    <col min="5124" max="5124" width="9.88671875" style="47" customWidth="1"/>
    <col min="5125" max="5125" width="8.88671875" style="47" customWidth="1"/>
    <col min="5126" max="5126" width="10.44140625" style="47" customWidth="1"/>
    <col min="5127" max="5127" width="11.33203125" style="47" customWidth="1"/>
    <col min="5128" max="5376" width="9.109375" style="47"/>
    <col min="5377" max="5377" width="5.44140625" style="47" customWidth="1"/>
    <col min="5378" max="5378" width="37.44140625" style="47" bestFit="1" customWidth="1"/>
    <col min="5379" max="5379" width="6.44140625" style="47" customWidth="1"/>
    <col min="5380" max="5380" width="9.88671875" style="47" customWidth="1"/>
    <col min="5381" max="5381" width="8.88671875" style="47" customWidth="1"/>
    <col min="5382" max="5382" width="10.44140625" style="47" customWidth="1"/>
    <col min="5383" max="5383" width="11.33203125" style="47" customWidth="1"/>
    <col min="5384" max="5632" width="9.109375" style="47"/>
    <col min="5633" max="5633" width="5.44140625" style="47" customWidth="1"/>
    <col min="5634" max="5634" width="37.44140625" style="47" bestFit="1" customWidth="1"/>
    <col min="5635" max="5635" width="6.44140625" style="47" customWidth="1"/>
    <col min="5636" max="5636" width="9.88671875" style="47" customWidth="1"/>
    <col min="5637" max="5637" width="8.88671875" style="47" customWidth="1"/>
    <col min="5638" max="5638" width="10.44140625" style="47" customWidth="1"/>
    <col min="5639" max="5639" width="11.33203125" style="47" customWidth="1"/>
    <col min="5640" max="5888" width="9.109375" style="47"/>
    <col min="5889" max="5889" width="5.44140625" style="47" customWidth="1"/>
    <col min="5890" max="5890" width="37.44140625" style="47" bestFit="1" customWidth="1"/>
    <col min="5891" max="5891" width="6.44140625" style="47" customWidth="1"/>
    <col min="5892" max="5892" width="9.88671875" style="47" customWidth="1"/>
    <col min="5893" max="5893" width="8.88671875" style="47" customWidth="1"/>
    <col min="5894" max="5894" width="10.44140625" style="47" customWidth="1"/>
    <col min="5895" max="5895" width="11.33203125" style="47" customWidth="1"/>
    <col min="5896" max="6144" width="9.109375" style="47"/>
    <col min="6145" max="6145" width="5.44140625" style="47" customWidth="1"/>
    <col min="6146" max="6146" width="37.44140625" style="47" bestFit="1" customWidth="1"/>
    <col min="6147" max="6147" width="6.44140625" style="47" customWidth="1"/>
    <col min="6148" max="6148" width="9.88671875" style="47" customWidth="1"/>
    <col min="6149" max="6149" width="8.88671875" style="47" customWidth="1"/>
    <col min="6150" max="6150" width="10.44140625" style="47" customWidth="1"/>
    <col min="6151" max="6151" width="11.33203125" style="47" customWidth="1"/>
    <col min="6152" max="6400" width="9.109375" style="47"/>
    <col min="6401" max="6401" width="5.44140625" style="47" customWidth="1"/>
    <col min="6402" max="6402" width="37.44140625" style="47" bestFit="1" customWidth="1"/>
    <col min="6403" max="6403" width="6.44140625" style="47" customWidth="1"/>
    <col min="6404" max="6404" width="9.88671875" style="47" customWidth="1"/>
    <col min="6405" max="6405" width="8.88671875" style="47" customWidth="1"/>
    <col min="6406" max="6406" width="10.44140625" style="47" customWidth="1"/>
    <col min="6407" max="6407" width="11.33203125" style="47" customWidth="1"/>
    <col min="6408" max="6656" width="9.109375" style="47"/>
    <col min="6657" max="6657" width="5.44140625" style="47" customWidth="1"/>
    <col min="6658" max="6658" width="37.44140625" style="47" bestFit="1" customWidth="1"/>
    <col min="6659" max="6659" width="6.44140625" style="47" customWidth="1"/>
    <col min="6660" max="6660" width="9.88671875" style="47" customWidth="1"/>
    <col min="6661" max="6661" width="8.88671875" style="47" customWidth="1"/>
    <col min="6662" max="6662" width="10.44140625" style="47" customWidth="1"/>
    <col min="6663" max="6663" width="11.33203125" style="47" customWidth="1"/>
    <col min="6664" max="6912" width="9.109375" style="47"/>
    <col min="6913" max="6913" width="5.44140625" style="47" customWidth="1"/>
    <col min="6914" max="6914" width="37.44140625" style="47" bestFit="1" customWidth="1"/>
    <col min="6915" max="6915" width="6.44140625" style="47" customWidth="1"/>
    <col min="6916" max="6916" width="9.88671875" style="47" customWidth="1"/>
    <col min="6917" max="6917" width="8.88671875" style="47" customWidth="1"/>
    <col min="6918" max="6918" width="10.44140625" style="47" customWidth="1"/>
    <col min="6919" max="6919" width="11.33203125" style="47" customWidth="1"/>
    <col min="6920" max="7168" width="9.109375" style="47"/>
    <col min="7169" max="7169" width="5.44140625" style="47" customWidth="1"/>
    <col min="7170" max="7170" width="37.44140625" style="47" bestFit="1" customWidth="1"/>
    <col min="7171" max="7171" width="6.44140625" style="47" customWidth="1"/>
    <col min="7172" max="7172" width="9.88671875" style="47" customWidth="1"/>
    <col min="7173" max="7173" width="8.88671875" style="47" customWidth="1"/>
    <col min="7174" max="7174" width="10.44140625" style="47" customWidth="1"/>
    <col min="7175" max="7175" width="11.33203125" style="47" customWidth="1"/>
    <col min="7176" max="7424" width="9.109375" style="47"/>
    <col min="7425" max="7425" width="5.44140625" style="47" customWidth="1"/>
    <col min="7426" max="7426" width="37.44140625" style="47" bestFit="1" customWidth="1"/>
    <col min="7427" max="7427" width="6.44140625" style="47" customWidth="1"/>
    <col min="7428" max="7428" width="9.88671875" style="47" customWidth="1"/>
    <col min="7429" max="7429" width="8.88671875" style="47" customWidth="1"/>
    <col min="7430" max="7430" width="10.44140625" style="47" customWidth="1"/>
    <col min="7431" max="7431" width="11.33203125" style="47" customWidth="1"/>
    <col min="7432" max="7680" width="9.109375" style="47"/>
    <col min="7681" max="7681" width="5.44140625" style="47" customWidth="1"/>
    <col min="7682" max="7682" width="37.44140625" style="47" bestFit="1" customWidth="1"/>
    <col min="7683" max="7683" width="6.44140625" style="47" customWidth="1"/>
    <col min="7684" max="7684" width="9.88671875" style="47" customWidth="1"/>
    <col min="7685" max="7685" width="8.88671875" style="47" customWidth="1"/>
    <col min="7686" max="7686" width="10.44140625" style="47" customWidth="1"/>
    <col min="7687" max="7687" width="11.33203125" style="47" customWidth="1"/>
    <col min="7688" max="7936" width="9.109375" style="47"/>
    <col min="7937" max="7937" width="5.44140625" style="47" customWidth="1"/>
    <col min="7938" max="7938" width="37.44140625" style="47" bestFit="1" customWidth="1"/>
    <col min="7939" max="7939" width="6.44140625" style="47" customWidth="1"/>
    <col min="7940" max="7940" width="9.88671875" style="47" customWidth="1"/>
    <col min="7941" max="7941" width="8.88671875" style="47" customWidth="1"/>
    <col min="7942" max="7942" width="10.44140625" style="47" customWidth="1"/>
    <col min="7943" max="7943" width="11.33203125" style="47" customWidth="1"/>
    <col min="7944" max="8192" width="9.109375" style="47"/>
    <col min="8193" max="8193" width="5.44140625" style="47" customWidth="1"/>
    <col min="8194" max="8194" width="37.44140625" style="47" bestFit="1" customWidth="1"/>
    <col min="8195" max="8195" width="6.44140625" style="47" customWidth="1"/>
    <col min="8196" max="8196" width="9.88671875" style="47" customWidth="1"/>
    <col min="8197" max="8197" width="8.88671875" style="47" customWidth="1"/>
    <col min="8198" max="8198" width="10.44140625" style="47" customWidth="1"/>
    <col min="8199" max="8199" width="11.33203125" style="47" customWidth="1"/>
    <col min="8200" max="8448" width="9.109375" style="47"/>
    <col min="8449" max="8449" width="5.44140625" style="47" customWidth="1"/>
    <col min="8450" max="8450" width="37.44140625" style="47" bestFit="1" customWidth="1"/>
    <col min="8451" max="8451" width="6.44140625" style="47" customWidth="1"/>
    <col min="8452" max="8452" width="9.88671875" style="47" customWidth="1"/>
    <col min="8453" max="8453" width="8.88671875" style="47" customWidth="1"/>
    <col min="8454" max="8454" width="10.44140625" style="47" customWidth="1"/>
    <col min="8455" max="8455" width="11.33203125" style="47" customWidth="1"/>
    <col min="8456" max="8704" width="9.109375" style="47"/>
    <col min="8705" max="8705" width="5.44140625" style="47" customWidth="1"/>
    <col min="8706" max="8706" width="37.44140625" style="47" bestFit="1" customWidth="1"/>
    <col min="8707" max="8707" width="6.44140625" style="47" customWidth="1"/>
    <col min="8708" max="8708" width="9.88671875" style="47" customWidth="1"/>
    <col min="8709" max="8709" width="8.88671875" style="47" customWidth="1"/>
    <col min="8710" max="8710" width="10.44140625" style="47" customWidth="1"/>
    <col min="8711" max="8711" width="11.33203125" style="47" customWidth="1"/>
    <col min="8712" max="8960" width="9.109375" style="47"/>
    <col min="8961" max="8961" width="5.44140625" style="47" customWidth="1"/>
    <col min="8962" max="8962" width="37.44140625" style="47" bestFit="1" customWidth="1"/>
    <col min="8963" max="8963" width="6.44140625" style="47" customWidth="1"/>
    <col min="8964" max="8964" width="9.88671875" style="47" customWidth="1"/>
    <col min="8965" max="8965" width="8.88671875" style="47" customWidth="1"/>
    <col min="8966" max="8966" width="10.44140625" style="47" customWidth="1"/>
    <col min="8967" max="8967" width="11.33203125" style="47" customWidth="1"/>
    <col min="8968" max="9216" width="9.109375" style="47"/>
    <col min="9217" max="9217" width="5.44140625" style="47" customWidth="1"/>
    <col min="9218" max="9218" width="37.44140625" style="47" bestFit="1" customWidth="1"/>
    <col min="9219" max="9219" width="6.44140625" style="47" customWidth="1"/>
    <col min="9220" max="9220" width="9.88671875" style="47" customWidth="1"/>
    <col min="9221" max="9221" width="8.88671875" style="47" customWidth="1"/>
    <col min="9222" max="9222" width="10.44140625" style="47" customWidth="1"/>
    <col min="9223" max="9223" width="11.33203125" style="47" customWidth="1"/>
    <col min="9224" max="9472" width="9.109375" style="47"/>
    <col min="9473" max="9473" width="5.44140625" style="47" customWidth="1"/>
    <col min="9474" max="9474" width="37.44140625" style="47" bestFit="1" customWidth="1"/>
    <col min="9475" max="9475" width="6.44140625" style="47" customWidth="1"/>
    <col min="9476" max="9476" width="9.88671875" style="47" customWidth="1"/>
    <col min="9477" max="9477" width="8.88671875" style="47" customWidth="1"/>
    <col min="9478" max="9478" width="10.44140625" style="47" customWidth="1"/>
    <col min="9479" max="9479" width="11.33203125" style="47" customWidth="1"/>
    <col min="9480" max="9728" width="9.109375" style="47"/>
    <col min="9729" max="9729" width="5.44140625" style="47" customWidth="1"/>
    <col min="9730" max="9730" width="37.44140625" style="47" bestFit="1" customWidth="1"/>
    <col min="9731" max="9731" width="6.44140625" style="47" customWidth="1"/>
    <col min="9732" max="9732" width="9.88671875" style="47" customWidth="1"/>
    <col min="9733" max="9733" width="8.88671875" style="47" customWidth="1"/>
    <col min="9734" max="9734" width="10.44140625" style="47" customWidth="1"/>
    <col min="9735" max="9735" width="11.33203125" style="47" customWidth="1"/>
    <col min="9736" max="9984" width="9.109375" style="47"/>
    <col min="9985" max="9985" width="5.44140625" style="47" customWidth="1"/>
    <col min="9986" max="9986" width="37.44140625" style="47" bestFit="1" customWidth="1"/>
    <col min="9987" max="9987" width="6.44140625" style="47" customWidth="1"/>
    <col min="9988" max="9988" width="9.88671875" style="47" customWidth="1"/>
    <col min="9989" max="9989" width="8.88671875" style="47" customWidth="1"/>
    <col min="9990" max="9990" width="10.44140625" style="47" customWidth="1"/>
    <col min="9991" max="9991" width="11.33203125" style="47" customWidth="1"/>
    <col min="9992" max="10240" width="9.109375" style="47"/>
    <col min="10241" max="10241" width="5.44140625" style="47" customWidth="1"/>
    <col min="10242" max="10242" width="37.44140625" style="47" bestFit="1" customWidth="1"/>
    <col min="10243" max="10243" width="6.44140625" style="47" customWidth="1"/>
    <col min="10244" max="10244" width="9.88671875" style="47" customWidth="1"/>
    <col min="10245" max="10245" width="8.88671875" style="47" customWidth="1"/>
    <col min="10246" max="10246" width="10.44140625" style="47" customWidth="1"/>
    <col min="10247" max="10247" width="11.33203125" style="47" customWidth="1"/>
    <col min="10248" max="10496" width="9.109375" style="47"/>
    <col min="10497" max="10497" width="5.44140625" style="47" customWidth="1"/>
    <col min="10498" max="10498" width="37.44140625" style="47" bestFit="1" customWidth="1"/>
    <col min="10499" max="10499" width="6.44140625" style="47" customWidth="1"/>
    <col min="10500" max="10500" width="9.88671875" style="47" customWidth="1"/>
    <col min="10501" max="10501" width="8.88671875" style="47" customWidth="1"/>
    <col min="10502" max="10502" width="10.44140625" style="47" customWidth="1"/>
    <col min="10503" max="10503" width="11.33203125" style="47" customWidth="1"/>
    <col min="10504" max="10752" width="9.109375" style="47"/>
    <col min="10753" max="10753" width="5.44140625" style="47" customWidth="1"/>
    <col min="10754" max="10754" width="37.44140625" style="47" bestFit="1" customWidth="1"/>
    <col min="10755" max="10755" width="6.44140625" style="47" customWidth="1"/>
    <col min="10756" max="10756" width="9.88671875" style="47" customWidth="1"/>
    <col min="10757" max="10757" width="8.88671875" style="47" customWidth="1"/>
    <col min="10758" max="10758" width="10.44140625" style="47" customWidth="1"/>
    <col min="10759" max="10759" width="11.33203125" style="47" customWidth="1"/>
    <col min="10760" max="11008" width="9.109375" style="47"/>
    <col min="11009" max="11009" width="5.44140625" style="47" customWidth="1"/>
    <col min="11010" max="11010" width="37.44140625" style="47" bestFit="1" customWidth="1"/>
    <col min="11011" max="11011" width="6.44140625" style="47" customWidth="1"/>
    <col min="11012" max="11012" width="9.88671875" style="47" customWidth="1"/>
    <col min="11013" max="11013" width="8.88671875" style="47" customWidth="1"/>
    <col min="11014" max="11014" width="10.44140625" style="47" customWidth="1"/>
    <col min="11015" max="11015" width="11.33203125" style="47" customWidth="1"/>
    <col min="11016" max="11264" width="9.109375" style="47"/>
    <col min="11265" max="11265" width="5.44140625" style="47" customWidth="1"/>
    <col min="11266" max="11266" width="37.44140625" style="47" bestFit="1" customWidth="1"/>
    <col min="11267" max="11267" width="6.44140625" style="47" customWidth="1"/>
    <col min="11268" max="11268" width="9.88671875" style="47" customWidth="1"/>
    <col min="11269" max="11269" width="8.88671875" style="47" customWidth="1"/>
    <col min="11270" max="11270" width="10.44140625" style="47" customWidth="1"/>
    <col min="11271" max="11271" width="11.33203125" style="47" customWidth="1"/>
    <col min="11272" max="11520" width="9.109375" style="47"/>
    <col min="11521" max="11521" width="5.44140625" style="47" customWidth="1"/>
    <col min="11522" max="11522" width="37.44140625" style="47" bestFit="1" customWidth="1"/>
    <col min="11523" max="11523" width="6.44140625" style="47" customWidth="1"/>
    <col min="11524" max="11524" width="9.88671875" style="47" customWidth="1"/>
    <col min="11525" max="11525" width="8.88671875" style="47" customWidth="1"/>
    <col min="11526" max="11526" width="10.44140625" style="47" customWidth="1"/>
    <col min="11527" max="11527" width="11.33203125" style="47" customWidth="1"/>
    <col min="11528" max="11776" width="9.109375" style="47"/>
    <col min="11777" max="11777" width="5.44140625" style="47" customWidth="1"/>
    <col min="11778" max="11778" width="37.44140625" style="47" bestFit="1" customWidth="1"/>
    <col min="11779" max="11779" width="6.44140625" style="47" customWidth="1"/>
    <col min="11780" max="11780" width="9.88671875" style="47" customWidth="1"/>
    <col min="11781" max="11781" width="8.88671875" style="47" customWidth="1"/>
    <col min="11782" max="11782" width="10.44140625" style="47" customWidth="1"/>
    <col min="11783" max="11783" width="11.33203125" style="47" customWidth="1"/>
    <col min="11784" max="12032" width="9.109375" style="47"/>
    <col min="12033" max="12033" width="5.44140625" style="47" customWidth="1"/>
    <col min="12034" max="12034" width="37.44140625" style="47" bestFit="1" customWidth="1"/>
    <col min="12035" max="12035" width="6.44140625" style="47" customWidth="1"/>
    <col min="12036" max="12036" width="9.88671875" style="47" customWidth="1"/>
    <col min="12037" max="12037" width="8.88671875" style="47" customWidth="1"/>
    <col min="12038" max="12038" width="10.44140625" style="47" customWidth="1"/>
    <col min="12039" max="12039" width="11.33203125" style="47" customWidth="1"/>
    <col min="12040" max="12288" width="9.109375" style="47"/>
    <col min="12289" max="12289" width="5.44140625" style="47" customWidth="1"/>
    <col min="12290" max="12290" width="37.44140625" style="47" bestFit="1" customWidth="1"/>
    <col min="12291" max="12291" width="6.44140625" style="47" customWidth="1"/>
    <col min="12292" max="12292" width="9.88671875" style="47" customWidth="1"/>
    <col min="12293" max="12293" width="8.88671875" style="47" customWidth="1"/>
    <col min="12294" max="12294" width="10.44140625" style="47" customWidth="1"/>
    <col min="12295" max="12295" width="11.33203125" style="47" customWidth="1"/>
    <col min="12296" max="12544" width="9.109375" style="47"/>
    <col min="12545" max="12545" width="5.44140625" style="47" customWidth="1"/>
    <col min="12546" max="12546" width="37.44140625" style="47" bestFit="1" customWidth="1"/>
    <col min="12547" max="12547" width="6.44140625" style="47" customWidth="1"/>
    <col min="12548" max="12548" width="9.88671875" style="47" customWidth="1"/>
    <col min="12549" max="12549" width="8.88671875" style="47" customWidth="1"/>
    <col min="12550" max="12550" width="10.44140625" style="47" customWidth="1"/>
    <col min="12551" max="12551" width="11.33203125" style="47" customWidth="1"/>
    <col min="12552" max="12800" width="9.109375" style="47"/>
    <col min="12801" max="12801" width="5.44140625" style="47" customWidth="1"/>
    <col min="12802" max="12802" width="37.44140625" style="47" bestFit="1" customWidth="1"/>
    <col min="12803" max="12803" width="6.44140625" style="47" customWidth="1"/>
    <col min="12804" max="12804" width="9.88671875" style="47" customWidth="1"/>
    <col min="12805" max="12805" width="8.88671875" style="47" customWidth="1"/>
    <col min="12806" max="12806" width="10.44140625" style="47" customWidth="1"/>
    <col min="12807" max="12807" width="11.33203125" style="47" customWidth="1"/>
    <col min="12808" max="13056" width="9.109375" style="47"/>
    <col min="13057" max="13057" width="5.44140625" style="47" customWidth="1"/>
    <col min="13058" max="13058" width="37.44140625" style="47" bestFit="1" customWidth="1"/>
    <col min="13059" max="13059" width="6.44140625" style="47" customWidth="1"/>
    <col min="13060" max="13060" width="9.88671875" style="47" customWidth="1"/>
    <col min="13061" max="13061" width="8.88671875" style="47" customWidth="1"/>
    <col min="13062" max="13062" width="10.44140625" style="47" customWidth="1"/>
    <col min="13063" max="13063" width="11.33203125" style="47" customWidth="1"/>
    <col min="13064" max="13312" width="9.109375" style="47"/>
    <col min="13313" max="13313" width="5.44140625" style="47" customWidth="1"/>
    <col min="13314" max="13314" width="37.44140625" style="47" bestFit="1" customWidth="1"/>
    <col min="13315" max="13315" width="6.44140625" style="47" customWidth="1"/>
    <col min="13316" max="13316" width="9.88671875" style="47" customWidth="1"/>
    <col min="13317" max="13317" width="8.88671875" style="47" customWidth="1"/>
    <col min="13318" max="13318" width="10.44140625" style="47" customWidth="1"/>
    <col min="13319" max="13319" width="11.33203125" style="47" customWidth="1"/>
    <col min="13320" max="13568" width="9.109375" style="47"/>
    <col min="13569" max="13569" width="5.44140625" style="47" customWidth="1"/>
    <col min="13570" max="13570" width="37.44140625" style="47" bestFit="1" customWidth="1"/>
    <col min="13571" max="13571" width="6.44140625" style="47" customWidth="1"/>
    <col min="13572" max="13572" width="9.88671875" style="47" customWidth="1"/>
    <col min="13573" max="13573" width="8.88671875" style="47" customWidth="1"/>
    <col min="13574" max="13574" width="10.44140625" style="47" customWidth="1"/>
    <col min="13575" max="13575" width="11.33203125" style="47" customWidth="1"/>
    <col min="13576" max="13824" width="9.109375" style="47"/>
    <col min="13825" max="13825" width="5.44140625" style="47" customWidth="1"/>
    <col min="13826" max="13826" width="37.44140625" style="47" bestFit="1" customWidth="1"/>
    <col min="13827" max="13827" width="6.44140625" style="47" customWidth="1"/>
    <col min="13828" max="13828" width="9.88671875" style="47" customWidth="1"/>
    <col min="13829" max="13829" width="8.88671875" style="47" customWidth="1"/>
    <col min="13830" max="13830" width="10.44140625" style="47" customWidth="1"/>
    <col min="13831" max="13831" width="11.33203125" style="47" customWidth="1"/>
    <col min="13832" max="14080" width="9.109375" style="47"/>
    <col min="14081" max="14081" width="5.44140625" style="47" customWidth="1"/>
    <col min="14082" max="14082" width="37.44140625" style="47" bestFit="1" customWidth="1"/>
    <col min="14083" max="14083" width="6.44140625" style="47" customWidth="1"/>
    <col min="14084" max="14084" width="9.88671875" style="47" customWidth="1"/>
    <col min="14085" max="14085" width="8.88671875" style="47" customWidth="1"/>
    <col min="14086" max="14086" width="10.44140625" style="47" customWidth="1"/>
    <col min="14087" max="14087" width="11.33203125" style="47" customWidth="1"/>
    <col min="14088" max="14336" width="9.109375" style="47"/>
    <col min="14337" max="14337" width="5.44140625" style="47" customWidth="1"/>
    <col min="14338" max="14338" width="37.44140625" style="47" bestFit="1" customWidth="1"/>
    <col min="14339" max="14339" width="6.44140625" style="47" customWidth="1"/>
    <col min="14340" max="14340" width="9.88671875" style="47" customWidth="1"/>
    <col min="14341" max="14341" width="8.88671875" style="47" customWidth="1"/>
    <col min="14342" max="14342" width="10.44140625" style="47" customWidth="1"/>
    <col min="14343" max="14343" width="11.33203125" style="47" customWidth="1"/>
    <col min="14344" max="14592" width="9.109375" style="47"/>
    <col min="14593" max="14593" width="5.44140625" style="47" customWidth="1"/>
    <col min="14594" max="14594" width="37.44140625" style="47" bestFit="1" customWidth="1"/>
    <col min="14595" max="14595" width="6.44140625" style="47" customWidth="1"/>
    <col min="14596" max="14596" width="9.88671875" style="47" customWidth="1"/>
    <col min="14597" max="14597" width="8.88671875" style="47" customWidth="1"/>
    <col min="14598" max="14598" width="10.44140625" style="47" customWidth="1"/>
    <col min="14599" max="14599" width="11.33203125" style="47" customWidth="1"/>
    <col min="14600" max="14848" width="9.109375" style="47"/>
    <col min="14849" max="14849" width="5.44140625" style="47" customWidth="1"/>
    <col min="14850" max="14850" width="37.44140625" style="47" bestFit="1" customWidth="1"/>
    <col min="14851" max="14851" width="6.44140625" style="47" customWidth="1"/>
    <col min="14852" max="14852" width="9.88671875" style="47" customWidth="1"/>
    <col min="14853" max="14853" width="8.88671875" style="47" customWidth="1"/>
    <col min="14854" max="14854" width="10.44140625" style="47" customWidth="1"/>
    <col min="14855" max="14855" width="11.33203125" style="47" customWidth="1"/>
    <col min="14856" max="15104" width="9.109375" style="47"/>
    <col min="15105" max="15105" width="5.44140625" style="47" customWidth="1"/>
    <col min="15106" max="15106" width="37.44140625" style="47" bestFit="1" customWidth="1"/>
    <col min="15107" max="15107" width="6.44140625" style="47" customWidth="1"/>
    <col min="15108" max="15108" width="9.88671875" style="47" customWidth="1"/>
    <col min="15109" max="15109" width="8.88671875" style="47" customWidth="1"/>
    <col min="15110" max="15110" width="10.44140625" style="47" customWidth="1"/>
    <col min="15111" max="15111" width="11.33203125" style="47" customWidth="1"/>
    <col min="15112" max="15360" width="9.109375" style="47"/>
    <col min="15361" max="15361" width="5.44140625" style="47" customWidth="1"/>
    <col min="15362" max="15362" width="37.44140625" style="47" bestFit="1" customWidth="1"/>
    <col min="15363" max="15363" width="6.44140625" style="47" customWidth="1"/>
    <col min="15364" max="15364" width="9.88671875" style="47" customWidth="1"/>
    <col min="15365" max="15365" width="8.88671875" style="47" customWidth="1"/>
    <col min="15366" max="15366" width="10.44140625" style="47" customWidth="1"/>
    <col min="15367" max="15367" width="11.33203125" style="47" customWidth="1"/>
    <col min="15368" max="15616" width="9.109375" style="47"/>
    <col min="15617" max="15617" width="5.44140625" style="47" customWidth="1"/>
    <col min="15618" max="15618" width="37.44140625" style="47" bestFit="1" customWidth="1"/>
    <col min="15619" max="15619" width="6.44140625" style="47" customWidth="1"/>
    <col min="15620" max="15620" width="9.88671875" style="47" customWidth="1"/>
    <col min="15621" max="15621" width="8.88671875" style="47" customWidth="1"/>
    <col min="15622" max="15622" width="10.44140625" style="47" customWidth="1"/>
    <col min="15623" max="15623" width="11.33203125" style="47" customWidth="1"/>
    <col min="15624" max="15872" width="9.109375" style="47"/>
    <col min="15873" max="15873" width="5.44140625" style="47" customWidth="1"/>
    <col min="15874" max="15874" width="37.44140625" style="47" bestFit="1" customWidth="1"/>
    <col min="15875" max="15875" width="6.44140625" style="47" customWidth="1"/>
    <col min="15876" max="15876" width="9.88671875" style="47" customWidth="1"/>
    <col min="15877" max="15877" width="8.88671875" style="47" customWidth="1"/>
    <col min="15878" max="15878" width="10.44140625" style="47" customWidth="1"/>
    <col min="15879" max="15879" width="11.33203125" style="47" customWidth="1"/>
    <col min="15880" max="16128" width="9.109375" style="47"/>
    <col min="16129" max="16129" width="5.44140625" style="47" customWidth="1"/>
    <col min="16130" max="16130" width="37.44140625" style="47" bestFit="1" customWidth="1"/>
    <col min="16131" max="16131" width="6.44140625" style="47" customWidth="1"/>
    <col min="16132" max="16132" width="9.88671875" style="47" customWidth="1"/>
    <col min="16133" max="16133" width="8.88671875" style="47" customWidth="1"/>
    <col min="16134" max="16134" width="10.44140625" style="47" customWidth="1"/>
    <col min="16135" max="16135" width="11.33203125" style="47" customWidth="1"/>
    <col min="16136" max="16384" width="9.109375" style="47"/>
  </cols>
  <sheetData>
    <row r="1" spans="1:13" ht="15" customHeight="1">
      <c r="A1" s="917" t="s">
        <v>185</v>
      </c>
      <c r="B1" s="917"/>
      <c r="C1" s="614"/>
      <c r="D1" s="615"/>
      <c r="E1" s="374"/>
      <c r="F1" s="616"/>
      <c r="G1" s="617"/>
    </row>
    <row r="2" spans="1:13" ht="15" customHeight="1">
      <c r="A2" s="918" t="s">
        <v>540</v>
      </c>
      <c r="B2" s="918"/>
      <c r="C2" s="918"/>
      <c r="D2" s="918"/>
      <c r="E2" s="918"/>
      <c r="F2" s="918"/>
      <c r="G2" s="918"/>
    </row>
    <row r="3" spans="1:13">
      <c r="A3" s="375"/>
      <c r="B3" s="375"/>
      <c r="C3" s="618"/>
      <c r="D3" s="619"/>
      <c r="E3" s="376"/>
      <c r="F3" s="919" t="s">
        <v>1</v>
      </c>
      <c r="G3" s="919"/>
    </row>
    <row r="4" spans="1:13" ht="15" customHeight="1">
      <c r="A4" s="920" t="s">
        <v>2</v>
      </c>
      <c r="B4" s="915" t="s">
        <v>559</v>
      </c>
      <c r="C4" s="915" t="s">
        <v>4</v>
      </c>
      <c r="D4" s="915" t="s">
        <v>560</v>
      </c>
      <c r="E4" s="915" t="s">
        <v>561</v>
      </c>
      <c r="F4" s="915"/>
      <c r="G4" s="915"/>
      <c r="H4" s="921" t="s">
        <v>562</v>
      </c>
      <c r="I4" s="922"/>
      <c r="J4" s="922"/>
      <c r="K4" s="922" t="s">
        <v>563</v>
      </c>
      <c r="L4" s="922"/>
      <c r="M4" s="922"/>
    </row>
    <row r="5" spans="1:13" ht="15" customHeight="1">
      <c r="A5" s="920"/>
      <c r="B5" s="915"/>
      <c r="C5" s="915"/>
      <c r="D5" s="915"/>
      <c r="E5" s="915" t="s">
        <v>516</v>
      </c>
      <c r="F5" s="916" t="s">
        <v>195</v>
      </c>
      <c r="G5" s="916"/>
    </row>
    <row r="6" spans="1:13" ht="26.4">
      <c r="A6" s="920"/>
      <c r="B6" s="915"/>
      <c r="C6" s="915"/>
      <c r="D6" s="915"/>
      <c r="E6" s="915"/>
      <c r="F6" s="620" t="s">
        <v>564</v>
      </c>
      <c r="G6" s="613" t="s">
        <v>196</v>
      </c>
    </row>
    <row r="7" spans="1:13" ht="26.4">
      <c r="A7" s="9" t="s">
        <v>197</v>
      </c>
      <c r="B7" s="9">
        <v>-2</v>
      </c>
      <c r="C7" s="9">
        <v>-3</v>
      </c>
      <c r="D7" s="9">
        <v>-5</v>
      </c>
      <c r="E7" s="9">
        <v>-6</v>
      </c>
      <c r="F7" s="621" t="s">
        <v>565</v>
      </c>
      <c r="G7" s="622" t="s">
        <v>566</v>
      </c>
    </row>
    <row r="8" spans="1:13" s="380" customFormat="1" hidden="1">
      <c r="A8" s="208"/>
      <c r="B8" s="378" t="s">
        <v>17</v>
      </c>
      <c r="C8" s="208"/>
      <c r="D8" s="623">
        <v>101671.32209999999</v>
      </c>
      <c r="E8" s="624">
        <v>101671.33237999998</v>
      </c>
      <c r="F8" s="623">
        <f>E8-D8</f>
        <v>1.0279999987687916E-2</v>
      </c>
      <c r="G8" s="625">
        <f t="shared" ref="G8:G75" si="0">E8/D8*100</f>
        <v>100.0000101110124</v>
      </c>
    </row>
    <row r="9" spans="1:13" s="380" customFormat="1" ht="15" customHeight="1">
      <c r="A9" s="208" t="s">
        <v>18</v>
      </c>
      <c r="B9" s="378" t="s">
        <v>19</v>
      </c>
      <c r="C9" s="433" t="s">
        <v>20</v>
      </c>
      <c r="D9" s="623">
        <v>93841.659999999989</v>
      </c>
      <c r="E9" s="624">
        <v>96826.535865999977</v>
      </c>
      <c r="F9" s="623">
        <f>E9-D9</f>
        <v>2984.8758659999876</v>
      </c>
      <c r="G9" s="625">
        <f>D9/E9*100</f>
        <v>96.917295616017057</v>
      </c>
    </row>
    <row r="10" spans="1:13" s="387" customFormat="1" ht="15" customHeight="1">
      <c r="A10" s="216"/>
      <c r="B10" s="209" t="s">
        <v>567</v>
      </c>
      <c r="C10" s="210"/>
      <c r="D10" s="385"/>
      <c r="E10" s="395"/>
      <c r="F10" s="385"/>
      <c r="G10" s="626"/>
    </row>
    <row r="11" spans="1:13" ht="15" customHeight="1">
      <c r="A11" s="217" t="s">
        <v>21</v>
      </c>
      <c r="B11" s="211" t="s">
        <v>22</v>
      </c>
      <c r="C11" s="206" t="s">
        <v>23</v>
      </c>
      <c r="D11" s="390">
        <v>4106.5</v>
      </c>
      <c r="E11" s="391">
        <v>4177.4054560000004</v>
      </c>
      <c r="F11" s="390">
        <f t="shared" ref="F11:F75" si="1">E11-D11</f>
        <v>70.905456000000413</v>
      </c>
      <c r="G11" s="627">
        <f t="shared" ref="G11:G29" si="2">D11/E11*100</f>
        <v>98.302643668496216</v>
      </c>
    </row>
    <row r="12" spans="1:13" s="79" customFormat="1">
      <c r="A12" s="215"/>
      <c r="B12" s="393" t="s">
        <v>568</v>
      </c>
      <c r="C12" s="213" t="s">
        <v>25</v>
      </c>
      <c r="D12" s="389">
        <v>2619.5</v>
      </c>
      <c r="E12" s="391">
        <v>2645.5090720000003</v>
      </c>
      <c r="F12" s="390">
        <f t="shared" si="1"/>
        <v>26.009072000000288</v>
      </c>
      <c r="G12" s="627">
        <f t="shared" si="2"/>
        <v>99.016859466660705</v>
      </c>
    </row>
    <row r="13" spans="1:13" s="79" customFormat="1" hidden="1">
      <c r="A13" s="215"/>
      <c r="B13" s="212" t="s">
        <v>26</v>
      </c>
      <c r="C13" s="213" t="s">
        <v>27</v>
      </c>
      <c r="D13" s="389">
        <v>1487.0000000000005</v>
      </c>
      <c r="E13" s="391">
        <v>1530.7078670000003</v>
      </c>
      <c r="F13" s="390">
        <f t="shared" si="1"/>
        <v>43.707866999999851</v>
      </c>
      <c r="G13" s="627">
        <f t="shared" si="2"/>
        <v>97.144597741849864</v>
      </c>
    </row>
    <row r="14" spans="1:13" s="79" customFormat="1" hidden="1">
      <c r="A14" s="215"/>
      <c r="B14" s="214" t="s">
        <v>28</v>
      </c>
      <c r="C14" s="213" t="s">
        <v>29</v>
      </c>
      <c r="D14" s="389">
        <v>0</v>
      </c>
      <c r="E14" s="391">
        <v>1.188517</v>
      </c>
      <c r="F14" s="390">
        <f t="shared" si="1"/>
        <v>1.188517</v>
      </c>
      <c r="G14" s="627">
        <f t="shared" si="2"/>
        <v>0</v>
      </c>
    </row>
    <row r="15" spans="1:13" s="79" customFormat="1">
      <c r="A15" s="217" t="s">
        <v>30</v>
      </c>
      <c r="B15" s="207" t="s">
        <v>31</v>
      </c>
      <c r="C15" s="206" t="s">
        <v>32</v>
      </c>
      <c r="D15" s="389">
        <v>4164.6000000000004</v>
      </c>
      <c r="E15" s="391">
        <v>4927.8339000000005</v>
      </c>
      <c r="F15" s="390">
        <f t="shared" si="1"/>
        <v>763.23390000000018</v>
      </c>
      <c r="G15" s="627">
        <f t="shared" si="2"/>
        <v>84.511777071057523</v>
      </c>
    </row>
    <row r="16" spans="1:13">
      <c r="A16" s="217" t="s">
        <v>33</v>
      </c>
      <c r="B16" s="207" t="s">
        <v>34</v>
      </c>
      <c r="C16" s="206" t="s">
        <v>35</v>
      </c>
      <c r="D16" s="389">
        <v>1899.2</v>
      </c>
      <c r="E16" s="391">
        <v>1427.6415939999999</v>
      </c>
      <c r="F16" s="390">
        <f t="shared" si="1"/>
        <v>-471.5584060000001</v>
      </c>
      <c r="G16" s="627">
        <f t="shared" si="2"/>
        <v>133.03058750752535</v>
      </c>
    </row>
    <row r="17" spans="1:7">
      <c r="A17" s="217" t="s">
        <v>36</v>
      </c>
      <c r="B17" s="211" t="s">
        <v>37</v>
      </c>
      <c r="C17" s="206" t="s">
        <v>38</v>
      </c>
      <c r="D17" s="390">
        <v>19516</v>
      </c>
      <c r="E17" s="391">
        <v>16147.783577</v>
      </c>
      <c r="F17" s="390">
        <f t="shared" si="1"/>
        <v>-3368.2164229999998</v>
      </c>
      <c r="G17" s="627">
        <f t="shared" si="2"/>
        <v>120.858691887582</v>
      </c>
    </row>
    <row r="18" spans="1:7" s="79" customFormat="1" ht="14.25" hidden="1" customHeight="1">
      <c r="A18" s="215"/>
      <c r="B18" s="388" t="s">
        <v>569</v>
      </c>
      <c r="C18" s="213" t="s">
        <v>40</v>
      </c>
      <c r="D18" s="389"/>
      <c r="E18" s="391">
        <v>12366.722211</v>
      </c>
      <c r="F18" s="390">
        <f t="shared" si="1"/>
        <v>12366.722211</v>
      </c>
      <c r="G18" s="627">
        <f t="shared" si="2"/>
        <v>0</v>
      </c>
    </row>
    <row r="19" spans="1:7" s="79" customFormat="1" hidden="1">
      <c r="A19" s="215"/>
      <c r="B19" s="214" t="s">
        <v>41</v>
      </c>
      <c r="C19" s="213" t="s">
        <v>42</v>
      </c>
      <c r="D19" s="389"/>
      <c r="E19" s="391">
        <v>789.76155700000004</v>
      </c>
      <c r="F19" s="390">
        <f t="shared" si="1"/>
        <v>789.76155700000004</v>
      </c>
      <c r="G19" s="627">
        <f t="shared" si="2"/>
        <v>0</v>
      </c>
    </row>
    <row r="20" spans="1:7" s="79" customFormat="1" hidden="1">
      <c r="A20" s="215"/>
      <c r="B20" s="214" t="s">
        <v>43</v>
      </c>
      <c r="C20" s="213" t="s">
        <v>44</v>
      </c>
      <c r="D20" s="389"/>
      <c r="E20" s="391">
        <v>2991.2998089999996</v>
      </c>
      <c r="F20" s="390">
        <f t="shared" si="1"/>
        <v>2991.2998089999996</v>
      </c>
      <c r="G20" s="627">
        <f t="shared" si="2"/>
        <v>0</v>
      </c>
    </row>
    <row r="21" spans="1:7">
      <c r="A21" s="217" t="s">
        <v>45</v>
      </c>
      <c r="B21" s="211" t="s">
        <v>46</v>
      </c>
      <c r="C21" s="206" t="s">
        <v>47</v>
      </c>
      <c r="D21" s="390"/>
      <c r="E21" s="624">
        <v>0</v>
      </c>
      <c r="F21" s="623">
        <f t="shared" si="1"/>
        <v>0</v>
      </c>
      <c r="G21" s="625"/>
    </row>
    <row r="22" spans="1:7" s="79" customFormat="1" hidden="1">
      <c r="A22" s="215"/>
      <c r="B22" s="214" t="s">
        <v>48</v>
      </c>
      <c r="C22" s="213" t="s">
        <v>49</v>
      </c>
      <c r="D22" s="389"/>
      <c r="E22" s="624">
        <v>0</v>
      </c>
      <c r="F22" s="623">
        <f t="shared" si="1"/>
        <v>0</v>
      </c>
      <c r="G22" s="625"/>
    </row>
    <row r="23" spans="1:7" s="387" customFormat="1" ht="13.8" hidden="1">
      <c r="A23" s="215"/>
      <c r="B23" s="214" t="s">
        <v>50</v>
      </c>
      <c r="C23" s="213" t="s">
        <v>51</v>
      </c>
      <c r="D23" s="389"/>
      <c r="E23" s="624">
        <v>0</v>
      </c>
      <c r="F23" s="623">
        <f t="shared" si="1"/>
        <v>0</v>
      </c>
      <c r="G23" s="625"/>
    </row>
    <row r="24" spans="1:7" s="79" customFormat="1" hidden="1">
      <c r="A24" s="215"/>
      <c r="B24" s="214" t="s">
        <v>52</v>
      </c>
      <c r="C24" s="213" t="s">
        <v>53</v>
      </c>
      <c r="D24" s="212"/>
      <c r="E24" s="624">
        <v>0</v>
      </c>
      <c r="F24" s="623">
        <f t="shared" si="1"/>
        <v>0</v>
      </c>
      <c r="G24" s="625"/>
    </row>
    <row r="25" spans="1:7">
      <c r="A25" s="217" t="s">
        <v>54</v>
      </c>
      <c r="B25" s="211" t="s">
        <v>55</v>
      </c>
      <c r="C25" s="206" t="s">
        <v>56</v>
      </c>
      <c r="D25" s="211">
        <v>63872.206700000002</v>
      </c>
      <c r="E25" s="391">
        <v>69914.888357999982</v>
      </c>
      <c r="F25" s="390">
        <f t="shared" si="1"/>
        <v>6042.6816579999795</v>
      </c>
      <c r="G25" s="627">
        <f>D25/E25*100</f>
        <v>91.357088883474489</v>
      </c>
    </row>
    <row r="26" spans="1:7" s="79" customFormat="1" ht="15" customHeight="1">
      <c r="A26" s="215"/>
      <c r="B26" s="388" t="s">
        <v>570</v>
      </c>
      <c r="C26" s="213" t="s">
        <v>58</v>
      </c>
      <c r="D26" s="628"/>
      <c r="E26" s="391">
        <v>42439.761530000003</v>
      </c>
      <c r="F26" s="390">
        <f t="shared" si="1"/>
        <v>42439.761530000003</v>
      </c>
      <c r="G26" s="627">
        <f t="shared" si="2"/>
        <v>0</v>
      </c>
    </row>
    <row r="27" spans="1:7" s="79" customFormat="1" hidden="1">
      <c r="A27" s="215"/>
      <c r="B27" s="214" t="s">
        <v>59</v>
      </c>
      <c r="C27" s="213" t="s">
        <v>60</v>
      </c>
      <c r="D27" s="628"/>
      <c r="E27" s="391">
        <v>3554.6290249999997</v>
      </c>
      <c r="F27" s="390">
        <f t="shared" si="1"/>
        <v>3554.6290249999997</v>
      </c>
      <c r="G27" s="627">
        <f t="shared" si="2"/>
        <v>0</v>
      </c>
    </row>
    <row r="28" spans="1:7" s="79" customFormat="1" hidden="1">
      <c r="A28" s="215"/>
      <c r="B28" s="214" t="s">
        <v>61</v>
      </c>
      <c r="C28" s="213" t="s">
        <v>62</v>
      </c>
      <c r="D28" s="212"/>
      <c r="E28" s="391">
        <v>23920.497803000002</v>
      </c>
      <c r="F28" s="390">
        <f t="shared" si="1"/>
        <v>23920.497803000002</v>
      </c>
      <c r="G28" s="627">
        <f t="shared" si="2"/>
        <v>0</v>
      </c>
    </row>
    <row r="29" spans="1:7" ht="15" customHeight="1">
      <c r="A29" s="217" t="s">
        <v>63</v>
      </c>
      <c r="B29" s="207" t="s">
        <v>428</v>
      </c>
      <c r="C29" s="206" t="s">
        <v>65</v>
      </c>
      <c r="D29" s="391">
        <v>184.9</v>
      </c>
      <c r="E29" s="391">
        <v>219.515525</v>
      </c>
      <c r="F29" s="390">
        <f t="shared" si="1"/>
        <v>34.615524999999991</v>
      </c>
      <c r="G29" s="627">
        <f t="shared" si="2"/>
        <v>84.230944485589347</v>
      </c>
    </row>
    <row r="30" spans="1:7" ht="15" customHeight="1">
      <c r="A30" s="217" t="s">
        <v>66</v>
      </c>
      <c r="B30" s="207" t="s">
        <v>67</v>
      </c>
      <c r="C30" s="206" t="s">
        <v>68</v>
      </c>
      <c r="D30" s="211">
        <v>0</v>
      </c>
      <c r="E30" s="391">
        <v>0</v>
      </c>
      <c r="F30" s="390">
        <f t="shared" si="1"/>
        <v>0</v>
      </c>
      <c r="G30" s="627"/>
    </row>
    <row r="31" spans="1:7" ht="15" customHeight="1">
      <c r="A31" s="217" t="s">
        <v>69</v>
      </c>
      <c r="B31" s="207" t="s">
        <v>70</v>
      </c>
      <c r="C31" s="206" t="s">
        <v>71</v>
      </c>
      <c r="D31" s="211">
        <v>98.25330000000001</v>
      </c>
      <c r="E31" s="391">
        <v>11.467455999999999</v>
      </c>
      <c r="F31" s="390">
        <f t="shared" si="1"/>
        <v>-86.785844000000012</v>
      </c>
      <c r="G31" s="627">
        <f>E31/$D$31*100</f>
        <v>11.671318927710313</v>
      </c>
    </row>
    <row r="32" spans="1:7" ht="15" customHeight="1">
      <c r="A32" s="217" t="s">
        <v>72</v>
      </c>
      <c r="B32" s="207" t="s">
        <v>73</v>
      </c>
      <c r="C32" s="206" t="s">
        <v>74</v>
      </c>
      <c r="D32" s="623">
        <f>SUM(D34:D43)+SUM(D61:D74)</f>
        <v>4994.1777569999931</v>
      </c>
      <c r="E32" s="624">
        <v>4112.3113169999997</v>
      </c>
      <c r="F32" s="623">
        <f t="shared" si="1"/>
        <v>-881.86643999999342</v>
      </c>
      <c r="G32" s="625">
        <f t="shared" si="0"/>
        <v>82.342109494121587</v>
      </c>
    </row>
    <row r="33" spans="1:7" s="387" customFormat="1" ht="13.8">
      <c r="A33" s="216"/>
      <c r="B33" s="209" t="s">
        <v>567</v>
      </c>
      <c r="C33" s="210"/>
      <c r="D33" s="385"/>
      <c r="E33" s="395"/>
      <c r="F33" s="385"/>
      <c r="G33" s="626"/>
    </row>
    <row r="34" spans="1:7" ht="14.25" customHeight="1">
      <c r="A34" s="217" t="s">
        <v>76</v>
      </c>
      <c r="B34" s="207" t="s">
        <v>77</v>
      </c>
      <c r="C34" s="206" t="s">
        <v>78</v>
      </c>
      <c r="D34" s="211">
        <v>494.85954899999996</v>
      </c>
      <c r="E34" s="391">
        <v>121.902142</v>
      </c>
      <c r="F34" s="390">
        <f t="shared" si="1"/>
        <v>-372.95740699999999</v>
      </c>
      <c r="G34" s="627">
        <f t="shared" si="0"/>
        <v>24.633684900359476</v>
      </c>
    </row>
    <row r="35" spans="1:7" ht="14.25" customHeight="1">
      <c r="A35" s="217" t="s">
        <v>79</v>
      </c>
      <c r="B35" s="207" t="s">
        <v>80</v>
      </c>
      <c r="C35" s="206" t="s">
        <v>81</v>
      </c>
      <c r="D35" s="211">
        <v>5.8999999999999995</v>
      </c>
      <c r="E35" s="391">
        <v>0.84590200000000004</v>
      </c>
      <c r="F35" s="390">
        <f t="shared" si="1"/>
        <v>-5.0540979999999998</v>
      </c>
      <c r="G35" s="627">
        <f t="shared" si="0"/>
        <v>14.337322033898307</v>
      </c>
    </row>
    <row r="36" spans="1:7" ht="14.25" customHeight="1">
      <c r="A36" s="217" t="s">
        <v>82</v>
      </c>
      <c r="B36" s="207" t="s">
        <v>83</v>
      </c>
      <c r="C36" s="206" t="s">
        <v>84</v>
      </c>
      <c r="D36" s="211">
        <v>0</v>
      </c>
      <c r="E36" s="391">
        <v>0</v>
      </c>
      <c r="F36" s="390">
        <f t="shared" si="1"/>
        <v>0</v>
      </c>
      <c r="G36" s="627"/>
    </row>
    <row r="37" spans="1:7" ht="14.25" hidden="1" customHeight="1">
      <c r="A37" s="217"/>
      <c r="B37" s="211" t="s">
        <v>86</v>
      </c>
      <c r="C37" s="206" t="s">
        <v>87</v>
      </c>
      <c r="D37" s="211">
        <v>0</v>
      </c>
      <c r="E37" s="391">
        <v>0</v>
      </c>
      <c r="F37" s="390">
        <f t="shared" si="1"/>
        <v>0</v>
      </c>
      <c r="G37" s="627"/>
    </row>
    <row r="38" spans="1:7" ht="14.25" customHeight="1">
      <c r="A38" s="217" t="s">
        <v>85</v>
      </c>
      <c r="B38" s="207" t="s">
        <v>88</v>
      </c>
      <c r="C38" s="206" t="s">
        <v>89</v>
      </c>
      <c r="D38" s="211">
        <v>11.88</v>
      </c>
      <c r="E38" s="391">
        <v>0</v>
      </c>
      <c r="F38" s="390">
        <f t="shared" si="1"/>
        <v>-11.88</v>
      </c>
      <c r="G38" s="627">
        <f t="shared" si="0"/>
        <v>0</v>
      </c>
    </row>
    <row r="39" spans="1:7" ht="14.25" customHeight="1">
      <c r="A39" s="217" t="s">
        <v>90</v>
      </c>
      <c r="B39" s="207" t="s">
        <v>91</v>
      </c>
      <c r="C39" s="206" t="s">
        <v>92</v>
      </c>
      <c r="D39" s="211">
        <v>77.099999999999994</v>
      </c>
      <c r="E39" s="391">
        <v>19.166245000000004</v>
      </c>
      <c r="F39" s="390">
        <f t="shared" si="1"/>
        <v>-57.933754999999991</v>
      </c>
      <c r="G39" s="627">
        <f t="shared" si="0"/>
        <v>24.858942931258113</v>
      </c>
    </row>
    <row r="40" spans="1:7" ht="14.25" customHeight="1">
      <c r="A40" s="217" t="s">
        <v>93</v>
      </c>
      <c r="B40" s="396" t="s">
        <v>94</v>
      </c>
      <c r="C40" s="206" t="s">
        <v>95</v>
      </c>
      <c r="D40" s="211">
        <v>17.799999999999997</v>
      </c>
      <c r="E40" s="391">
        <v>16.060659000000001</v>
      </c>
      <c r="F40" s="390">
        <f t="shared" si="1"/>
        <v>-1.739340999999996</v>
      </c>
      <c r="G40" s="627">
        <f t="shared" si="0"/>
        <v>90.228421348314626</v>
      </c>
    </row>
    <row r="41" spans="1:7" ht="14.25" customHeight="1">
      <c r="A41" s="217" t="s">
        <v>96</v>
      </c>
      <c r="B41" s="207" t="s">
        <v>97</v>
      </c>
      <c r="C41" s="206" t="s">
        <v>98</v>
      </c>
      <c r="D41" s="211">
        <v>0</v>
      </c>
      <c r="E41" s="391">
        <v>3.2216000000000002E-2</v>
      </c>
      <c r="F41" s="390">
        <f t="shared" si="1"/>
        <v>3.2216000000000002E-2</v>
      </c>
      <c r="G41" s="627"/>
    </row>
    <row r="42" spans="1:7" s="380" customFormat="1" ht="14.25" customHeight="1">
      <c r="A42" s="217" t="s">
        <v>99</v>
      </c>
      <c r="B42" s="397" t="s">
        <v>100</v>
      </c>
      <c r="C42" s="206" t="s">
        <v>101</v>
      </c>
      <c r="D42" s="211">
        <v>68.194797999993</v>
      </c>
      <c r="E42" s="391">
        <v>1.565572</v>
      </c>
      <c r="F42" s="390">
        <f>E42-D42</f>
        <v>-66.629225999992997</v>
      </c>
      <c r="G42" s="627">
        <f>E42/D42*100</f>
        <v>2.2957352260214345</v>
      </c>
    </row>
    <row r="43" spans="1:7" ht="26.4">
      <c r="A43" s="217" t="s">
        <v>102</v>
      </c>
      <c r="B43" s="396" t="s">
        <v>103</v>
      </c>
      <c r="C43" s="206" t="s">
        <v>104</v>
      </c>
      <c r="D43" s="211">
        <f>SUM(D45:D60)</f>
        <v>2097.2143000000001</v>
      </c>
      <c r="E43" s="391">
        <f>SUM(E45:E60)</f>
        <v>1715.216175</v>
      </c>
      <c r="F43" s="390">
        <f>E43-D43</f>
        <v>-381.99812500000007</v>
      </c>
      <c r="G43" s="627">
        <f t="shared" si="0"/>
        <v>81.785451062392625</v>
      </c>
    </row>
    <row r="44" spans="1:7" s="79" customFormat="1" ht="14.25" customHeight="1">
      <c r="A44" s="629" t="s">
        <v>571</v>
      </c>
      <c r="B44" s="214" t="s">
        <v>567</v>
      </c>
      <c r="C44" s="213"/>
      <c r="D44" s="212"/>
      <c r="E44" s="394"/>
      <c r="F44" s="389"/>
      <c r="G44" s="630"/>
    </row>
    <row r="45" spans="1:7" ht="14.25" customHeight="1">
      <c r="A45" s="631" t="s">
        <v>571</v>
      </c>
      <c r="B45" s="396" t="s">
        <v>106</v>
      </c>
      <c r="C45" s="206" t="s">
        <v>107</v>
      </c>
      <c r="D45" s="211">
        <v>1646.4423200000001</v>
      </c>
      <c r="E45" s="391">
        <v>1346.3146919999999</v>
      </c>
      <c r="F45" s="390">
        <f t="shared" si="1"/>
        <v>-300.12762800000019</v>
      </c>
      <c r="G45" s="627">
        <f t="shared" si="0"/>
        <v>81.771142277246597</v>
      </c>
    </row>
    <row r="46" spans="1:7" ht="14.25" customHeight="1">
      <c r="A46" s="631" t="s">
        <v>571</v>
      </c>
      <c r="B46" s="396" t="s">
        <v>108</v>
      </c>
      <c r="C46" s="206" t="s">
        <v>109</v>
      </c>
      <c r="D46" s="211">
        <v>131.67148</v>
      </c>
      <c r="E46" s="391">
        <v>79.010449999999977</v>
      </c>
      <c r="F46" s="390">
        <f t="shared" si="1"/>
        <v>-52.661030000000025</v>
      </c>
      <c r="G46" s="627">
        <f t="shared" si="0"/>
        <v>60.005743081189621</v>
      </c>
    </row>
    <row r="47" spans="1:7" ht="14.25" customHeight="1">
      <c r="A47" s="631" t="s">
        <v>571</v>
      </c>
      <c r="B47" s="396" t="s">
        <v>110</v>
      </c>
      <c r="C47" s="206" t="s">
        <v>111</v>
      </c>
      <c r="D47" s="211">
        <v>0.70000000000000018</v>
      </c>
      <c r="E47" s="391">
        <v>0.95383600000000002</v>
      </c>
      <c r="F47" s="390">
        <f>E47-D47</f>
        <v>0.25383599999999984</v>
      </c>
      <c r="G47" s="627">
        <f>E47/D47*100</f>
        <v>136.2622857142857</v>
      </c>
    </row>
    <row r="48" spans="1:7" ht="14.25" customHeight="1">
      <c r="A48" s="631" t="s">
        <v>571</v>
      </c>
      <c r="B48" s="396" t="s">
        <v>112</v>
      </c>
      <c r="C48" s="206" t="s">
        <v>113</v>
      </c>
      <c r="D48" s="211">
        <v>4.7</v>
      </c>
      <c r="E48" s="391">
        <v>3.501182</v>
      </c>
      <c r="F48" s="390">
        <f>E48-D48</f>
        <v>-1.1988180000000002</v>
      </c>
      <c r="G48" s="627">
        <f>E48/D48*100</f>
        <v>74.493234042553198</v>
      </c>
    </row>
    <row r="49" spans="1:7" ht="14.25" customHeight="1">
      <c r="A49" s="631" t="s">
        <v>571</v>
      </c>
      <c r="B49" s="396" t="s">
        <v>114</v>
      </c>
      <c r="C49" s="206" t="s">
        <v>115</v>
      </c>
      <c r="D49" s="211">
        <v>36</v>
      </c>
      <c r="E49" s="391">
        <v>34.908344</v>
      </c>
      <c r="F49" s="390">
        <f>E49-D49</f>
        <v>-1.0916560000000004</v>
      </c>
      <c r="G49" s="627">
        <f>E49/D49*100</f>
        <v>96.967622222222218</v>
      </c>
    </row>
    <row r="50" spans="1:7" ht="14.25" customHeight="1">
      <c r="A50" s="631" t="s">
        <v>571</v>
      </c>
      <c r="B50" s="396" t="s">
        <v>116</v>
      </c>
      <c r="C50" s="206" t="s">
        <v>117</v>
      </c>
      <c r="D50" s="211">
        <v>21.600000000000005</v>
      </c>
      <c r="E50" s="391">
        <v>7.1888570000000005</v>
      </c>
      <c r="F50" s="390">
        <f>E50-D50</f>
        <v>-14.411143000000004</v>
      </c>
      <c r="G50" s="627">
        <f>E50/D50*100</f>
        <v>33.281745370370366</v>
      </c>
    </row>
    <row r="51" spans="1:7" ht="14.25" customHeight="1">
      <c r="A51" s="631" t="s">
        <v>571</v>
      </c>
      <c r="B51" s="396" t="s">
        <v>118</v>
      </c>
      <c r="C51" s="206" t="s">
        <v>119</v>
      </c>
      <c r="D51" s="211">
        <v>117.41589999999999</v>
      </c>
      <c r="E51" s="391">
        <v>113.212458</v>
      </c>
      <c r="F51" s="390">
        <f t="shared" si="1"/>
        <v>-4.2034419999999955</v>
      </c>
      <c r="G51" s="627">
        <f t="shared" si="0"/>
        <v>96.42004021601845</v>
      </c>
    </row>
    <row r="52" spans="1:7" ht="14.25" customHeight="1">
      <c r="A52" s="631" t="s">
        <v>571</v>
      </c>
      <c r="B52" s="396" t="s">
        <v>120</v>
      </c>
      <c r="C52" s="206" t="s">
        <v>121</v>
      </c>
      <c r="D52" s="211">
        <v>0.75639999999999996</v>
      </c>
      <c r="E52" s="391">
        <v>0.341422</v>
      </c>
      <c r="F52" s="390">
        <f t="shared" si="1"/>
        <v>-0.41497799999999996</v>
      </c>
      <c r="G52" s="627">
        <f t="shared" si="0"/>
        <v>45.137757800105767</v>
      </c>
    </row>
    <row r="53" spans="1:7" ht="14.25" customHeight="1">
      <c r="A53" s="631" t="s">
        <v>571</v>
      </c>
      <c r="B53" s="396" t="s">
        <v>122</v>
      </c>
      <c r="C53" s="206" t="s">
        <v>123</v>
      </c>
      <c r="D53" s="211"/>
      <c r="E53" s="391"/>
      <c r="F53" s="390"/>
      <c r="G53" s="627"/>
    </row>
    <row r="54" spans="1:7" ht="14.25" customHeight="1">
      <c r="A54" s="631" t="s">
        <v>571</v>
      </c>
      <c r="B54" s="207" t="s">
        <v>124</v>
      </c>
      <c r="C54" s="206" t="s">
        <v>125</v>
      </c>
      <c r="D54" s="211">
        <v>6.5099999999999991E-2</v>
      </c>
      <c r="E54" s="391">
        <v>0.288526</v>
      </c>
      <c r="F54" s="390">
        <f>E54-D54</f>
        <v>0.22342600000000001</v>
      </c>
      <c r="G54" s="627">
        <f>E54/D54*100</f>
        <v>443.20430107526886</v>
      </c>
    </row>
    <row r="55" spans="1:7" ht="14.25" customHeight="1">
      <c r="A55" s="631" t="s">
        <v>571</v>
      </c>
      <c r="B55" s="398" t="s">
        <v>126</v>
      </c>
      <c r="C55" s="206" t="s">
        <v>127</v>
      </c>
      <c r="D55" s="211">
        <v>54.9</v>
      </c>
      <c r="E55" s="391">
        <v>50.581441000000005</v>
      </c>
      <c r="F55" s="390">
        <f>E55-D55</f>
        <v>-4.3185589999999934</v>
      </c>
      <c r="G55" s="627">
        <f>E55/D55*100</f>
        <v>92.133772313296916</v>
      </c>
    </row>
    <row r="56" spans="1:7" ht="14.25" customHeight="1">
      <c r="A56" s="631" t="s">
        <v>571</v>
      </c>
      <c r="B56" s="397" t="s">
        <v>128</v>
      </c>
      <c r="C56" s="206" t="s">
        <v>129</v>
      </c>
      <c r="D56" s="211">
        <v>0.54920000000000002</v>
      </c>
      <c r="E56" s="391">
        <v>0.68459199999999998</v>
      </c>
      <c r="F56" s="390">
        <f>E56-D56</f>
        <v>0.13539199999999996</v>
      </c>
      <c r="G56" s="627">
        <f>E56/D56*100</f>
        <v>124.65258557902403</v>
      </c>
    </row>
    <row r="57" spans="1:7">
      <c r="A57" s="631" t="s">
        <v>571</v>
      </c>
      <c r="B57" s="397" t="s">
        <v>130</v>
      </c>
      <c r="C57" s="206" t="s">
        <v>131</v>
      </c>
      <c r="D57" s="211">
        <v>77.8</v>
      </c>
      <c r="E57" s="391">
        <v>76.249656000000002</v>
      </c>
      <c r="F57" s="390">
        <f>E57-D57</f>
        <v>-1.5503439999999955</v>
      </c>
      <c r="G57" s="627">
        <f>E57/D57*100</f>
        <v>98.007269922879175</v>
      </c>
    </row>
    <row r="58" spans="1:7" ht="14.25" customHeight="1">
      <c r="A58" s="631" t="s">
        <v>571</v>
      </c>
      <c r="B58" s="396" t="s">
        <v>305</v>
      </c>
      <c r="C58" s="206" t="s">
        <v>133</v>
      </c>
      <c r="D58" s="211">
        <v>0</v>
      </c>
      <c r="E58" s="391">
        <v>0</v>
      </c>
      <c r="F58" s="390">
        <f>E58-D58</f>
        <v>0</v>
      </c>
      <c r="G58" s="627"/>
    </row>
    <row r="59" spans="1:7" ht="14.25" customHeight="1">
      <c r="A59" s="631" t="s">
        <v>571</v>
      </c>
      <c r="B59" s="396" t="s">
        <v>134</v>
      </c>
      <c r="C59" s="206" t="s">
        <v>135</v>
      </c>
      <c r="D59" s="211">
        <v>0.13869999999999999</v>
      </c>
      <c r="E59" s="391">
        <v>0.14613200000000001</v>
      </c>
      <c r="F59" s="390">
        <f t="shared" si="1"/>
        <v>7.4320000000000219E-3</v>
      </c>
      <c r="G59" s="627">
        <f t="shared" si="0"/>
        <v>105.35832732516224</v>
      </c>
    </row>
    <row r="60" spans="1:7" ht="14.25" customHeight="1">
      <c r="A60" s="631" t="s">
        <v>571</v>
      </c>
      <c r="B60" s="396" t="s">
        <v>136</v>
      </c>
      <c r="C60" s="206" t="s">
        <v>137</v>
      </c>
      <c r="D60" s="211">
        <v>4.4751999999999992</v>
      </c>
      <c r="E60" s="391">
        <v>1.834587</v>
      </c>
      <c r="F60" s="390">
        <f t="shared" si="1"/>
        <v>-2.6406129999999992</v>
      </c>
      <c r="G60" s="627">
        <f t="shared" si="0"/>
        <v>40.994525384340371</v>
      </c>
    </row>
    <row r="61" spans="1:7" ht="14.25" customHeight="1">
      <c r="A61" s="217" t="s">
        <v>138</v>
      </c>
      <c r="B61" s="207" t="s">
        <v>139</v>
      </c>
      <c r="C61" s="206" t="s">
        <v>140</v>
      </c>
      <c r="D61" s="211">
        <v>0</v>
      </c>
      <c r="E61" s="391">
        <v>0</v>
      </c>
      <c r="F61" s="390">
        <f t="shared" si="1"/>
        <v>0</v>
      </c>
      <c r="G61" s="627"/>
    </row>
    <row r="62" spans="1:7" s="380" customFormat="1" ht="14.25" customHeight="1">
      <c r="A62" s="217" t="s">
        <v>141</v>
      </c>
      <c r="B62" s="397" t="s">
        <v>142</v>
      </c>
      <c r="C62" s="206" t="s">
        <v>143</v>
      </c>
      <c r="D62" s="211">
        <v>14.644139999999998</v>
      </c>
      <c r="E62" s="391">
        <v>9.9698369999999983</v>
      </c>
      <c r="F62" s="390">
        <f>E62-D62</f>
        <v>-4.6743030000000001</v>
      </c>
      <c r="G62" s="627">
        <f>E62/D62*100</f>
        <v>68.080727171414637</v>
      </c>
    </row>
    <row r="63" spans="1:7" s="380" customFormat="1" ht="14.25" customHeight="1">
      <c r="A63" s="217" t="s">
        <v>144</v>
      </c>
      <c r="B63" s="397" t="s">
        <v>145</v>
      </c>
      <c r="C63" s="206" t="s">
        <v>146</v>
      </c>
      <c r="D63" s="211">
        <v>28.512799999999999</v>
      </c>
      <c r="E63" s="391">
        <v>0.122986</v>
      </c>
      <c r="F63" s="390">
        <f>E63-D63</f>
        <v>-28.389813999999998</v>
      </c>
      <c r="G63" s="627">
        <f>E63/D63*100</f>
        <v>0.43133610168064868</v>
      </c>
    </row>
    <row r="64" spans="1:7" ht="14.25" customHeight="1">
      <c r="A64" s="217" t="s">
        <v>147</v>
      </c>
      <c r="B64" s="398" t="s">
        <v>148</v>
      </c>
      <c r="C64" s="206" t="s">
        <v>149</v>
      </c>
      <c r="D64" s="211">
        <v>686.4</v>
      </c>
      <c r="E64" s="391">
        <v>656.37433499999997</v>
      </c>
      <c r="F64" s="390">
        <f t="shared" si="1"/>
        <v>-30.025665000000004</v>
      </c>
      <c r="G64" s="627">
        <f t="shared" si="0"/>
        <v>95.625631555944054</v>
      </c>
    </row>
    <row r="65" spans="1:7" ht="14.25" customHeight="1">
      <c r="A65" s="217" t="s">
        <v>150</v>
      </c>
      <c r="B65" s="397" t="s">
        <v>151</v>
      </c>
      <c r="C65" s="206" t="s">
        <v>152</v>
      </c>
      <c r="D65" s="211">
        <v>24.45</v>
      </c>
      <c r="E65" s="391">
        <v>21.995642</v>
      </c>
      <c r="F65" s="390">
        <f t="shared" si="1"/>
        <v>-2.4543579999999992</v>
      </c>
      <c r="G65" s="627">
        <f t="shared" si="0"/>
        <v>89.961725971370143</v>
      </c>
    </row>
    <row r="66" spans="1:7" ht="14.25" customHeight="1">
      <c r="A66" s="217" t="s">
        <v>153</v>
      </c>
      <c r="B66" s="397" t="s">
        <v>154</v>
      </c>
      <c r="C66" s="206" t="s">
        <v>155</v>
      </c>
      <c r="D66" s="211">
        <v>21.9</v>
      </c>
      <c r="E66" s="391">
        <v>11.057441000000001</v>
      </c>
      <c r="F66" s="390">
        <f t="shared" si="1"/>
        <v>-10.842558999999998</v>
      </c>
      <c r="G66" s="627">
        <f t="shared" si="0"/>
        <v>50.490598173515991</v>
      </c>
    </row>
    <row r="67" spans="1:7" ht="14.25" customHeight="1">
      <c r="A67" s="217" t="s">
        <v>156</v>
      </c>
      <c r="B67" s="397" t="s">
        <v>157</v>
      </c>
      <c r="C67" s="206" t="s">
        <v>158</v>
      </c>
      <c r="D67" s="211">
        <v>0.90000000000000013</v>
      </c>
      <c r="E67" s="391">
        <v>1.2964529999999999</v>
      </c>
      <c r="F67" s="390">
        <f t="shared" si="1"/>
        <v>0.39645299999999972</v>
      </c>
      <c r="G67" s="627">
        <f t="shared" si="0"/>
        <v>144.0503333333333</v>
      </c>
    </row>
    <row r="68" spans="1:7" ht="14.25" customHeight="1">
      <c r="A68" s="217" t="s">
        <v>159</v>
      </c>
      <c r="B68" s="397" t="s">
        <v>160</v>
      </c>
      <c r="C68" s="206" t="s">
        <v>181</v>
      </c>
      <c r="D68" s="211">
        <v>0</v>
      </c>
      <c r="E68" s="391">
        <v>0</v>
      </c>
      <c r="F68" s="390">
        <f t="shared" si="1"/>
        <v>0</v>
      </c>
      <c r="G68" s="627"/>
    </row>
    <row r="69" spans="1:7" s="380" customFormat="1" ht="14.25" customHeight="1">
      <c r="A69" s="217" t="s">
        <v>161</v>
      </c>
      <c r="B69" s="397" t="s">
        <v>162</v>
      </c>
      <c r="C69" s="206" t="s">
        <v>163</v>
      </c>
      <c r="D69" s="211">
        <v>6.1846000000000005</v>
      </c>
      <c r="E69" s="391">
        <v>6.393686999999999</v>
      </c>
      <c r="F69" s="390">
        <f t="shared" si="1"/>
        <v>0.20908699999999847</v>
      </c>
      <c r="G69" s="627">
        <f t="shared" si="0"/>
        <v>103.38076836012027</v>
      </c>
    </row>
    <row r="70" spans="1:7" ht="14.25" customHeight="1">
      <c r="A70" s="217" t="s">
        <v>164</v>
      </c>
      <c r="B70" s="397" t="s">
        <v>165</v>
      </c>
      <c r="C70" s="206" t="s">
        <v>166</v>
      </c>
      <c r="D70" s="211">
        <v>1356.8764700000002</v>
      </c>
      <c r="E70" s="391">
        <v>1431.492131</v>
      </c>
      <c r="F70" s="390">
        <f t="shared" si="1"/>
        <v>74.615660999999818</v>
      </c>
      <c r="G70" s="627">
        <f t="shared" si="0"/>
        <v>105.49907546115821</v>
      </c>
    </row>
    <row r="71" spans="1:7" ht="14.25" customHeight="1">
      <c r="A71" s="217" t="s">
        <v>167</v>
      </c>
      <c r="B71" s="397" t="s">
        <v>168</v>
      </c>
      <c r="C71" s="206" t="s">
        <v>169</v>
      </c>
      <c r="D71" s="211">
        <v>78.276499999999999</v>
      </c>
      <c r="E71" s="391">
        <v>79.337339999999998</v>
      </c>
      <c r="F71" s="390">
        <f t="shared" si="1"/>
        <v>1.0608399999999989</v>
      </c>
      <c r="G71" s="627">
        <f t="shared" si="0"/>
        <v>101.35524710481434</v>
      </c>
    </row>
    <row r="72" spans="1:7" ht="14.25" customHeight="1">
      <c r="A72" s="217" t="s">
        <v>170</v>
      </c>
      <c r="B72" s="397" t="s">
        <v>171</v>
      </c>
      <c r="C72" s="206" t="s">
        <v>172</v>
      </c>
      <c r="D72" s="211">
        <v>2.7167000000000012</v>
      </c>
      <c r="E72" s="391">
        <v>19.225707</v>
      </c>
      <c r="F72" s="390">
        <f t="shared" si="1"/>
        <v>16.509006999999997</v>
      </c>
      <c r="G72" s="627">
        <f t="shared" si="0"/>
        <v>707.68605293186556</v>
      </c>
    </row>
    <row r="73" spans="1:7" ht="14.25" customHeight="1">
      <c r="A73" s="217" t="s">
        <v>173</v>
      </c>
      <c r="B73" s="397" t="s">
        <v>174</v>
      </c>
      <c r="C73" s="206" t="s">
        <v>175</v>
      </c>
      <c r="D73" s="211">
        <v>0.36789999999999995</v>
      </c>
      <c r="E73" s="391">
        <v>0.25684699999999999</v>
      </c>
      <c r="F73" s="390">
        <f t="shared" si="1"/>
        <v>-0.11105299999999996</v>
      </c>
      <c r="G73" s="627">
        <f t="shared" si="0"/>
        <v>69.814351726012518</v>
      </c>
    </row>
    <row r="74" spans="1:7" hidden="1">
      <c r="A74" s="217" t="s">
        <v>176</v>
      </c>
      <c r="B74" s="397" t="s">
        <v>177</v>
      </c>
      <c r="C74" s="206" t="s">
        <v>178</v>
      </c>
      <c r="D74" s="211">
        <v>0</v>
      </c>
      <c r="E74" s="391">
        <v>0</v>
      </c>
      <c r="F74" s="390">
        <f t="shared" si="1"/>
        <v>0</v>
      </c>
      <c r="G74" s="627"/>
    </row>
    <row r="75" spans="1:7" s="380" customFormat="1" ht="14.25" customHeight="1">
      <c r="A75" s="632">
        <v>3</v>
      </c>
      <c r="B75" s="633" t="s">
        <v>179</v>
      </c>
      <c r="C75" s="433" t="s">
        <v>180</v>
      </c>
      <c r="D75" s="634">
        <v>2835.4843429999992</v>
      </c>
      <c r="E75" s="624">
        <v>732.48519700000008</v>
      </c>
      <c r="F75" s="623">
        <f t="shared" si="1"/>
        <v>-2102.9991459999992</v>
      </c>
      <c r="G75" s="625">
        <f t="shared" si="0"/>
        <v>25.832806970290516</v>
      </c>
    </row>
  </sheetData>
  <mergeCells count="12">
    <mergeCell ref="H4:J4"/>
    <mergeCell ref="K4:M4"/>
    <mergeCell ref="E5:E6"/>
    <mergeCell ref="F5:G5"/>
    <mergeCell ref="A1:B1"/>
    <mergeCell ref="A2:G2"/>
    <mergeCell ref="F3:G3"/>
    <mergeCell ref="A4:A6"/>
    <mergeCell ref="B4:B6"/>
    <mergeCell ref="C4:C6"/>
    <mergeCell ref="D4:D6"/>
    <mergeCell ref="E4:G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IF92"/>
  <sheetViews>
    <sheetView showZeros="0" zoomScale="80" zoomScaleNormal="80" workbookViewId="0">
      <pane ySplit="6" topLeftCell="A7" activePane="bottomLeft" state="frozen"/>
      <selection activeCell="A4" sqref="A1:XFD1048576"/>
      <selection pane="bottomLeft" activeCell="A4" sqref="A1:XFD1048576"/>
    </sheetView>
  </sheetViews>
  <sheetFormatPr defaultColWidth="7.5546875" defaultRowHeight="13.8"/>
  <cols>
    <col min="1" max="1" width="5.44140625" style="57" customWidth="1"/>
    <col min="2" max="2" width="47.5546875" style="58" customWidth="1"/>
    <col min="3" max="3" width="7.109375" style="44" customWidth="1"/>
    <col min="4" max="4" width="13.6640625" style="44" customWidth="1"/>
    <col min="5" max="5" width="15" style="44" customWidth="1"/>
    <col min="6" max="6" width="12.5546875" style="57" customWidth="1"/>
    <col min="7" max="7" width="8.88671875" style="57" customWidth="1"/>
    <col min="8" max="8" width="10.5546875" style="44" customWidth="1"/>
    <col min="9" max="9" width="10.88671875" style="44" customWidth="1"/>
    <col min="10" max="12" width="9.109375" style="44" customWidth="1"/>
    <col min="13" max="13" width="10.5546875" style="44" customWidth="1"/>
    <col min="14" max="14" width="10.44140625" style="44" customWidth="1"/>
    <col min="15" max="15" width="9.6640625" style="44" customWidth="1"/>
    <col min="16" max="16" width="10.44140625" style="44" customWidth="1"/>
    <col min="17" max="19" width="9.5546875" style="44" bestFit="1" customWidth="1"/>
    <col min="20" max="21" width="11" style="44" customWidth="1"/>
    <col min="22" max="29" width="9.5546875" style="44" bestFit="1" customWidth="1"/>
    <col min="30" max="247" width="7.5546875" style="44"/>
    <col min="248" max="248" width="4.44140625" style="44" customWidth="1"/>
    <col min="249" max="249" width="34.44140625" style="44" customWidth="1"/>
    <col min="250" max="250" width="6.88671875" style="44" customWidth="1"/>
    <col min="251" max="251" width="9.5546875" style="44" customWidth="1"/>
    <col min="252" max="252" width="7.44140625" style="44" customWidth="1"/>
    <col min="253" max="257" width="7.5546875" style="44" customWidth="1"/>
    <col min="258" max="260" width="8.5546875" style="44" customWidth="1"/>
    <col min="261" max="267" width="0" style="44" hidden="1" customWidth="1"/>
    <col min="268" max="503" width="7.5546875" style="44"/>
    <col min="504" max="504" width="4.44140625" style="44" customWidth="1"/>
    <col min="505" max="505" width="34.44140625" style="44" customWidth="1"/>
    <col min="506" max="506" width="6.88671875" style="44" customWidth="1"/>
    <col min="507" max="507" width="9.5546875" style="44" customWidth="1"/>
    <col min="508" max="508" width="7.44140625" style="44" customWidth="1"/>
    <col min="509" max="513" width="7.5546875" style="44" customWidth="1"/>
    <col min="514" max="516" width="8.5546875" style="44" customWidth="1"/>
    <col min="517" max="523" width="0" style="44" hidden="1" customWidth="1"/>
    <col min="524" max="759" width="7.5546875" style="44"/>
    <col min="760" max="760" width="4.44140625" style="44" customWidth="1"/>
    <col min="761" max="761" width="34.44140625" style="44" customWidth="1"/>
    <col min="762" max="762" width="6.88671875" style="44" customWidth="1"/>
    <col min="763" max="763" width="9.5546875" style="44" customWidth="1"/>
    <col min="764" max="764" width="7.44140625" style="44" customWidth="1"/>
    <col min="765" max="769" width="7.5546875" style="44" customWidth="1"/>
    <col min="770" max="772" width="8.5546875" style="44" customWidth="1"/>
    <col min="773" max="779" width="0" style="44" hidden="1" customWidth="1"/>
    <col min="780" max="1015" width="7.5546875" style="44"/>
    <col min="1016" max="1016" width="4.44140625" style="44" customWidth="1"/>
    <col min="1017" max="1017" width="34.44140625" style="44" customWidth="1"/>
    <col min="1018" max="1018" width="6.88671875" style="44" customWidth="1"/>
    <col min="1019" max="1019" width="9.5546875" style="44" customWidth="1"/>
    <col min="1020" max="1020" width="7.44140625" style="44" customWidth="1"/>
    <col min="1021" max="1025" width="7.5546875" style="44" customWidth="1"/>
    <col min="1026" max="1028" width="8.5546875" style="44" customWidth="1"/>
    <col min="1029" max="1035" width="0" style="44" hidden="1" customWidth="1"/>
    <col min="1036" max="1271" width="7.5546875" style="44"/>
    <col min="1272" max="1272" width="4.44140625" style="44" customWidth="1"/>
    <col min="1273" max="1273" width="34.44140625" style="44" customWidth="1"/>
    <col min="1274" max="1274" width="6.88671875" style="44" customWidth="1"/>
    <col min="1275" max="1275" width="9.5546875" style="44" customWidth="1"/>
    <col min="1276" max="1276" width="7.44140625" style="44" customWidth="1"/>
    <col min="1277" max="1281" width="7.5546875" style="44" customWidth="1"/>
    <col min="1282" max="1284" width="8.5546875" style="44" customWidth="1"/>
    <col min="1285" max="1291" width="0" style="44" hidden="1" customWidth="1"/>
    <col min="1292" max="1527" width="7.5546875" style="44"/>
    <col min="1528" max="1528" width="4.44140625" style="44" customWidth="1"/>
    <col min="1529" max="1529" width="34.44140625" style="44" customWidth="1"/>
    <col min="1530" max="1530" width="6.88671875" style="44" customWidth="1"/>
    <col min="1531" max="1531" width="9.5546875" style="44" customWidth="1"/>
    <col min="1532" max="1532" width="7.44140625" style="44" customWidth="1"/>
    <col min="1533" max="1537" width="7.5546875" style="44" customWidth="1"/>
    <col min="1538" max="1540" width="8.5546875" style="44" customWidth="1"/>
    <col min="1541" max="1547" width="0" style="44" hidden="1" customWidth="1"/>
    <col min="1548" max="1783" width="7.5546875" style="44"/>
    <col min="1784" max="1784" width="4.44140625" style="44" customWidth="1"/>
    <col min="1785" max="1785" width="34.44140625" style="44" customWidth="1"/>
    <col min="1786" max="1786" width="6.88671875" style="44" customWidth="1"/>
    <col min="1787" max="1787" width="9.5546875" style="44" customWidth="1"/>
    <col min="1788" max="1788" width="7.44140625" style="44" customWidth="1"/>
    <col min="1789" max="1793" width="7.5546875" style="44" customWidth="1"/>
    <col min="1794" max="1796" width="8.5546875" style="44" customWidth="1"/>
    <col min="1797" max="1803" width="0" style="44" hidden="1" customWidth="1"/>
    <col min="1804" max="2039" width="7.5546875" style="44"/>
    <col min="2040" max="2040" width="4.44140625" style="44" customWidth="1"/>
    <col min="2041" max="2041" width="34.44140625" style="44" customWidth="1"/>
    <col min="2042" max="2042" width="6.88671875" style="44" customWidth="1"/>
    <col min="2043" max="2043" width="9.5546875" style="44" customWidth="1"/>
    <col min="2044" max="2044" width="7.44140625" style="44" customWidth="1"/>
    <col min="2045" max="2049" width="7.5546875" style="44" customWidth="1"/>
    <col min="2050" max="2052" width="8.5546875" style="44" customWidth="1"/>
    <col min="2053" max="2059" width="0" style="44" hidden="1" customWidth="1"/>
    <col min="2060" max="2295" width="7.5546875" style="44"/>
    <col min="2296" max="2296" width="4.44140625" style="44" customWidth="1"/>
    <col min="2297" max="2297" width="34.44140625" style="44" customWidth="1"/>
    <col min="2298" max="2298" width="6.88671875" style="44" customWidth="1"/>
    <col min="2299" max="2299" width="9.5546875" style="44" customWidth="1"/>
    <col min="2300" max="2300" width="7.44140625" style="44" customWidth="1"/>
    <col min="2301" max="2305" width="7.5546875" style="44" customWidth="1"/>
    <col min="2306" max="2308" width="8.5546875" style="44" customWidth="1"/>
    <col min="2309" max="2315" width="0" style="44" hidden="1" customWidth="1"/>
    <col min="2316" max="2551" width="7.5546875" style="44"/>
    <col min="2552" max="2552" width="4.44140625" style="44" customWidth="1"/>
    <col min="2553" max="2553" width="34.44140625" style="44" customWidth="1"/>
    <col min="2554" max="2554" width="6.88671875" style="44" customWidth="1"/>
    <col min="2555" max="2555" width="9.5546875" style="44" customWidth="1"/>
    <col min="2556" max="2556" width="7.44140625" style="44" customWidth="1"/>
    <col min="2557" max="2561" width="7.5546875" style="44" customWidth="1"/>
    <col min="2562" max="2564" width="8.5546875" style="44" customWidth="1"/>
    <col min="2565" max="2571" width="0" style="44" hidden="1" customWidth="1"/>
    <col min="2572" max="2807" width="7.5546875" style="44"/>
    <col min="2808" max="2808" width="4.44140625" style="44" customWidth="1"/>
    <col min="2809" max="2809" width="34.44140625" style="44" customWidth="1"/>
    <col min="2810" max="2810" width="6.88671875" style="44" customWidth="1"/>
    <col min="2811" max="2811" width="9.5546875" style="44" customWidth="1"/>
    <col min="2812" max="2812" width="7.44140625" style="44" customWidth="1"/>
    <col min="2813" max="2817" width="7.5546875" style="44" customWidth="1"/>
    <col min="2818" max="2820" width="8.5546875" style="44" customWidth="1"/>
    <col min="2821" max="2827" width="0" style="44" hidden="1" customWidth="1"/>
    <col min="2828" max="3063" width="7.5546875" style="44"/>
    <col min="3064" max="3064" width="4.44140625" style="44" customWidth="1"/>
    <col min="3065" max="3065" width="34.44140625" style="44" customWidth="1"/>
    <col min="3066" max="3066" width="6.88671875" style="44" customWidth="1"/>
    <col min="3067" max="3067" width="9.5546875" style="44" customWidth="1"/>
    <col min="3068" max="3068" width="7.44140625" style="44" customWidth="1"/>
    <col min="3069" max="3073" width="7.5546875" style="44" customWidth="1"/>
    <col min="3074" max="3076" width="8.5546875" style="44" customWidth="1"/>
    <col min="3077" max="3083" width="0" style="44" hidden="1" customWidth="1"/>
    <col min="3084" max="3319" width="7.5546875" style="44"/>
    <col min="3320" max="3320" width="4.44140625" style="44" customWidth="1"/>
    <col min="3321" max="3321" width="34.44140625" style="44" customWidth="1"/>
    <col min="3322" max="3322" width="6.88671875" style="44" customWidth="1"/>
    <col min="3323" max="3323" width="9.5546875" style="44" customWidth="1"/>
    <col min="3324" max="3324" width="7.44140625" style="44" customWidth="1"/>
    <col min="3325" max="3329" width="7.5546875" style="44" customWidth="1"/>
    <col min="3330" max="3332" width="8.5546875" style="44" customWidth="1"/>
    <col min="3333" max="3339" width="0" style="44" hidden="1" customWidth="1"/>
    <col min="3340" max="3575" width="7.5546875" style="44"/>
    <col min="3576" max="3576" width="4.44140625" style="44" customWidth="1"/>
    <col min="3577" max="3577" width="34.44140625" style="44" customWidth="1"/>
    <col min="3578" max="3578" width="6.88671875" style="44" customWidth="1"/>
    <col min="3579" max="3579" width="9.5546875" style="44" customWidth="1"/>
    <col min="3580" max="3580" width="7.44140625" style="44" customWidth="1"/>
    <col min="3581" max="3585" width="7.5546875" style="44" customWidth="1"/>
    <col min="3586" max="3588" width="8.5546875" style="44" customWidth="1"/>
    <col min="3589" max="3595" width="0" style="44" hidden="1" customWidth="1"/>
    <col min="3596" max="3831" width="7.5546875" style="44"/>
    <col min="3832" max="3832" width="4.44140625" style="44" customWidth="1"/>
    <col min="3833" max="3833" width="34.44140625" style="44" customWidth="1"/>
    <col min="3834" max="3834" width="6.88671875" style="44" customWidth="1"/>
    <col min="3835" max="3835" width="9.5546875" style="44" customWidth="1"/>
    <col min="3836" max="3836" width="7.44140625" style="44" customWidth="1"/>
    <col min="3837" max="3841" width="7.5546875" style="44" customWidth="1"/>
    <col min="3842" max="3844" width="8.5546875" style="44" customWidth="1"/>
    <col min="3845" max="3851" width="0" style="44" hidden="1" customWidth="1"/>
    <col min="3852" max="4087" width="7.5546875" style="44"/>
    <col min="4088" max="4088" width="4.44140625" style="44" customWidth="1"/>
    <col min="4089" max="4089" width="34.44140625" style="44" customWidth="1"/>
    <col min="4090" max="4090" width="6.88671875" style="44" customWidth="1"/>
    <col min="4091" max="4091" width="9.5546875" style="44" customWidth="1"/>
    <col min="4092" max="4092" width="7.44140625" style="44" customWidth="1"/>
    <col min="4093" max="4097" width="7.5546875" style="44" customWidth="1"/>
    <col min="4098" max="4100" width="8.5546875" style="44" customWidth="1"/>
    <col min="4101" max="4107" width="0" style="44" hidden="1" customWidth="1"/>
    <col min="4108" max="4343" width="7.5546875" style="44"/>
    <col min="4344" max="4344" width="4.44140625" style="44" customWidth="1"/>
    <col min="4345" max="4345" width="34.44140625" style="44" customWidth="1"/>
    <col min="4346" max="4346" width="6.88671875" style="44" customWidth="1"/>
    <col min="4347" max="4347" width="9.5546875" style="44" customWidth="1"/>
    <col min="4348" max="4348" width="7.44140625" style="44" customWidth="1"/>
    <col min="4349" max="4353" width="7.5546875" style="44" customWidth="1"/>
    <col min="4354" max="4356" width="8.5546875" style="44" customWidth="1"/>
    <col min="4357" max="4363" width="0" style="44" hidden="1" customWidth="1"/>
    <col min="4364" max="4599" width="7.5546875" style="44"/>
    <col min="4600" max="4600" width="4.44140625" style="44" customWidth="1"/>
    <col min="4601" max="4601" width="34.44140625" style="44" customWidth="1"/>
    <col min="4602" max="4602" width="6.88671875" style="44" customWidth="1"/>
    <col min="4603" max="4603" width="9.5546875" style="44" customWidth="1"/>
    <col min="4604" max="4604" width="7.44140625" style="44" customWidth="1"/>
    <col min="4605" max="4609" width="7.5546875" style="44" customWidth="1"/>
    <col min="4610" max="4612" width="8.5546875" style="44" customWidth="1"/>
    <col min="4613" max="4619" width="0" style="44" hidden="1" customWidth="1"/>
    <col min="4620" max="4855" width="7.5546875" style="44"/>
    <col min="4856" max="4856" width="4.44140625" style="44" customWidth="1"/>
    <col min="4857" max="4857" width="34.44140625" style="44" customWidth="1"/>
    <col min="4858" max="4858" width="6.88671875" style="44" customWidth="1"/>
    <col min="4859" max="4859" width="9.5546875" style="44" customWidth="1"/>
    <col min="4860" max="4860" width="7.44140625" style="44" customWidth="1"/>
    <col min="4861" max="4865" width="7.5546875" style="44" customWidth="1"/>
    <col min="4866" max="4868" width="8.5546875" style="44" customWidth="1"/>
    <col min="4869" max="4875" width="0" style="44" hidden="1" customWidth="1"/>
    <col min="4876" max="5111" width="7.5546875" style="44"/>
    <col min="5112" max="5112" width="4.44140625" style="44" customWidth="1"/>
    <col min="5113" max="5113" width="34.44140625" style="44" customWidth="1"/>
    <col min="5114" max="5114" width="6.88671875" style="44" customWidth="1"/>
    <col min="5115" max="5115" width="9.5546875" style="44" customWidth="1"/>
    <col min="5116" max="5116" width="7.44140625" style="44" customWidth="1"/>
    <col min="5117" max="5121" width="7.5546875" style="44" customWidth="1"/>
    <col min="5122" max="5124" width="8.5546875" style="44" customWidth="1"/>
    <col min="5125" max="5131" width="0" style="44" hidden="1" customWidth="1"/>
    <col min="5132" max="5367" width="7.5546875" style="44"/>
    <col min="5368" max="5368" width="4.44140625" style="44" customWidth="1"/>
    <col min="5369" max="5369" width="34.44140625" style="44" customWidth="1"/>
    <col min="5370" max="5370" width="6.88671875" style="44" customWidth="1"/>
    <col min="5371" max="5371" width="9.5546875" style="44" customWidth="1"/>
    <col min="5372" max="5372" width="7.44140625" style="44" customWidth="1"/>
    <col min="5373" max="5377" width="7.5546875" style="44" customWidth="1"/>
    <col min="5378" max="5380" width="8.5546875" style="44" customWidth="1"/>
    <col min="5381" max="5387" width="0" style="44" hidden="1" customWidth="1"/>
    <col min="5388" max="5623" width="7.5546875" style="44"/>
    <col min="5624" max="5624" width="4.44140625" style="44" customWidth="1"/>
    <col min="5625" max="5625" width="34.44140625" style="44" customWidth="1"/>
    <col min="5626" max="5626" width="6.88671875" style="44" customWidth="1"/>
    <col min="5627" max="5627" width="9.5546875" style="44" customWidth="1"/>
    <col min="5628" max="5628" width="7.44140625" style="44" customWidth="1"/>
    <col min="5629" max="5633" width="7.5546875" style="44" customWidth="1"/>
    <col min="5634" max="5636" width="8.5546875" style="44" customWidth="1"/>
    <col min="5637" max="5643" width="0" style="44" hidden="1" customWidth="1"/>
    <col min="5644" max="5879" width="7.5546875" style="44"/>
    <col min="5880" max="5880" width="4.44140625" style="44" customWidth="1"/>
    <col min="5881" max="5881" width="34.44140625" style="44" customWidth="1"/>
    <col min="5882" max="5882" width="6.88671875" style="44" customWidth="1"/>
    <col min="5883" max="5883" width="9.5546875" style="44" customWidth="1"/>
    <col min="5884" max="5884" width="7.44140625" style="44" customWidth="1"/>
    <col min="5885" max="5889" width="7.5546875" style="44" customWidth="1"/>
    <col min="5890" max="5892" width="8.5546875" style="44" customWidth="1"/>
    <col min="5893" max="5899" width="0" style="44" hidden="1" customWidth="1"/>
    <col min="5900" max="6135" width="7.5546875" style="44"/>
    <col min="6136" max="6136" width="4.44140625" style="44" customWidth="1"/>
    <col min="6137" max="6137" width="34.44140625" style="44" customWidth="1"/>
    <col min="6138" max="6138" width="6.88671875" style="44" customWidth="1"/>
    <col min="6139" max="6139" width="9.5546875" style="44" customWidth="1"/>
    <col min="6140" max="6140" width="7.44140625" style="44" customWidth="1"/>
    <col min="6141" max="6145" width="7.5546875" style="44" customWidth="1"/>
    <col min="6146" max="6148" width="8.5546875" style="44" customWidth="1"/>
    <col min="6149" max="6155" width="0" style="44" hidden="1" customWidth="1"/>
    <col min="6156" max="6391" width="7.5546875" style="44"/>
    <col min="6392" max="6392" width="4.44140625" style="44" customWidth="1"/>
    <col min="6393" max="6393" width="34.44140625" style="44" customWidth="1"/>
    <col min="6394" max="6394" width="6.88671875" style="44" customWidth="1"/>
    <col min="6395" max="6395" width="9.5546875" style="44" customWidth="1"/>
    <col min="6396" max="6396" width="7.44140625" style="44" customWidth="1"/>
    <col min="6397" max="6401" width="7.5546875" style="44" customWidth="1"/>
    <col min="6402" max="6404" width="8.5546875" style="44" customWidth="1"/>
    <col min="6405" max="6411" width="0" style="44" hidden="1" customWidth="1"/>
    <col min="6412" max="6647" width="7.5546875" style="44"/>
    <col min="6648" max="6648" width="4.44140625" style="44" customWidth="1"/>
    <col min="6649" max="6649" width="34.44140625" style="44" customWidth="1"/>
    <col min="6650" max="6650" width="6.88671875" style="44" customWidth="1"/>
    <col min="6651" max="6651" width="9.5546875" style="44" customWidth="1"/>
    <col min="6652" max="6652" width="7.44140625" style="44" customWidth="1"/>
    <col min="6653" max="6657" width="7.5546875" style="44" customWidth="1"/>
    <col min="6658" max="6660" width="8.5546875" style="44" customWidth="1"/>
    <col min="6661" max="6667" width="0" style="44" hidden="1" customWidth="1"/>
    <col min="6668" max="6903" width="7.5546875" style="44"/>
    <col min="6904" max="6904" width="4.44140625" style="44" customWidth="1"/>
    <col min="6905" max="6905" width="34.44140625" style="44" customWidth="1"/>
    <col min="6906" max="6906" width="6.88671875" style="44" customWidth="1"/>
    <col min="6907" max="6907" width="9.5546875" style="44" customWidth="1"/>
    <col min="6908" max="6908" width="7.44140625" style="44" customWidth="1"/>
    <col min="6909" max="6913" width="7.5546875" style="44" customWidth="1"/>
    <col min="6914" max="6916" width="8.5546875" style="44" customWidth="1"/>
    <col min="6917" max="6923" width="0" style="44" hidden="1" customWidth="1"/>
    <col min="6924" max="7159" width="7.5546875" style="44"/>
    <col min="7160" max="7160" width="4.44140625" style="44" customWidth="1"/>
    <col min="7161" max="7161" width="34.44140625" style="44" customWidth="1"/>
    <col min="7162" max="7162" width="6.88671875" style="44" customWidth="1"/>
    <col min="7163" max="7163" width="9.5546875" style="44" customWidth="1"/>
    <col min="7164" max="7164" width="7.44140625" style="44" customWidth="1"/>
    <col min="7165" max="7169" width="7.5546875" style="44" customWidth="1"/>
    <col min="7170" max="7172" width="8.5546875" style="44" customWidth="1"/>
    <col min="7173" max="7179" width="0" style="44" hidden="1" customWidth="1"/>
    <col min="7180" max="7415" width="7.5546875" style="44"/>
    <col min="7416" max="7416" width="4.44140625" style="44" customWidth="1"/>
    <col min="7417" max="7417" width="34.44140625" style="44" customWidth="1"/>
    <col min="7418" max="7418" width="6.88671875" style="44" customWidth="1"/>
    <col min="7419" max="7419" width="9.5546875" style="44" customWidth="1"/>
    <col min="7420" max="7420" width="7.44140625" style="44" customWidth="1"/>
    <col min="7421" max="7425" width="7.5546875" style="44" customWidth="1"/>
    <col min="7426" max="7428" width="8.5546875" style="44" customWidth="1"/>
    <col min="7429" max="7435" width="0" style="44" hidden="1" customWidth="1"/>
    <col min="7436" max="7671" width="7.5546875" style="44"/>
    <col min="7672" max="7672" width="4.44140625" style="44" customWidth="1"/>
    <col min="7673" max="7673" width="34.44140625" style="44" customWidth="1"/>
    <col min="7674" max="7674" width="6.88671875" style="44" customWidth="1"/>
    <col min="7675" max="7675" width="9.5546875" style="44" customWidth="1"/>
    <col min="7676" max="7676" width="7.44140625" style="44" customWidth="1"/>
    <col min="7677" max="7681" width="7.5546875" style="44" customWidth="1"/>
    <col min="7682" max="7684" width="8.5546875" style="44" customWidth="1"/>
    <col min="7685" max="7691" width="0" style="44" hidden="1" customWidth="1"/>
    <col min="7692" max="7927" width="7.5546875" style="44"/>
    <col min="7928" max="7928" width="4.44140625" style="44" customWidth="1"/>
    <col min="7929" max="7929" width="34.44140625" style="44" customWidth="1"/>
    <col min="7930" max="7930" width="6.88671875" style="44" customWidth="1"/>
    <col min="7931" max="7931" width="9.5546875" style="44" customWidth="1"/>
    <col min="7932" max="7932" width="7.44140625" style="44" customWidth="1"/>
    <col min="7933" max="7937" width="7.5546875" style="44" customWidth="1"/>
    <col min="7938" max="7940" width="8.5546875" style="44" customWidth="1"/>
    <col min="7941" max="7947" width="0" style="44" hidden="1" customWidth="1"/>
    <col min="7948" max="8183" width="7.5546875" style="44"/>
    <col min="8184" max="8184" width="4.44140625" style="44" customWidth="1"/>
    <col min="8185" max="8185" width="34.44140625" style="44" customWidth="1"/>
    <col min="8186" max="8186" width="6.88671875" style="44" customWidth="1"/>
    <col min="8187" max="8187" width="9.5546875" style="44" customWidth="1"/>
    <col min="8188" max="8188" width="7.44140625" style="44" customWidth="1"/>
    <col min="8189" max="8193" width="7.5546875" style="44" customWidth="1"/>
    <col min="8194" max="8196" width="8.5546875" style="44" customWidth="1"/>
    <col min="8197" max="8203" width="0" style="44" hidden="1" customWidth="1"/>
    <col min="8204" max="8439" width="7.5546875" style="44"/>
    <col min="8440" max="8440" width="4.44140625" style="44" customWidth="1"/>
    <col min="8441" max="8441" width="34.44140625" style="44" customWidth="1"/>
    <col min="8442" max="8442" width="6.88671875" style="44" customWidth="1"/>
    <col min="8443" max="8443" width="9.5546875" style="44" customWidth="1"/>
    <col min="8444" max="8444" width="7.44140625" style="44" customWidth="1"/>
    <col min="8445" max="8449" width="7.5546875" style="44" customWidth="1"/>
    <col min="8450" max="8452" width="8.5546875" style="44" customWidth="1"/>
    <col min="8453" max="8459" width="0" style="44" hidden="1" customWidth="1"/>
    <col min="8460" max="8695" width="7.5546875" style="44"/>
    <col min="8696" max="8696" width="4.44140625" style="44" customWidth="1"/>
    <col min="8697" max="8697" width="34.44140625" style="44" customWidth="1"/>
    <col min="8698" max="8698" width="6.88671875" style="44" customWidth="1"/>
    <col min="8699" max="8699" width="9.5546875" style="44" customWidth="1"/>
    <col min="8700" max="8700" width="7.44140625" style="44" customWidth="1"/>
    <col min="8701" max="8705" width="7.5546875" style="44" customWidth="1"/>
    <col min="8706" max="8708" width="8.5546875" style="44" customWidth="1"/>
    <col min="8709" max="8715" width="0" style="44" hidden="1" customWidth="1"/>
    <col min="8716" max="8951" width="7.5546875" style="44"/>
    <col min="8952" max="8952" width="4.44140625" style="44" customWidth="1"/>
    <col min="8953" max="8953" width="34.44140625" style="44" customWidth="1"/>
    <col min="8954" max="8954" width="6.88671875" style="44" customWidth="1"/>
    <col min="8955" max="8955" width="9.5546875" style="44" customWidth="1"/>
    <col min="8956" max="8956" width="7.44140625" style="44" customWidth="1"/>
    <col min="8957" max="8961" width="7.5546875" style="44" customWidth="1"/>
    <col min="8962" max="8964" width="8.5546875" style="44" customWidth="1"/>
    <col min="8965" max="8971" width="0" style="44" hidden="1" customWidth="1"/>
    <col min="8972" max="9207" width="7.5546875" style="44"/>
    <col min="9208" max="9208" width="4.44140625" style="44" customWidth="1"/>
    <col min="9209" max="9209" width="34.44140625" style="44" customWidth="1"/>
    <col min="9210" max="9210" width="6.88671875" style="44" customWidth="1"/>
    <col min="9211" max="9211" width="9.5546875" style="44" customWidth="1"/>
    <col min="9212" max="9212" width="7.44140625" style="44" customWidth="1"/>
    <col min="9213" max="9217" width="7.5546875" style="44" customWidth="1"/>
    <col min="9218" max="9220" width="8.5546875" style="44" customWidth="1"/>
    <col min="9221" max="9227" width="0" style="44" hidden="1" customWidth="1"/>
    <col min="9228" max="9463" width="7.5546875" style="44"/>
    <col min="9464" max="9464" width="4.44140625" style="44" customWidth="1"/>
    <col min="9465" max="9465" width="34.44140625" style="44" customWidth="1"/>
    <col min="9466" max="9466" width="6.88671875" style="44" customWidth="1"/>
    <col min="9467" max="9467" width="9.5546875" style="44" customWidth="1"/>
    <col min="9468" max="9468" width="7.44140625" style="44" customWidth="1"/>
    <col min="9469" max="9473" width="7.5546875" style="44" customWidth="1"/>
    <col min="9474" max="9476" width="8.5546875" style="44" customWidth="1"/>
    <col min="9477" max="9483" width="0" style="44" hidden="1" customWidth="1"/>
    <col min="9484" max="9719" width="7.5546875" style="44"/>
    <col min="9720" max="9720" width="4.44140625" style="44" customWidth="1"/>
    <col min="9721" max="9721" width="34.44140625" style="44" customWidth="1"/>
    <col min="9722" max="9722" width="6.88671875" style="44" customWidth="1"/>
    <col min="9723" max="9723" width="9.5546875" style="44" customWidth="1"/>
    <col min="9724" max="9724" width="7.44140625" style="44" customWidth="1"/>
    <col min="9725" max="9729" width="7.5546875" style="44" customWidth="1"/>
    <col min="9730" max="9732" width="8.5546875" style="44" customWidth="1"/>
    <col min="9733" max="9739" width="0" style="44" hidden="1" customWidth="1"/>
    <col min="9740" max="9975" width="7.5546875" style="44"/>
    <col min="9976" max="9976" width="4.44140625" style="44" customWidth="1"/>
    <col min="9977" max="9977" width="34.44140625" style="44" customWidth="1"/>
    <col min="9978" max="9978" width="6.88671875" style="44" customWidth="1"/>
    <col min="9979" max="9979" width="9.5546875" style="44" customWidth="1"/>
    <col min="9980" max="9980" width="7.44140625" style="44" customWidth="1"/>
    <col min="9981" max="9985" width="7.5546875" style="44" customWidth="1"/>
    <col min="9986" max="9988" width="8.5546875" style="44" customWidth="1"/>
    <col min="9989" max="9995" width="0" style="44" hidden="1" customWidth="1"/>
    <col min="9996" max="10231" width="7.5546875" style="44"/>
    <col min="10232" max="10232" width="4.44140625" style="44" customWidth="1"/>
    <col min="10233" max="10233" width="34.44140625" style="44" customWidth="1"/>
    <col min="10234" max="10234" width="6.88671875" style="44" customWidth="1"/>
    <col min="10235" max="10235" width="9.5546875" style="44" customWidth="1"/>
    <col min="10236" max="10236" width="7.44140625" style="44" customWidth="1"/>
    <col min="10237" max="10241" width="7.5546875" style="44" customWidth="1"/>
    <col min="10242" max="10244" width="8.5546875" style="44" customWidth="1"/>
    <col min="10245" max="10251" width="0" style="44" hidden="1" customWidth="1"/>
    <col min="10252" max="10487" width="7.5546875" style="44"/>
    <col min="10488" max="10488" width="4.44140625" style="44" customWidth="1"/>
    <col min="10489" max="10489" width="34.44140625" style="44" customWidth="1"/>
    <col min="10490" max="10490" width="6.88671875" style="44" customWidth="1"/>
    <col min="10491" max="10491" width="9.5546875" style="44" customWidth="1"/>
    <col min="10492" max="10492" width="7.44140625" style="44" customWidth="1"/>
    <col min="10493" max="10497" width="7.5546875" style="44" customWidth="1"/>
    <col min="10498" max="10500" width="8.5546875" style="44" customWidth="1"/>
    <col min="10501" max="10507" width="0" style="44" hidden="1" customWidth="1"/>
    <col min="10508" max="10743" width="7.5546875" style="44"/>
    <col min="10744" max="10744" width="4.44140625" style="44" customWidth="1"/>
    <col min="10745" max="10745" width="34.44140625" style="44" customWidth="1"/>
    <col min="10746" max="10746" width="6.88671875" style="44" customWidth="1"/>
    <col min="10747" max="10747" width="9.5546875" style="44" customWidth="1"/>
    <col min="10748" max="10748" width="7.44140625" style="44" customWidth="1"/>
    <col min="10749" max="10753" width="7.5546875" style="44" customWidth="1"/>
    <col min="10754" max="10756" width="8.5546875" style="44" customWidth="1"/>
    <col min="10757" max="10763" width="0" style="44" hidden="1" customWidth="1"/>
    <col min="10764" max="10999" width="7.5546875" style="44"/>
    <col min="11000" max="11000" width="4.44140625" style="44" customWidth="1"/>
    <col min="11001" max="11001" width="34.44140625" style="44" customWidth="1"/>
    <col min="11002" max="11002" width="6.88671875" style="44" customWidth="1"/>
    <col min="11003" max="11003" width="9.5546875" style="44" customWidth="1"/>
    <col min="11004" max="11004" width="7.44140625" style="44" customWidth="1"/>
    <col min="11005" max="11009" width="7.5546875" style="44" customWidth="1"/>
    <col min="11010" max="11012" width="8.5546875" style="44" customWidth="1"/>
    <col min="11013" max="11019" width="0" style="44" hidden="1" customWidth="1"/>
    <col min="11020" max="11255" width="7.5546875" style="44"/>
    <col min="11256" max="11256" width="4.44140625" style="44" customWidth="1"/>
    <col min="11257" max="11257" width="34.44140625" style="44" customWidth="1"/>
    <col min="11258" max="11258" width="6.88671875" style="44" customWidth="1"/>
    <col min="11259" max="11259" width="9.5546875" style="44" customWidth="1"/>
    <col min="11260" max="11260" width="7.44140625" style="44" customWidth="1"/>
    <col min="11261" max="11265" width="7.5546875" style="44" customWidth="1"/>
    <col min="11266" max="11268" width="8.5546875" style="44" customWidth="1"/>
    <col min="11269" max="11275" width="0" style="44" hidden="1" customWidth="1"/>
    <col min="11276" max="11511" width="7.5546875" style="44"/>
    <col min="11512" max="11512" width="4.44140625" style="44" customWidth="1"/>
    <col min="11513" max="11513" width="34.44140625" style="44" customWidth="1"/>
    <col min="11514" max="11514" width="6.88671875" style="44" customWidth="1"/>
    <col min="11515" max="11515" width="9.5546875" style="44" customWidth="1"/>
    <col min="11516" max="11516" width="7.44140625" style="44" customWidth="1"/>
    <col min="11517" max="11521" width="7.5546875" style="44" customWidth="1"/>
    <col min="11522" max="11524" width="8.5546875" style="44" customWidth="1"/>
    <col min="11525" max="11531" width="0" style="44" hidden="1" customWidth="1"/>
    <col min="11532" max="11767" width="7.5546875" style="44"/>
    <col min="11768" max="11768" width="4.44140625" style="44" customWidth="1"/>
    <col min="11769" max="11769" width="34.44140625" style="44" customWidth="1"/>
    <col min="11770" max="11770" width="6.88671875" style="44" customWidth="1"/>
    <col min="11771" max="11771" width="9.5546875" style="44" customWidth="1"/>
    <col min="11772" max="11772" width="7.44140625" style="44" customWidth="1"/>
    <col min="11773" max="11777" width="7.5546875" style="44" customWidth="1"/>
    <col min="11778" max="11780" width="8.5546875" style="44" customWidth="1"/>
    <col min="11781" max="11787" width="0" style="44" hidden="1" customWidth="1"/>
    <col min="11788" max="12023" width="7.5546875" style="44"/>
    <col min="12024" max="12024" width="4.44140625" style="44" customWidth="1"/>
    <col min="12025" max="12025" width="34.44140625" style="44" customWidth="1"/>
    <col min="12026" max="12026" width="6.88671875" style="44" customWidth="1"/>
    <col min="12027" max="12027" width="9.5546875" style="44" customWidth="1"/>
    <col min="12028" max="12028" width="7.44140625" style="44" customWidth="1"/>
    <col min="12029" max="12033" width="7.5546875" style="44" customWidth="1"/>
    <col min="12034" max="12036" width="8.5546875" style="44" customWidth="1"/>
    <col min="12037" max="12043" width="0" style="44" hidden="1" customWidth="1"/>
    <col min="12044" max="12279" width="7.5546875" style="44"/>
    <col min="12280" max="12280" width="4.44140625" style="44" customWidth="1"/>
    <col min="12281" max="12281" width="34.44140625" style="44" customWidth="1"/>
    <col min="12282" max="12282" width="6.88671875" style="44" customWidth="1"/>
    <col min="12283" max="12283" width="9.5546875" style="44" customWidth="1"/>
    <col min="12284" max="12284" width="7.44140625" style="44" customWidth="1"/>
    <col min="12285" max="12289" width="7.5546875" style="44" customWidth="1"/>
    <col min="12290" max="12292" width="8.5546875" style="44" customWidth="1"/>
    <col min="12293" max="12299" width="0" style="44" hidden="1" customWidth="1"/>
    <col min="12300" max="12535" width="7.5546875" style="44"/>
    <col min="12536" max="12536" width="4.44140625" style="44" customWidth="1"/>
    <col min="12537" max="12537" width="34.44140625" style="44" customWidth="1"/>
    <col min="12538" max="12538" width="6.88671875" style="44" customWidth="1"/>
    <col min="12539" max="12539" width="9.5546875" style="44" customWidth="1"/>
    <col min="12540" max="12540" width="7.44140625" style="44" customWidth="1"/>
    <col min="12541" max="12545" width="7.5546875" style="44" customWidth="1"/>
    <col min="12546" max="12548" width="8.5546875" style="44" customWidth="1"/>
    <col min="12549" max="12555" width="0" style="44" hidden="1" customWidth="1"/>
    <col min="12556" max="12791" width="7.5546875" style="44"/>
    <col min="12792" max="12792" width="4.44140625" style="44" customWidth="1"/>
    <col min="12793" max="12793" width="34.44140625" style="44" customWidth="1"/>
    <col min="12794" max="12794" width="6.88671875" style="44" customWidth="1"/>
    <col min="12795" max="12795" width="9.5546875" style="44" customWidth="1"/>
    <col min="12796" max="12796" width="7.44140625" style="44" customWidth="1"/>
    <col min="12797" max="12801" width="7.5546875" style="44" customWidth="1"/>
    <col min="12802" max="12804" width="8.5546875" style="44" customWidth="1"/>
    <col min="12805" max="12811" width="0" style="44" hidden="1" customWidth="1"/>
    <col min="12812" max="13047" width="7.5546875" style="44"/>
    <col min="13048" max="13048" width="4.44140625" style="44" customWidth="1"/>
    <col min="13049" max="13049" width="34.44140625" style="44" customWidth="1"/>
    <col min="13050" max="13050" width="6.88671875" style="44" customWidth="1"/>
    <col min="13051" max="13051" width="9.5546875" style="44" customWidth="1"/>
    <col min="13052" max="13052" width="7.44140625" style="44" customWidth="1"/>
    <col min="13053" max="13057" width="7.5546875" style="44" customWidth="1"/>
    <col min="13058" max="13060" width="8.5546875" style="44" customWidth="1"/>
    <col min="13061" max="13067" width="0" style="44" hidden="1" customWidth="1"/>
    <col min="13068" max="13303" width="7.5546875" style="44"/>
    <col min="13304" max="13304" width="4.44140625" style="44" customWidth="1"/>
    <col min="13305" max="13305" width="34.44140625" style="44" customWidth="1"/>
    <col min="13306" max="13306" width="6.88671875" style="44" customWidth="1"/>
    <col min="13307" max="13307" width="9.5546875" style="44" customWidth="1"/>
    <col min="13308" max="13308" width="7.44140625" style="44" customWidth="1"/>
    <col min="13309" max="13313" width="7.5546875" style="44" customWidth="1"/>
    <col min="13314" max="13316" width="8.5546875" style="44" customWidth="1"/>
    <col min="13317" max="13323" width="0" style="44" hidden="1" customWidth="1"/>
    <col min="13324" max="13559" width="7.5546875" style="44"/>
    <col min="13560" max="13560" width="4.44140625" style="44" customWidth="1"/>
    <col min="13561" max="13561" width="34.44140625" style="44" customWidth="1"/>
    <col min="13562" max="13562" width="6.88671875" style="44" customWidth="1"/>
    <col min="13563" max="13563" width="9.5546875" style="44" customWidth="1"/>
    <col min="13564" max="13564" width="7.44140625" style="44" customWidth="1"/>
    <col min="13565" max="13569" width="7.5546875" style="44" customWidth="1"/>
    <col min="13570" max="13572" width="8.5546875" style="44" customWidth="1"/>
    <col min="13573" max="13579" width="0" style="44" hidden="1" customWidth="1"/>
    <col min="13580" max="13815" width="7.5546875" style="44"/>
    <col min="13816" max="13816" width="4.44140625" style="44" customWidth="1"/>
    <col min="13817" max="13817" width="34.44140625" style="44" customWidth="1"/>
    <col min="13818" max="13818" width="6.88671875" style="44" customWidth="1"/>
    <col min="13819" max="13819" width="9.5546875" style="44" customWidth="1"/>
    <col min="13820" max="13820" width="7.44140625" style="44" customWidth="1"/>
    <col min="13821" max="13825" width="7.5546875" style="44" customWidth="1"/>
    <col min="13826" max="13828" width="8.5546875" style="44" customWidth="1"/>
    <col min="13829" max="13835" width="0" style="44" hidden="1" customWidth="1"/>
    <col min="13836" max="14071" width="7.5546875" style="44"/>
    <col min="14072" max="14072" width="4.44140625" style="44" customWidth="1"/>
    <col min="14073" max="14073" width="34.44140625" style="44" customWidth="1"/>
    <col min="14074" max="14074" width="6.88671875" style="44" customWidth="1"/>
    <col min="14075" max="14075" width="9.5546875" style="44" customWidth="1"/>
    <col min="14076" max="14076" width="7.44140625" style="44" customWidth="1"/>
    <col min="14077" max="14081" width="7.5546875" style="44" customWidth="1"/>
    <col min="14082" max="14084" width="8.5546875" style="44" customWidth="1"/>
    <col min="14085" max="14091" width="0" style="44" hidden="1" customWidth="1"/>
    <col min="14092" max="14327" width="7.5546875" style="44"/>
    <col min="14328" max="14328" width="4.44140625" style="44" customWidth="1"/>
    <col min="14329" max="14329" width="34.44140625" style="44" customWidth="1"/>
    <col min="14330" max="14330" width="6.88671875" style="44" customWidth="1"/>
    <col min="14331" max="14331" width="9.5546875" style="44" customWidth="1"/>
    <col min="14332" max="14332" width="7.44140625" style="44" customWidth="1"/>
    <col min="14333" max="14337" width="7.5546875" style="44" customWidth="1"/>
    <col min="14338" max="14340" width="8.5546875" style="44" customWidth="1"/>
    <col min="14341" max="14347" width="0" style="44" hidden="1" customWidth="1"/>
    <col min="14348" max="14583" width="7.5546875" style="44"/>
    <col min="14584" max="14584" width="4.44140625" style="44" customWidth="1"/>
    <col min="14585" max="14585" width="34.44140625" style="44" customWidth="1"/>
    <col min="14586" max="14586" width="6.88671875" style="44" customWidth="1"/>
    <col min="14587" max="14587" width="9.5546875" style="44" customWidth="1"/>
    <col min="14588" max="14588" width="7.44140625" style="44" customWidth="1"/>
    <col min="14589" max="14593" width="7.5546875" style="44" customWidth="1"/>
    <col min="14594" max="14596" width="8.5546875" style="44" customWidth="1"/>
    <col min="14597" max="14603" width="0" style="44" hidden="1" customWidth="1"/>
    <col min="14604" max="14839" width="7.5546875" style="44"/>
    <col min="14840" max="14840" width="4.44140625" style="44" customWidth="1"/>
    <col min="14841" max="14841" width="34.44140625" style="44" customWidth="1"/>
    <col min="14842" max="14842" width="6.88671875" style="44" customWidth="1"/>
    <col min="14843" max="14843" width="9.5546875" style="44" customWidth="1"/>
    <col min="14844" max="14844" width="7.44140625" style="44" customWidth="1"/>
    <col min="14845" max="14849" width="7.5546875" style="44" customWidth="1"/>
    <col min="14850" max="14852" width="8.5546875" style="44" customWidth="1"/>
    <col min="14853" max="14859" width="0" style="44" hidden="1" customWidth="1"/>
    <col min="14860" max="15095" width="7.5546875" style="44"/>
    <col min="15096" max="15096" width="4.44140625" style="44" customWidth="1"/>
    <col min="15097" max="15097" width="34.44140625" style="44" customWidth="1"/>
    <col min="15098" max="15098" width="6.88671875" style="44" customWidth="1"/>
    <col min="15099" max="15099" width="9.5546875" style="44" customWidth="1"/>
    <col min="15100" max="15100" width="7.44140625" style="44" customWidth="1"/>
    <col min="15101" max="15105" width="7.5546875" style="44" customWidth="1"/>
    <col min="15106" max="15108" width="8.5546875" style="44" customWidth="1"/>
    <col min="15109" max="15115" width="0" style="44" hidden="1" customWidth="1"/>
    <col min="15116" max="15351" width="7.5546875" style="44"/>
    <col min="15352" max="15352" width="4.44140625" style="44" customWidth="1"/>
    <col min="15353" max="15353" width="34.44140625" style="44" customWidth="1"/>
    <col min="15354" max="15354" width="6.88671875" style="44" customWidth="1"/>
    <col min="15355" max="15355" width="9.5546875" style="44" customWidth="1"/>
    <col min="15356" max="15356" width="7.44140625" style="44" customWidth="1"/>
    <col min="15357" max="15361" width="7.5546875" style="44" customWidth="1"/>
    <col min="15362" max="15364" width="8.5546875" style="44" customWidth="1"/>
    <col min="15365" max="15371" width="0" style="44" hidden="1" customWidth="1"/>
    <col min="15372" max="15607" width="7.5546875" style="44"/>
    <col min="15608" max="15608" width="4.44140625" style="44" customWidth="1"/>
    <col min="15609" max="15609" width="34.44140625" style="44" customWidth="1"/>
    <col min="15610" max="15610" width="6.88671875" style="44" customWidth="1"/>
    <col min="15611" max="15611" width="9.5546875" style="44" customWidth="1"/>
    <col min="15612" max="15612" width="7.44140625" style="44" customWidth="1"/>
    <col min="15613" max="15617" width="7.5546875" style="44" customWidth="1"/>
    <col min="15618" max="15620" width="8.5546875" style="44" customWidth="1"/>
    <col min="15621" max="15627" width="0" style="44" hidden="1" customWidth="1"/>
    <col min="15628" max="15863" width="7.5546875" style="44"/>
    <col min="15864" max="15864" width="4.44140625" style="44" customWidth="1"/>
    <col min="15865" max="15865" width="34.44140625" style="44" customWidth="1"/>
    <col min="15866" max="15866" width="6.88671875" style="44" customWidth="1"/>
    <col min="15867" max="15867" width="9.5546875" style="44" customWidth="1"/>
    <col min="15868" max="15868" width="7.44140625" style="44" customWidth="1"/>
    <col min="15869" max="15873" width="7.5546875" style="44" customWidth="1"/>
    <col min="15874" max="15876" width="8.5546875" style="44" customWidth="1"/>
    <col min="15877" max="15883" width="0" style="44" hidden="1" customWidth="1"/>
    <col min="15884" max="16119" width="7.5546875" style="44"/>
    <col min="16120" max="16120" width="4.44140625" style="44" customWidth="1"/>
    <col min="16121" max="16121" width="34.44140625" style="44" customWidth="1"/>
    <col min="16122" max="16122" width="6.88671875" style="44" customWidth="1"/>
    <col min="16123" max="16123" width="9.5546875" style="44" customWidth="1"/>
    <col min="16124" max="16124" width="7.44140625" style="44" customWidth="1"/>
    <col min="16125" max="16129" width="7.5546875" style="44" customWidth="1"/>
    <col min="16130" max="16132" width="8.5546875" style="44" customWidth="1"/>
    <col min="16133" max="16139" width="0" style="44" hidden="1" customWidth="1"/>
    <col min="16140" max="16384" width="7.5546875" style="44"/>
  </cols>
  <sheetData>
    <row r="1" spans="1:240" ht="18" customHeight="1">
      <c r="A1" s="932" t="s">
        <v>497</v>
      </c>
      <c r="B1" s="932"/>
      <c r="C1" s="71"/>
      <c r="D1" s="71"/>
      <c r="E1" s="758">
        <f>F25+F17</f>
        <v>84359.1</v>
      </c>
      <c r="F1" s="72">
        <f>E1/F7*100</f>
        <v>82.972344948622663</v>
      </c>
      <c r="G1" s="72"/>
    </row>
    <row r="2" spans="1:240" ht="18" customHeight="1">
      <c r="A2" s="927" t="s">
        <v>541</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row>
    <row r="3" spans="1:240" ht="18" customHeight="1">
      <c r="A3" s="220"/>
      <c r="B3" s="220"/>
      <c r="C3" s="73"/>
      <c r="D3" s="73"/>
      <c r="E3" s="73"/>
      <c r="F3" s="58"/>
      <c r="G3" s="58"/>
      <c r="J3" s="58"/>
      <c r="M3" s="928" t="s">
        <v>1</v>
      </c>
      <c r="N3" s="928"/>
      <c r="O3" s="928"/>
      <c r="P3" s="928"/>
      <c r="Q3" s="928"/>
      <c r="R3" s="928"/>
      <c r="S3" s="928"/>
      <c r="T3" s="928"/>
      <c r="U3" s="928"/>
      <c r="V3" s="928"/>
      <c r="W3" s="928"/>
      <c r="X3" s="928"/>
      <c r="Y3" s="928"/>
      <c r="Z3" s="928"/>
      <c r="AA3" s="928"/>
      <c r="AB3" s="928"/>
      <c r="AC3" s="928"/>
    </row>
    <row r="4" spans="1:240" ht="18" customHeight="1">
      <c r="A4" s="933" t="s">
        <v>2</v>
      </c>
      <c r="B4" s="925" t="s">
        <v>194</v>
      </c>
      <c r="C4" s="925" t="s">
        <v>4</v>
      </c>
      <c r="D4" s="925" t="s">
        <v>498</v>
      </c>
      <c r="E4" s="925" t="s">
        <v>499</v>
      </c>
      <c r="F4" s="923" t="s">
        <v>279</v>
      </c>
      <c r="G4" s="923" t="s">
        <v>207</v>
      </c>
      <c r="H4" s="929" t="s">
        <v>7</v>
      </c>
      <c r="I4" s="930"/>
      <c r="J4" s="930"/>
      <c r="K4" s="930"/>
      <c r="L4" s="930"/>
      <c r="M4" s="930"/>
      <c r="N4" s="930"/>
      <c r="O4" s="930"/>
      <c r="P4" s="930"/>
      <c r="Q4" s="930"/>
      <c r="R4" s="930"/>
      <c r="S4" s="930"/>
      <c r="T4" s="930"/>
      <c r="U4" s="930"/>
      <c r="V4" s="930"/>
      <c r="W4" s="930"/>
      <c r="X4" s="930"/>
      <c r="Y4" s="930"/>
      <c r="Z4" s="930"/>
      <c r="AA4" s="930"/>
      <c r="AB4" s="930"/>
      <c r="AC4" s="931"/>
    </row>
    <row r="5" spans="1:240" ht="43.5" customHeight="1">
      <c r="A5" s="934"/>
      <c r="B5" s="926"/>
      <c r="C5" s="926"/>
      <c r="D5" s="926"/>
      <c r="E5" s="926"/>
      <c r="F5" s="924"/>
      <c r="G5" s="924"/>
      <c r="H5" s="12" t="s">
        <v>531</v>
      </c>
      <c r="I5" s="12" t="s">
        <v>532</v>
      </c>
      <c r="J5" s="12" t="s">
        <v>533</v>
      </c>
      <c r="K5" s="12" t="s">
        <v>534</v>
      </c>
      <c r="L5" s="12" t="s">
        <v>535</v>
      </c>
      <c r="M5" s="12" t="s">
        <v>536</v>
      </c>
      <c r="N5" s="12" t="s">
        <v>537</v>
      </c>
      <c r="O5" s="12" t="s">
        <v>538</v>
      </c>
      <c r="P5" s="433" t="s">
        <v>517</v>
      </c>
      <c r="Q5" s="433" t="s">
        <v>518</v>
      </c>
      <c r="R5" s="433" t="s">
        <v>519</v>
      </c>
      <c r="S5" s="433" t="s">
        <v>520</v>
      </c>
      <c r="T5" s="433" t="s">
        <v>521</v>
      </c>
      <c r="U5" s="433" t="s">
        <v>522</v>
      </c>
      <c r="V5" s="433" t="s">
        <v>523</v>
      </c>
      <c r="W5" s="433" t="s">
        <v>524</v>
      </c>
      <c r="X5" s="433" t="s">
        <v>525</v>
      </c>
      <c r="Y5" s="433" t="s">
        <v>526</v>
      </c>
      <c r="Z5" s="433" t="s">
        <v>527</v>
      </c>
      <c r="AA5" s="433" t="s">
        <v>528</v>
      </c>
      <c r="AB5" s="433" t="s">
        <v>529</v>
      </c>
      <c r="AC5" s="433" t="s">
        <v>530</v>
      </c>
    </row>
    <row r="6" spans="1:240" s="79" customFormat="1" ht="35.25" customHeight="1">
      <c r="A6" s="75" t="s">
        <v>197</v>
      </c>
      <c r="B6" s="76">
        <v>-2</v>
      </c>
      <c r="C6" s="75" t="s">
        <v>208</v>
      </c>
      <c r="D6" s="76">
        <v>-4</v>
      </c>
      <c r="E6" s="75">
        <v>-5</v>
      </c>
      <c r="F6" s="77" t="s">
        <v>512</v>
      </c>
      <c r="G6" s="78"/>
      <c r="H6" s="76">
        <v>-7</v>
      </c>
      <c r="I6" s="78">
        <v>-8</v>
      </c>
      <c r="J6" s="76">
        <v>-9</v>
      </c>
      <c r="K6" s="78">
        <v>-10</v>
      </c>
      <c r="L6" s="76">
        <v>-11</v>
      </c>
      <c r="M6" s="78">
        <v>-12</v>
      </c>
      <c r="N6" s="76">
        <v>-13</v>
      </c>
      <c r="O6" s="78">
        <v>-14</v>
      </c>
      <c r="P6" s="78">
        <v>-15</v>
      </c>
      <c r="Q6" s="78">
        <v>-16</v>
      </c>
      <c r="R6" s="78">
        <v>-17</v>
      </c>
      <c r="S6" s="78">
        <v>-18</v>
      </c>
      <c r="T6" s="78">
        <v>-19</v>
      </c>
      <c r="U6" s="78">
        <v>-20</v>
      </c>
      <c r="V6" s="78">
        <v>-21</v>
      </c>
      <c r="W6" s="78">
        <v>-22</v>
      </c>
      <c r="X6" s="78">
        <v>-23</v>
      </c>
      <c r="Y6" s="78">
        <v>-24</v>
      </c>
      <c r="Z6" s="78">
        <v>-25</v>
      </c>
      <c r="AA6" s="78">
        <v>-26</v>
      </c>
      <c r="AB6" s="78">
        <v>-27</v>
      </c>
      <c r="AC6" s="78">
        <v>-28</v>
      </c>
    </row>
    <row r="7" spans="1:240" s="50" customFormat="1" ht="20.100000000000001" customHeight="1">
      <c r="A7" s="80"/>
      <c r="B7" s="82" t="s">
        <v>17</v>
      </c>
      <c r="C7" s="80"/>
      <c r="D7" s="716">
        <v>101671.35</v>
      </c>
      <c r="E7" s="717"/>
      <c r="F7" s="13">
        <f>F9+F32+F75</f>
        <v>101671.3461</v>
      </c>
      <c r="G7" s="13">
        <v>100</v>
      </c>
      <c r="H7" s="13">
        <f t="shared" ref="H7:AC7" si="0">H9+H32+H75</f>
        <v>86.545999999999992</v>
      </c>
      <c r="I7" s="13">
        <f t="shared" si="0"/>
        <v>3055.8780000000002</v>
      </c>
      <c r="J7" s="13">
        <f t="shared" si="0"/>
        <v>2964.7440000000001</v>
      </c>
      <c r="K7" s="13">
        <f t="shared" si="0"/>
        <v>5138.9745000000003</v>
      </c>
      <c r="L7" s="13">
        <f t="shared" si="0"/>
        <v>2760.6497000000004</v>
      </c>
      <c r="M7" s="13">
        <f t="shared" si="0"/>
        <v>6978.9282999999996</v>
      </c>
      <c r="N7" s="13">
        <f t="shared" si="0"/>
        <v>5098.924500000001</v>
      </c>
      <c r="O7" s="13">
        <f t="shared" si="0"/>
        <v>5053.8420000000006</v>
      </c>
      <c r="P7" s="13">
        <f t="shared" si="0"/>
        <v>4591.8539000000019</v>
      </c>
      <c r="Q7" s="13">
        <f t="shared" si="0"/>
        <v>3623.0545000000002</v>
      </c>
      <c r="R7" s="13">
        <f t="shared" si="0"/>
        <v>3118.8035</v>
      </c>
      <c r="S7" s="13">
        <f t="shared" si="0"/>
        <v>7136.0837000000001</v>
      </c>
      <c r="T7" s="13">
        <f t="shared" si="0"/>
        <v>3193.6299999999997</v>
      </c>
      <c r="U7" s="13">
        <f t="shared" si="0"/>
        <v>4555.9850000000006</v>
      </c>
      <c r="V7" s="13">
        <f t="shared" si="0"/>
        <v>6708.366</v>
      </c>
      <c r="W7" s="13">
        <f t="shared" si="0"/>
        <v>4817.6559999999999</v>
      </c>
      <c r="X7" s="13">
        <f t="shared" si="0"/>
        <v>5677.3650000000007</v>
      </c>
      <c r="Y7" s="13">
        <f t="shared" si="0"/>
        <v>7332.353000000001</v>
      </c>
      <c r="Z7" s="13">
        <f t="shared" si="0"/>
        <v>6870.5039999999999</v>
      </c>
      <c r="AA7" s="13">
        <f t="shared" si="0"/>
        <v>4614.3384999999998</v>
      </c>
      <c r="AB7" s="13">
        <f t="shared" si="0"/>
        <v>5329.0770000000002</v>
      </c>
      <c r="AC7" s="13">
        <f t="shared" si="0"/>
        <v>2963.7890000000002</v>
      </c>
    </row>
    <row r="8" spans="1:240" s="50" customFormat="1" ht="20.100000000000001" customHeight="1">
      <c r="A8" s="80" t="s">
        <v>210</v>
      </c>
      <c r="B8" s="82" t="s">
        <v>211</v>
      </c>
      <c r="C8" s="80"/>
      <c r="D8" s="80"/>
      <c r="E8" s="408">
        <f t="shared" ref="E8:E38" si="1">F8-D8</f>
        <v>0</v>
      </c>
      <c r="F8" s="13"/>
      <c r="G8" s="13"/>
      <c r="H8" s="13"/>
      <c r="I8" s="13"/>
      <c r="J8" s="13"/>
      <c r="K8" s="13"/>
      <c r="L8" s="13"/>
      <c r="M8" s="13"/>
      <c r="N8" s="13"/>
      <c r="O8" s="13"/>
      <c r="P8" s="13"/>
      <c r="Q8" s="13"/>
      <c r="R8" s="13"/>
      <c r="S8" s="13"/>
      <c r="T8" s="13"/>
      <c r="U8" s="13"/>
      <c r="V8" s="13"/>
      <c r="W8" s="13"/>
      <c r="X8" s="13"/>
      <c r="Y8" s="13"/>
      <c r="Z8" s="13"/>
      <c r="AA8" s="13"/>
      <c r="AB8" s="13"/>
      <c r="AC8" s="13"/>
    </row>
    <row r="9" spans="1:240" s="550" customFormat="1" ht="16.5" customHeight="1">
      <c r="A9" s="510" t="s">
        <v>18</v>
      </c>
      <c r="B9" s="511" t="s">
        <v>19</v>
      </c>
      <c r="C9" s="512" t="s">
        <v>20</v>
      </c>
      <c r="D9" s="592">
        <v>95835.666100000002</v>
      </c>
      <c r="E9" s="575">
        <f t="shared" si="1"/>
        <v>0</v>
      </c>
      <c r="F9" s="514">
        <f>F11+F15+F16+F17+F21+F25+F29+F31</f>
        <v>95835.666099999988</v>
      </c>
      <c r="G9" s="514">
        <f>F9/F$7*100</f>
        <v>94.26025106989313</v>
      </c>
      <c r="H9" s="514">
        <f t="shared" ref="H9:AC9" si="2">H11+H15+H16+H17+H21+H25+H29+H30+H31</f>
        <v>4.3113119999993899</v>
      </c>
      <c r="I9" s="514">
        <f t="shared" si="2"/>
        <v>3010.0302700000002</v>
      </c>
      <c r="J9" s="514">
        <f t="shared" si="2"/>
        <v>2735.6945970000024</v>
      </c>
      <c r="K9" s="514">
        <f t="shared" si="2"/>
        <v>4946.3023800000001</v>
      </c>
      <c r="L9" s="514">
        <f t="shared" si="2"/>
        <v>2451.5827850000001</v>
      </c>
      <c r="M9" s="514">
        <f t="shared" si="2"/>
        <v>6561.6804539999994</v>
      </c>
      <c r="N9" s="514">
        <f t="shared" si="2"/>
        <v>4832.5905839999996</v>
      </c>
      <c r="O9" s="514">
        <f t="shared" si="2"/>
        <v>4941.1983319999999</v>
      </c>
      <c r="P9" s="514">
        <f t="shared" si="2"/>
        <v>4466.519139</v>
      </c>
      <c r="Q9" s="514">
        <f t="shared" si="2"/>
        <v>3351.0409840000002</v>
      </c>
      <c r="R9" s="514">
        <f t="shared" si="2"/>
        <v>2820.5383120000001</v>
      </c>
      <c r="S9" s="514">
        <f t="shared" si="2"/>
        <v>6811.6006829999997</v>
      </c>
      <c r="T9" s="514">
        <f t="shared" si="2"/>
        <v>2828.8890799999995</v>
      </c>
      <c r="U9" s="514">
        <f t="shared" si="2"/>
        <v>4483.7998640000005</v>
      </c>
      <c r="V9" s="514">
        <f t="shared" si="2"/>
        <v>5739.0504650000012</v>
      </c>
      <c r="W9" s="514">
        <f t="shared" si="2"/>
        <v>4441.9047150000006</v>
      </c>
      <c r="X9" s="514">
        <f t="shared" si="2"/>
        <v>5422.1022170000006</v>
      </c>
      <c r="Y9" s="514">
        <f t="shared" si="2"/>
        <v>7103.0814390000014</v>
      </c>
      <c r="Z9" s="514">
        <f t="shared" si="2"/>
        <v>6786.078227</v>
      </c>
      <c r="AA9" s="514">
        <f t="shared" si="2"/>
        <v>4148.374785</v>
      </c>
      <c r="AB9" s="514">
        <f t="shared" si="2"/>
        <v>5052.9181190000008</v>
      </c>
      <c r="AC9" s="514">
        <f t="shared" si="2"/>
        <v>2896.3773570000003</v>
      </c>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row>
    <row r="10" spans="1:240" s="53" customFormat="1" ht="16.5" customHeight="1">
      <c r="A10" s="87"/>
      <c r="B10" s="88" t="s">
        <v>75</v>
      </c>
      <c r="C10" s="89"/>
      <c r="D10" s="89"/>
      <c r="E10" s="408">
        <f t="shared" si="1"/>
        <v>0</v>
      </c>
      <c r="F10" s="23"/>
      <c r="G10" s="23"/>
      <c r="H10" s="23"/>
      <c r="I10" s="23"/>
      <c r="J10" s="23"/>
      <c r="K10" s="23"/>
      <c r="L10" s="23"/>
      <c r="M10" s="23"/>
      <c r="N10" s="23"/>
      <c r="O10" s="23"/>
      <c r="P10" s="23"/>
      <c r="Q10" s="23"/>
      <c r="R10" s="23"/>
      <c r="S10" s="23"/>
      <c r="T10" s="23"/>
      <c r="U10" s="23"/>
      <c r="V10" s="23"/>
      <c r="W10" s="23"/>
      <c r="X10" s="23"/>
      <c r="Y10" s="23"/>
      <c r="Z10" s="23"/>
      <c r="AA10" s="23"/>
      <c r="AB10" s="23"/>
      <c r="AC10" s="23"/>
    </row>
    <row r="11" spans="1:240" s="538" customFormat="1" ht="17.25" customHeight="1">
      <c r="A11" s="515" t="s">
        <v>21</v>
      </c>
      <c r="B11" s="516" t="s">
        <v>22</v>
      </c>
      <c r="C11" s="517" t="s">
        <v>23</v>
      </c>
      <c r="D11" s="518">
        <v>4142.1799999999994</v>
      </c>
      <c r="E11" s="576">
        <f t="shared" si="1"/>
        <v>0</v>
      </c>
      <c r="F11" s="523">
        <f>F12+F13+F14</f>
        <v>4142.1799999999994</v>
      </c>
      <c r="G11" s="523">
        <f>F11/F$9*100</f>
        <v>4.3221695727327969</v>
      </c>
      <c r="H11" s="548">
        <f t="shared" ref="H11:AC11" si="3">H12+H13+H14</f>
        <v>0.3448790000000006</v>
      </c>
      <c r="I11" s="548">
        <f t="shared" si="3"/>
        <v>42.795000000000002</v>
      </c>
      <c r="J11" s="548">
        <f t="shared" si="3"/>
        <v>236.85048000000003</v>
      </c>
      <c r="K11" s="548">
        <f t="shared" si="3"/>
        <v>129.0616</v>
      </c>
      <c r="L11" s="548">
        <f t="shared" si="3"/>
        <v>428.64603699999998</v>
      </c>
      <c r="M11" s="548">
        <f t="shared" si="3"/>
        <v>230.6223</v>
      </c>
      <c r="N11" s="548">
        <f t="shared" si="3"/>
        <v>215.52658600000089</v>
      </c>
      <c r="O11" s="548">
        <f t="shared" si="3"/>
        <v>115.27799999999999</v>
      </c>
      <c r="P11" s="548">
        <f t="shared" si="3"/>
        <v>81.515299999999996</v>
      </c>
      <c r="Q11" s="548">
        <f t="shared" si="3"/>
        <v>249.137</v>
      </c>
      <c r="R11" s="548">
        <f t="shared" si="3"/>
        <v>120.324634</v>
      </c>
      <c r="S11" s="548">
        <f t="shared" si="3"/>
        <v>237.71294</v>
      </c>
      <c r="T11" s="548">
        <f t="shared" si="3"/>
        <v>176.06238000000002</v>
      </c>
      <c r="U11" s="548">
        <f t="shared" si="3"/>
        <v>49.734000000000002</v>
      </c>
      <c r="V11" s="548">
        <f t="shared" si="3"/>
        <v>519.42529800000011</v>
      </c>
      <c r="W11" s="548">
        <f t="shared" si="3"/>
        <v>282.45122000000003</v>
      </c>
      <c r="X11" s="548">
        <f t="shared" si="3"/>
        <v>180.48148</v>
      </c>
      <c r="Y11" s="548">
        <f t="shared" si="3"/>
        <v>211.98661100000038</v>
      </c>
      <c r="Z11" s="548">
        <f t="shared" si="3"/>
        <v>90.89800000000001</v>
      </c>
      <c r="AA11" s="548">
        <f t="shared" si="3"/>
        <v>362.53825499999766</v>
      </c>
      <c r="AB11" s="548">
        <f t="shared" si="3"/>
        <v>131.679</v>
      </c>
      <c r="AC11" s="548">
        <f t="shared" si="3"/>
        <v>49.109000000000016</v>
      </c>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row>
    <row r="12" spans="1:240" s="530" customFormat="1" ht="17.25" customHeight="1">
      <c r="A12" s="519"/>
      <c r="B12" s="520" t="s">
        <v>212</v>
      </c>
      <c r="C12" s="521" t="s">
        <v>25</v>
      </c>
      <c r="D12" s="584">
        <v>2563.3200000000002</v>
      </c>
      <c r="E12" s="577">
        <f t="shared" si="1"/>
        <v>0</v>
      </c>
      <c r="F12" s="524">
        <f t="shared" ref="F12:F29" si="4">SUM(H12:AC12)</f>
        <v>2563.3200000000006</v>
      </c>
      <c r="G12" s="524">
        <f>F12/F$9*100</f>
        <v>2.6747035882500128</v>
      </c>
      <c r="H12" s="549">
        <v>0.3448790000000006</v>
      </c>
      <c r="I12" s="549">
        <v>35.055</v>
      </c>
      <c r="J12" s="549">
        <v>212.66648000000004</v>
      </c>
      <c r="K12" s="549">
        <v>36.814</v>
      </c>
      <c r="L12" s="549">
        <v>399.96188200000017</v>
      </c>
      <c r="M12" s="549">
        <v>88.851399999999998</v>
      </c>
      <c r="N12" s="549">
        <v>146.22981599999906</v>
      </c>
      <c r="O12" s="549">
        <v>65.343999999999994</v>
      </c>
      <c r="P12" s="549">
        <v>49.052999999999997</v>
      </c>
      <c r="Q12" s="549">
        <v>236.0125510000002</v>
      </c>
      <c r="R12" s="549">
        <v>76.829964000000004</v>
      </c>
      <c r="S12" s="549">
        <v>25.4862</v>
      </c>
      <c r="T12" s="549">
        <v>117.6426</v>
      </c>
      <c r="U12" s="549">
        <v>0</v>
      </c>
      <c r="V12" s="549">
        <v>349.46529800000019</v>
      </c>
      <c r="W12" s="549">
        <v>141.23893000000001</v>
      </c>
      <c r="X12" s="549">
        <v>15.713799999999999</v>
      </c>
      <c r="Y12" s="549">
        <v>98.04620000000007</v>
      </c>
      <c r="Z12" s="549">
        <v>77.680000000000007</v>
      </c>
      <c r="AA12" s="549">
        <v>302.31383</v>
      </c>
      <c r="AB12" s="549">
        <v>45.644000000000005</v>
      </c>
      <c r="AC12" s="549">
        <v>42.92617000000044</v>
      </c>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row>
    <row r="13" spans="1:240" s="53" customFormat="1" ht="20.100000000000001" customHeight="1">
      <c r="A13" s="87"/>
      <c r="B13" s="94" t="s">
        <v>26</v>
      </c>
      <c r="C13" s="89" t="s">
        <v>27</v>
      </c>
      <c r="D13" s="89"/>
      <c r="E13" s="578">
        <f t="shared" si="1"/>
        <v>1577.6699999999987</v>
      </c>
      <c r="F13" s="23">
        <f t="shared" si="4"/>
        <v>1577.6699999999987</v>
      </c>
      <c r="G13" s="23">
        <f>F13/F$7*100</f>
        <v>1.5517351353332762</v>
      </c>
      <c r="H13" s="24">
        <v>0</v>
      </c>
      <c r="I13" s="24">
        <v>7.74</v>
      </c>
      <c r="J13" s="24">
        <v>24.184000000000001</v>
      </c>
      <c r="K13" s="24">
        <v>92.247600000000006</v>
      </c>
      <c r="L13" s="24">
        <v>28.684154999999809</v>
      </c>
      <c r="M13" s="24">
        <v>141.77090000000001</v>
      </c>
      <c r="N13" s="24">
        <v>69.296770000001828</v>
      </c>
      <c r="O13" s="24">
        <v>49.933999999999997</v>
      </c>
      <c r="P13" s="24">
        <v>32.462299999999999</v>
      </c>
      <c r="Q13" s="24">
        <v>13.124448999999803</v>
      </c>
      <c r="R13" s="24">
        <v>43.494669999999999</v>
      </c>
      <c r="S13" s="24">
        <v>212.22674000000001</v>
      </c>
      <c r="T13" s="24">
        <v>58.419780000000003</v>
      </c>
      <c r="U13" s="24">
        <v>48.544000000000004</v>
      </c>
      <c r="V13" s="24">
        <v>169.95999999999998</v>
      </c>
      <c r="W13" s="24">
        <v>141.21229</v>
      </c>
      <c r="X13" s="24">
        <v>164.76768000000001</v>
      </c>
      <c r="Y13" s="24">
        <v>113.94041100000032</v>
      </c>
      <c r="Z13" s="24">
        <v>13.218</v>
      </c>
      <c r="AA13" s="24">
        <v>60.224424999997687</v>
      </c>
      <c r="AB13" s="24">
        <v>86.034999999999997</v>
      </c>
      <c r="AC13" s="24">
        <v>6.1828299999995746</v>
      </c>
    </row>
    <row r="14" spans="1:240" s="53" customFormat="1" ht="20.100000000000001" customHeight="1">
      <c r="A14" s="87"/>
      <c r="B14" s="95" t="s">
        <v>28</v>
      </c>
      <c r="C14" s="89" t="s">
        <v>29</v>
      </c>
      <c r="D14" s="89"/>
      <c r="E14" s="578">
        <f t="shared" si="1"/>
        <v>1.19</v>
      </c>
      <c r="F14" s="23">
        <f t="shared" si="4"/>
        <v>1.19</v>
      </c>
      <c r="G14" s="23">
        <f>F14/F$7*100</f>
        <v>1.1704379312825878E-3</v>
      </c>
      <c r="H14" s="24">
        <v>0</v>
      </c>
      <c r="I14" s="24">
        <v>0</v>
      </c>
      <c r="J14" s="24">
        <v>0</v>
      </c>
      <c r="K14" s="24">
        <v>0</v>
      </c>
      <c r="L14" s="24">
        <v>0</v>
      </c>
      <c r="M14" s="24">
        <v>0</v>
      </c>
      <c r="N14" s="24">
        <v>0</v>
      </c>
      <c r="O14" s="24">
        <v>0</v>
      </c>
      <c r="P14" s="24">
        <v>0</v>
      </c>
      <c r="Q14" s="24">
        <v>0</v>
      </c>
      <c r="R14" s="24">
        <v>0</v>
      </c>
      <c r="S14" s="24">
        <v>0</v>
      </c>
      <c r="T14" s="24">
        <v>0</v>
      </c>
      <c r="U14" s="24">
        <v>1.19</v>
      </c>
      <c r="V14" s="24">
        <v>0</v>
      </c>
      <c r="W14" s="24">
        <v>0</v>
      </c>
      <c r="X14" s="24">
        <v>0</v>
      </c>
      <c r="Y14" s="24">
        <v>0</v>
      </c>
      <c r="Z14" s="24">
        <v>0</v>
      </c>
      <c r="AA14" s="24">
        <v>0</v>
      </c>
      <c r="AB14" s="24">
        <v>0</v>
      </c>
      <c r="AC14" s="24">
        <v>0</v>
      </c>
    </row>
    <row r="15" spans="1:240" s="53" customFormat="1" ht="17.25" customHeight="1">
      <c r="A15" s="90" t="s">
        <v>30</v>
      </c>
      <c r="B15" s="96" t="s">
        <v>31</v>
      </c>
      <c r="C15" s="92" t="s">
        <v>32</v>
      </c>
      <c r="D15" s="92"/>
      <c r="E15" s="578">
        <f t="shared" si="1"/>
        <v>4640.7523370000054</v>
      </c>
      <c r="F15" s="23">
        <f t="shared" si="4"/>
        <v>4640.7523370000054</v>
      </c>
      <c r="G15" s="18">
        <f>F15/F$9*100</f>
        <v>4.842406304305956</v>
      </c>
      <c r="H15" s="19">
        <v>1.9229609999993897</v>
      </c>
      <c r="I15" s="19">
        <v>99.246139999999997</v>
      </c>
      <c r="J15" s="19">
        <v>111.08988699999514</v>
      </c>
      <c r="K15" s="19">
        <v>294.82299999999998</v>
      </c>
      <c r="L15" s="19">
        <v>164.91843000000006</v>
      </c>
      <c r="M15" s="19">
        <v>332.71263000000454</v>
      </c>
      <c r="N15" s="19">
        <v>130.15042000000008</v>
      </c>
      <c r="O15" s="19">
        <v>145.80986200000004</v>
      </c>
      <c r="P15" s="19">
        <v>113.36358999999995</v>
      </c>
      <c r="Q15" s="19">
        <v>215.07827399999999</v>
      </c>
      <c r="R15" s="19">
        <v>153.395318</v>
      </c>
      <c r="S15" s="19">
        <v>81.583660000002567</v>
      </c>
      <c r="T15" s="19">
        <v>237.44417000000001</v>
      </c>
      <c r="U15" s="19">
        <v>54.874900000000096</v>
      </c>
      <c r="V15" s="19">
        <v>747.91070000000002</v>
      </c>
      <c r="W15" s="19">
        <v>567.90535499999999</v>
      </c>
      <c r="X15" s="19">
        <v>223.9864</v>
      </c>
      <c r="Y15" s="19">
        <v>270.0960500000001</v>
      </c>
      <c r="Z15" s="19">
        <v>172.7253700000002</v>
      </c>
      <c r="AA15" s="19">
        <v>353.56343500000236</v>
      </c>
      <c r="AB15" s="19">
        <v>115.776679</v>
      </c>
      <c r="AC15" s="19">
        <v>52.375106000000002</v>
      </c>
    </row>
    <row r="16" spans="1:240" s="538" customFormat="1" ht="17.25" customHeight="1">
      <c r="A16" s="515" t="s">
        <v>33</v>
      </c>
      <c r="B16" s="522" t="s">
        <v>34</v>
      </c>
      <c r="C16" s="517" t="s">
        <v>35</v>
      </c>
      <c r="D16" s="583">
        <v>1934.9299999999998</v>
      </c>
      <c r="E16" s="576">
        <f t="shared" si="1"/>
        <v>0</v>
      </c>
      <c r="F16" s="524">
        <f t="shared" si="4"/>
        <v>1934.9299999999998</v>
      </c>
      <c r="G16" s="523">
        <f>F16/F$9*100</f>
        <v>2.0190082447812197</v>
      </c>
      <c r="H16" s="548">
        <v>1.7454719999999995</v>
      </c>
      <c r="I16" s="548">
        <v>19.290339999991048</v>
      </c>
      <c r="J16" s="548">
        <v>27.761849999994936</v>
      </c>
      <c r="K16" s="548">
        <v>62.174409999999241</v>
      </c>
      <c r="L16" s="548">
        <v>81.866520000000008</v>
      </c>
      <c r="M16" s="548">
        <v>59.548992999995477</v>
      </c>
      <c r="N16" s="548">
        <v>106.72129199997534</v>
      </c>
      <c r="O16" s="548">
        <v>43.213724999995449</v>
      </c>
      <c r="P16" s="548">
        <v>45.638797000025953</v>
      </c>
      <c r="Q16" s="548">
        <v>47.098891999986371</v>
      </c>
      <c r="R16" s="548">
        <v>229.28935999999999</v>
      </c>
      <c r="S16" s="548">
        <v>308.43337999999744</v>
      </c>
      <c r="T16" s="548">
        <v>219.97963000001351</v>
      </c>
      <c r="U16" s="548">
        <v>21.92338000001584</v>
      </c>
      <c r="V16" s="548">
        <v>127.19459999999999</v>
      </c>
      <c r="W16" s="548">
        <v>77.610650000000007</v>
      </c>
      <c r="X16" s="548">
        <v>152.3466500000026</v>
      </c>
      <c r="Y16" s="548">
        <v>106.34622900000151</v>
      </c>
      <c r="Z16" s="548">
        <v>35.790499999999838</v>
      </c>
      <c r="AA16" s="548">
        <v>56.331662000001302</v>
      </c>
      <c r="AB16" s="548">
        <v>71.696949999997628</v>
      </c>
      <c r="AC16" s="548">
        <v>32.926718000006097</v>
      </c>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row>
    <row r="17" spans="1:240" s="538" customFormat="1" ht="17.25" customHeight="1">
      <c r="A17" s="515" t="s">
        <v>36</v>
      </c>
      <c r="B17" s="516" t="s">
        <v>37</v>
      </c>
      <c r="C17" s="517" t="s">
        <v>38</v>
      </c>
      <c r="D17" s="518">
        <v>15158.330000000002</v>
      </c>
      <c r="E17" s="576">
        <f t="shared" si="1"/>
        <v>0</v>
      </c>
      <c r="F17" s="524">
        <f t="shared" si="4"/>
        <v>15158.330000000004</v>
      </c>
      <c r="G17" s="523">
        <f>F17/F$9*100</f>
        <v>15.817002809979952</v>
      </c>
      <c r="H17" s="548">
        <f t="shared" ref="H17:AC17" si="5">H18+H19+H20</f>
        <v>0</v>
      </c>
      <c r="I17" s="548">
        <f t="shared" si="5"/>
        <v>557.44500000000005</v>
      </c>
      <c r="J17" s="548">
        <f t="shared" si="5"/>
        <v>324.315</v>
      </c>
      <c r="K17" s="548">
        <f t="shared" si="5"/>
        <v>547.31660700000589</v>
      </c>
      <c r="L17" s="548">
        <f t="shared" si="5"/>
        <v>340.12870000000004</v>
      </c>
      <c r="M17" s="548">
        <f t="shared" si="5"/>
        <v>1031.8545020000001</v>
      </c>
      <c r="N17" s="548">
        <f t="shared" si="5"/>
        <v>1552.5575249999883</v>
      </c>
      <c r="O17" s="548">
        <f t="shared" si="5"/>
        <v>866.13315999999793</v>
      </c>
      <c r="P17" s="548">
        <f t="shared" si="5"/>
        <v>1044.7109</v>
      </c>
      <c r="Q17" s="548">
        <f t="shared" si="5"/>
        <v>709.1395</v>
      </c>
      <c r="R17" s="548">
        <f t="shared" si="5"/>
        <v>313.46999999999997</v>
      </c>
      <c r="S17" s="548">
        <f t="shared" si="5"/>
        <v>2066.9737700000001</v>
      </c>
      <c r="T17" s="548">
        <f t="shared" si="5"/>
        <v>148.71099999999998</v>
      </c>
      <c r="U17" s="548">
        <f t="shared" si="5"/>
        <v>124.53100000000001</v>
      </c>
      <c r="V17" s="548">
        <f t="shared" si="5"/>
        <v>576.45000000000005</v>
      </c>
      <c r="W17" s="548">
        <f t="shared" si="5"/>
        <v>317.04000000000002</v>
      </c>
      <c r="X17" s="548">
        <f t="shared" si="5"/>
        <v>654.02746000000013</v>
      </c>
      <c r="Y17" s="548">
        <f t="shared" si="5"/>
        <v>813.84339299999863</v>
      </c>
      <c r="Z17" s="548">
        <f t="shared" si="5"/>
        <v>2018.0174830000103</v>
      </c>
      <c r="AA17" s="548">
        <f t="shared" si="5"/>
        <v>528.08500000000004</v>
      </c>
      <c r="AB17" s="548">
        <f t="shared" si="5"/>
        <v>204.7</v>
      </c>
      <c r="AC17" s="548">
        <f t="shared" si="5"/>
        <v>418.88</v>
      </c>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row>
    <row r="18" spans="1:240" ht="20.100000000000001" customHeight="1">
      <c r="A18" s="87"/>
      <c r="B18" s="95" t="s">
        <v>39</v>
      </c>
      <c r="C18" s="89" t="s">
        <v>40</v>
      </c>
      <c r="D18" s="89"/>
      <c r="E18" s="578">
        <f t="shared" si="1"/>
        <v>12204.010439999987</v>
      </c>
      <c r="F18" s="23">
        <f t="shared" si="4"/>
        <v>12204.010439999987</v>
      </c>
      <c r="G18" s="23"/>
      <c r="H18" s="24">
        <v>0</v>
      </c>
      <c r="I18" s="24">
        <v>543.98</v>
      </c>
      <c r="J18" s="24">
        <v>320.185</v>
      </c>
      <c r="K18" s="24">
        <v>516.77100000000007</v>
      </c>
      <c r="L18" s="24">
        <v>327.32100000000003</v>
      </c>
      <c r="M18" s="24">
        <v>610.80350200000009</v>
      </c>
      <c r="N18" s="24">
        <v>1279.4546849999883</v>
      </c>
      <c r="O18" s="24">
        <v>818.14700000000005</v>
      </c>
      <c r="P18" s="24">
        <v>511.3904</v>
      </c>
      <c r="Q18" s="24">
        <v>687.01400000000001</v>
      </c>
      <c r="R18" s="24">
        <v>299.14</v>
      </c>
      <c r="S18" s="24">
        <v>1860.9169999999999</v>
      </c>
      <c r="T18" s="24">
        <v>138.94999999999999</v>
      </c>
      <c r="U18" s="24">
        <v>103.48</v>
      </c>
      <c r="V18" s="24">
        <v>511.18</v>
      </c>
      <c r="W18" s="24">
        <v>243.42</v>
      </c>
      <c r="X18" s="24">
        <v>192.08746000000002</v>
      </c>
      <c r="Y18" s="24">
        <v>662.95939299999861</v>
      </c>
      <c r="Z18" s="24">
        <v>1574.72</v>
      </c>
      <c r="AA18" s="24">
        <v>528.08500000000004</v>
      </c>
      <c r="AB18" s="24">
        <v>132.13499999999999</v>
      </c>
      <c r="AC18" s="24">
        <v>341.87</v>
      </c>
    </row>
    <row r="19" spans="1:240" ht="20.100000000000001" customHeight="1">
      <c r="A19" s="87"/>
      <c r="B19" s="95" t="s">
        <v>41</v>
      </c>
      <c r="C19" s="89" t="s">
        <v>42</v>
      </c>
      <c r="D19" s="89"/>
      <c r="E19" s="578">
        <f t="shared" si="1"/>
        <v>553.89506999999787</v>
      </c>
      <c r="F19" s="23">
        <f t="shared" si="4"/>
        <v>553.89506999999787</v>
      </c>
      <c r="G19" s="23"/>
      <c r="H19" s="24">
        <v>0</v>
      </c>
      <c r="I19" s="24">
        <v>0</v>
      </c>
      <c r="J19" s="24">
        <v>0</v>
      </c>
      <c r="K19" s="24">
        <v>5.3710000000000004</v>
      </c>
      <c r="L19" s="24">
        <v>7.8140000000000001</v>
      </c>
      <c r="M19" s="24">
        <v>168.93100000000001</v>
      </c>
      <c r="N19" s="24">
        <v>139.29284000000001</v>
      </c>
      <c r="O19" s="24">
        <v>42.396159999997899</v>
      </c>
      <c r="P19" s="24">
        <v>39.210499999999996</v>
      </c>
      <c r="Q19" s="24">
        <v>17.3645</v>
      </c>
      <c r="R19" s="24">
        <v>0</v>
      </c>
      <c r="S19" s="24">
        <v>58.645069999999997</v>
      </c>
      <c r="T19" s="24">
        <v>2.46</v>
      </c>
      <c r="U19" s="24">
        <v>0</v>
      </c>
      <c r="V19" s="24">
        <v>33.92</v>
      </c>
      <c r="W19" s="24">
        <v>9.14</v>
      </c>
      <c r="X19" s="24">
        <v>3.5199999999999996</v>
      </c>
      <c r="Y19" s="24">
        <v>0</v>
      </c>
      <c r="Z19" s="24">
        <v>0</v>
      </c>
      <c r="AA19" s="24">
        <v>0</v>
      </c>
      <c r="AB19" s="24">
        <v>0</v>
      </c>
      <c r="AC19" s="24">
        <v>25.83</v>
      </c>
    </row>
    <row r="20" spans="1:240" ht="20.100000000000001" customHeight="1">
      <c r="A20" s="87"/>
      <c r="B20" s="95" t="s">
        <v>43</v>
      </c>
      <c r="C20" s="89" t="s">
        <v>44</v>
      </c>
      <c r="D20" s="89"/>
      <c r="E20" s="578">
        <f t="shared" si="1"/>
        <v>2400.4244900000158</v>
      </c>
      <c r="F20" s="23">
        <f t="shared" si="4"/>
        <v>2400.4244900000158</v>
      </c>
      <c r="G20" s="23"/>
      <c r="H20" s="24">
        <v>0</v>
      </c>
      <c r="I20" s="24">
        <v>13.465</v>
      </c>
      <c r="J20" s="24">
        <v>4.13</v>
      </c>
      <c r="K20" s="24">
        <v>25.174607000005796</v>
      </c>
      <c r="L20" s="24">
        <v>4.9936999999999996</v>
      </c>
      <c r="M20" s="24">
        <v>252.12000000000003</v>
      </c>
      <c r="N20" s="24">
        <v>133.81</v>
      </c>
      <c r="O20" s="24">
        <v>5.59</v>
      </c>
      <c r="P20" s="24">
        <v>494.11</v>
      </c>
      <c r="Q20" s="24">
        <v>4.7610000000000001</v>
      </c>
      <c r="R20" s="24">
        <v>14.33</v>
      </c>
      <c r="S20" s="24">
        <v>147.4117</v>
      </c>
      <c r="T20" s="24">
        <v>7.3010000000000002</v>
      </c>
      <c r="U20" s="24">
        <v>21.050999999999998</v>
      </c>
      <c r="V20" s="24">
        <v>31.35</v>
      </c>
      <c r="W20" s="24">
        <v>64.48</v>
      </c>
      <c r="X20" s="24">
        <v>458.42000000000007</v>
      </c>
      <c r="Y20" s="24">
        <v>150.88399999999999</v>
      </c>
      <c r="Z20" s="24">
        <v>443.29748300001029</v>
      </c>
      <c r="AA20" s="24">
        <v>0</v>
      </c>
      <c r="AB20" s="24">
        <v>72.564999999999998</v>
      </c>
      <c r="AC20" s="24">
        <v>51.18</v>
      </c>
    </row>
    <row r="21" spans="1:240" ht="17.25" customHeight="1">
      <c r="A21" s="90" t="s">
        <v>45</v>
      </c>
      <c r="B21" s="91" t="s">
        <v>46</v>
      </c>
      <c r="C21" s="92" t="s">
        <v>47</v>
      </c>
      <c r="D21" s="92"/>
      <c r="E21" s="578">
        <f t="shared" si="1"/>
        <v>0</v>
      </c>
      <c r="F21" s="23">
        <f t="shared" si="4"/>
        <v>0</v>
      </c>
      <c r="G21" s="18">
        <f>F21/F$9*100</f>
        <v>0</v>
      </c>
      <c r="H21" s="19">
        <f t="shared" ref="H21:AC21" si="6">H22+H23+H24</f>
        <v>0</v>
      </c>
      <c r="I21" s="19">
        <f t="shared" si="6"/>
        <v>0</v>
      </c>
      <c r="J21" s="19">
        <f t="shared" si="6"/>
        <v>0</v>
      </c>
      <c r="K21" s="19">
        <f t="shared" si="6"/>
        <v>0</v>
      </c>
      <c r="L21" s="19">
        <f t="shared" si="6"/>
        <v>0</v>
      </c>
      <c r="M21" s="19">
        <f t="shared" si="6"/>
        <v>0</v>
      </c>
      <c r="N21" s="19">
        <f t="shared" si="6"/>
        <v>0</v>
      </c>
      <c r="O21" s="19">
        <f t="shared" si="6"/>
        <v>0</v>
      </c>
      <c r="P21" s="19">
        <f t="shared" si="6"/>
        <v>0</v>
      </c>
      <c r="Q21" s="19">
        <f t="shared" si="6"/>
        <v>0</v>
      </c>
      <c r="R21" s="19">
        <f t="shared" si="6"/>
        <v>0</v>
      </c>
      <c r="S21" s="19">
        <f t="shared" si="6"/>
        <v>0</v>
      </c>
      <c r="T21" s="19">
        <f t="shared" si="6"/>
        <v>0</v>
      </c>
      <c r="U21" s="19">
        <f t="shared" si="6"/>
        <v>0</v>
      </c>
      <c r="V21" s="19">
        <f t="shared" si="6"/>
        <v>0</v>
      </c>
      <c r="W21" s="19">
        <f t="shared" si="6"/>
        <v>0</v>
      </c>
      <c r="X21" s="19">
        <f t="shared" si="6"/>
        <v>0</v>
      </c>
      <c r="Y21" s="19">
        <f t="shared" si="6"/>
        <v>0</v>
      </c>
      <c r="Z21" s="19">
        <f t="shared" si="6"/>
        <v>0</v>
      </c>
      <c r="AA21" s="19">
        <f t="shared" si="6"/>
        <v>0</v>
      </c>
      <c r="AB21" s="19">
        <f t="shared" si="6"/>
        <v>0</v>
      </c>
      <c r="AC21" s="19">
        <f t="shared" si="6"/>
        <v>0</v>
      </c>
    </row>
    <row r="22" spans="1:240" ht="20.100000000000001" customHeight="1">
      <c r="A22" s="87"/>
      <c r="B22" s="95" t="s">
        <v>48</v>
      </c>
      <c r="C22" s="89" t="s">
        <v>49</v>
      </c>
      <c r="D22" s="89"/>
      <c r="E22" s="578">
        <f t="shared" si="1"/>
        <v>0</v>
      </c>
      <c r="F22" s="23">
        <f t="shared" si="4"/>
        <v>0</v>
      </c>
      <c r="G22" s="23"/>
      <c r="H22" s="24">
        <v>0</v>
      </c>
      <c r="I22" s="24">
        <v>0</v>
      </c>
      <c r="J22" s="24">
        <v>0</v>
      </c>
      <c r="K22" s="24">
        <v>0</v>
      </c>
      <c r="L22" s="24">
        <v>0</v>
      </c>
      <c r="M22" s="24">
        <v>0</v>
      </c>
      <c r="N22" s="24">
        <v>0</v>
      </c>
      <c r="O22" s="24">
        <v>0</v>
      </c>
      <c r="P22" s="24">
        <v>0</v>
      </c>
      <c r="Q22" s="24">
        <v>0</v>
      </c>
      <c r="R22" s="24">
        <v>0</v>
      </c>
      <c r="S22" s="24">
        <v>0</v>
      </c>
      <c r="T22" s="24">
        <v>0</v>
      </c>
      <c r="U22" s="24">
        <v>0</v>
      </c>
      <c r="V22" s="24">
        <v>0</v>
      </c>
      <c r="W22" s="24">
        <v>0</v>
      </c>
      <c r="X22" s="24">
        <v>0</v>
      </c>
      <c r="Y22" s="24">
        <v>0</v>
      </c>
      <c r="Z22" s="24">
        <v>0</v>
      </c>
      <c r="AA22" s="24">
        <v>0</v>
      </c>
      <c r="AB22" s="24">
        <v>0</v>
      </c>
      <c r="AC22" s="24">
        <v>0</v>
      </c>
    </row>
    <row r="23" spans="1:240" s="50" customFormat="1" ht="20.100000000000001" customHeight="1">
      <c r="A23" s="87"/>
      <c r="B23" s="95" t="s">
        <v>50</v>
      </c>
      <c r="C23" s="89" t="s">
        <v>51</v>
      </c>
      <c r="D23" s="89"/>
      <c r="E23" s="578">
        <f t="shared" si="1"/>
        <v>0</v>
      </c>
      <c r="F23" s="23">
        <f t="shared" si="4"/>
        <v>0</v>
      </c>
      <c r="G23" s="23"/>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c r="AB23" s="24">
        <v>0</v>
      </c>
      <c r="AC23" s="24">
        <v>0</v>
      </c>
    </row>
    <row r="24" spans="1:240" ht="20.100000000000001" customHeight="1">
      <c r="A24" s="87"/>
      <c r="B24" s="95" t="s">
        <v>52</v>
      </c>
      <c r="C24" s="89" t="s">
        <v>53</v>
      </c>
      <c r="D24" s="89"/>
      <c r="E24" s="578">
        <f t="shared" si="1"/>
        <v>0</v>
      </c>
      <c r="F24" s="23">
        <f t="shared" si="4"/>
        <v>0</v>
      </c>
      <c r="G24" s="23"/>
      <c r="H24" s="24">
        <v>0</v>
      </c>
      <c r="I24" s="24">
        <v>0</v>
      </c>
      <c r="J24" s="24">
        <v>0</v>
      </c>
      <c r="K24" s="24">
        <v>0</v>
      </c>
      <c r="L24" s="24">
        <v>0</v>
      </c>
      <c r="M24" s="24">
        <v>0</v>
      </c>
      <c r="N24" s="24">
        <v>0</v>
      </c>
      <c r="O24" s="24">
        <v>0</v>
      </c>
      <c r="P24" s="24">
        <v>0</v>
      </c>
      <c r="Q24" s="24">
        <v>0</v>
      </c>
      <c r="R24" s="24">
        <v>0</v>
      </c>
      <c r="S24" s="24">
        <v>0</v>
      </c>
      <c r="T24" s="24">
        <v>0</v>
      </c>
      <c r="U24" s="24">
        <v>0</v>
      </c>
      <c r="V24" s="24">
        <v>0</v>
      </c>
      <c r="W24" s="24">
        <v>0</v>
      </c>
      <c r="X24" s="24">
        <v>0</v>
      </c>
      <c r="Y24" s="24">
        <v>0</v>
      </c>
      <c r="Z24" s="24">
        <v>0</v>
      </c>
      <c r="AA24" s="24">
        <v>0</v>
      </c>
      <c r="AB24" s="24">
        <v>0</v>
      </c>
      <c r="AC24" s="24">
        <v>0</v>
      </c>
    </row>
    <row r="25" spans="1:240" s="547" customFormat="1" ht="19.5" customHeight="1">
      <c r="A25" s="515" t="s">
        <v>54</v>
      </c>
      <c r="B25" s="516" t="s">
        <v>55</v>
      </c>
      <c r="C25" s="517" t="s">
        <v>56</v>
      </c>
      <c r="D25" s="518">
        <v>69200.77</v>
      </c>
      <c r="E25" s="576">
        <f t="shared" si="1"/>
        <v>0</v>
      </c>
      <c r="F25" s="524">
        <f t="shared" si="4"/>
        <v>69200.77</v>
      </c>
      <c r="G25" s="523">
        <f>F25/F$9*100</f>
        <v>72.207741455871215</v>
      </c>
      <c r="H25" s="548">
        <f t="shared" ref="H25:AC25" si="7">H26+H27+H28</f>
        <v>0</v>
      </c>
      <c r="I25" s="548">
        <f t="shared" si="7"/>
        <v>2279.8287900000091</v>
      </c>
      <c r="J25" s="548">
        <f t="shared" si="7"/>
        <v>2002.9467230000121</v>
      </c>
      <c r="K25" s="548">
        <f t="shared" si="7"/>
        <v>3890.6317629999949</v>
      </c>
      <c r="L25" s="548">
        <f t="shared" si="7"/>
        <v>1390.7956979999994</v>
      </c>
      <c r="M25" s="548">
        <f t="shared" si="7"/>
        <v>4881.0860290000001</v>
      </c>
      <c r="N25" s="548">
        <f t="shared" si="7"/>
        <v>2793.4626180000423</v>
      </c>
      <c r="O25" s="548">
        <f t="shared" si="7"/>
        <v>3736.9685850000064</v>
      </c>
      <c r="P25" s="548">
        <f t="shared" si="7"/>
        <v>3117.3585519999729</v>
      </c>
      <c r="Q25" s="548">
        <f t="shared" si="7"/>
        <v>2123.9633180000137</v>
      </c>
      <c r="R25" s="548">
        <f t="shared" si="7"/>
        <v>1995.36</v>
      </c>
      <c r="S25" s="548">
        <f t="shared" si="7"/>
        <v>4099.6845629999998</v>
      </c>
      <c r="T25" s="548">
        <f t="shared" si="7"/>
        <v>2028.1868999999863</v>
      </c>
      <c r="U25" s="548">
        <f t="shared" si="7"/>
        <v>4230.2165839999843</v>
      </c>
      <c r="V25" s="548">
        <f t="shared" si="7"/>
        <v>3712.1567670000013</v>
      </c>
      <c r="W25" s="548">
        <f t="shared" si="7"/>
        <v>3092.4334900000003</v>
      </c>
      <c r="X25" s="548">
        <f t="shared" si="7"/>
        <v>4188.3257669999966</v>
      </c>
      <c r="Y25" s="548">
        <f t="shared" si="7"/>
        <v>5678.517739999993</v>
      </c>
      <c r="Z25" s="548">
        <f t="shared" si="7"/>
        <v>4447.7368739999893</v>
      </c>
      <c r="AA25" s="548">
        <f t="shared" si="7"/>
        <v>2831.6224329999986</v>
      </c>
      <c r="AB25" s="548">
        <f t="shared" si="7"/>
        <v>4353.7735300000113</v>
      </c>
      <c r="AC25" s="548">
        <f t="shared" si="7"/>
        <v>2325.7132759999968</v>
      </c>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row>
    <row r="26" spans="1:240" s="557" customFormat="1" ht="15.6">
      <c r="A26" s="551"/>
      <c r="B26" s="552" t="s">
        <v>57</v>
      </c>
      <c r="C26" s="553" t="s">
        <v>58</v>
      </c>
      <c r="D26" s="554">
        <v>42248.200000000004</v>
      </c>
      <c r="E26" s="579">
        <f t="shared" si="1"/>
        <v>0</v>
      </c>
      <c r="F26" s="555">
        <f t="shared" si="4"/>
        <v>42248.200000000004</v>
      </c>
      <c r="G26" s="555"/>
      <c r="H26" s="556">
        <v>0</v>
      </c>
      <c r="I26" s="556">
        <v>1921.03</v>
      </c>
      <c r="J26" s="556">
        <v>1634.4479999999999</v>
      </c>
      <c r="K26" s="556">
        <v>1622.8600000000001</v>
      </c>
      <c r="L26" s="556">
        <v>1023.2</v>
      </c>
      <c r="M26" s="556">
        <v>3128.069</v>
      </c>
      <c r="N26" s="556">
        <v>1934.3708150000118</v>
      </c>
      <c r="O26" s="556">
        <v>2987.2449999999999</v>
      </c>
      <c r="P26" s="556">
        <v>1706.0540000000001</v>
      </c>
      <c r="Q26" s="556">
        <v>1537.7449999999999</v>
      </c>
      <c r="R26" s="556">
        <v>1722.9199999999998</v>
      </c>
      <c r="S26" s="556">
        <v>3289.4140000000002</v>
      </c>
      <c r="T26" s="556">
        <v>1419.1915000000001</v>
      </c>
      <c r="U26" s="556">
        <v>2650.174</v>
      </c>
      <c r="V26" s="556">
        <v>186.86599999999999</v>
      </c>
      <c r="W26" s="556">
        <v>2058.86</v>
      </c>
      <c r="X26" s="556">
        <v>2487.357</v>
      </c>
      <c r="Y26" s="556">
        <v>3796.2746070000012</v>
      </c>
      <c r="Z26" s="556">
        <v>2095.39</v>
      </c>
      <c r="AA26" s="556">
        <v>607.02657799999997</v>
      </c>
      <c r="AB26" s="556">
        <v>2555.8344999999899</v>
      </c>
      <c r="AC26" s="556">
        <v>1883.8700000000001</v>
      </c>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row>
    <row r="27" spans="1:240" ht="20.100000000000001" customHeight="1">
      <c r="A27" s="87"/>
      <c r="B27" s="95" t="s">
        <v>59</v>
      </c>
      <c r="C27" s="89" t="s">
        <v>60</v>
      </c>
      <c r="D27" s="89"/>
      <c r="E27" s="578">
        <f t="shared" si="1"/>
        <v>3116.9878090000061</v>
      </c>
      <c r="F27" s="23">
        <f t="shared" si="4"/>
        <v>3116.9878090000061</v>
      </c>
      <c r="G27" s="23"/>
      <c r="H27" s="24">
        <v>0</v>
      </c>
      <c r="I27" s="24">
        <v>23.747490000011002</v>
      </c>
      <c r="J27" s="24">
        <v>126.37626500000187</v>
      </c>
      <c r="K27" s="24">
        <v>43.847000000000001</v>
      </c>
      <c r="L27" s="24">
        <v>86.590861999999376</v>
      </c>
      <c r="M27" s="24">
        <v>597.578259</v>
      </c>
      <c r="N27" s="24">
        <v>209.49426600001607</v>
      </c>
      <c r="O27" s="24">
        <v>197.64784000000208</v>
      </c>
      <c r="P27" s="24">
        <v>128.66418699997283</v>
      </c>
      <c r="Q27" s="24">
        <v>160.34751800001368</v>
      </c>
      <c r="R27" s="24">
        <v>96.24</v>
      </c>
      <c r="S27" s="24">
        <v>250.20972299999943</v>
      </c>
      <c r="T27" s="24">
        <v>325.44891999998617</v>
      </c>
      <c r="U27" s="24">
        <v>172.13978400000133</v>
      </c>
      <c r="V27" s="24">
        <v>116.48176700000093</v>
      </c>
      <c r="W27" s="24">
        <v>142.97819000000027</v>
      </c>
      <c r="X27" s="24">
        <v>84.222469999999987</v>
      </c>
      <c r="Y27" s="24">
        <v>57.532886999998482</v>
      </c>
      <c r="Z27" s="24">
        <v>1.6983569999999988</v>
      </c>
      <c r="AA27" s="24">
        <v>72.538380999998708</v>
      </c>
      <c r="AB27" s="24">
        <v>205.27800000000013</v>
      </c>
      <c r="AC27" s="24">
        <v>17.925643000002609</v>
      </c>
    </row>
    <row r="28" spans="1:240" ht="20.100000000000001" customHeight="1">
      <c r="A28" s="87"/>
      <c r="B28" s="95" t="s">
        <v>61</v>
      </c>
      <c r="C28" s="89" t="s">
        <v>62</v>
      </c>
      <c r="D28" s="89"/>
      <c r="E28" s="578">
        <f t="shared" si="1"/>
        <v>23835.582191000001</v>
      </c>
      <c r="F28" s="23">
        <f t="shared" si="4"/>
        <v>23835.582191000001</v>
      </c>
      <c r="G28" s="23"/>
      <c r="H28" s="24">
        <v>0</v>
      </c>
      <c r="I28" s="24">
        <v>335.05129999999798</v>
      </c>
      <c r="J28" s="24">
        <v>242.12245800001023</v>
      </c>
      <c r="K28" s="24">
        <v>2223.9247629999945</v>
      </c>
      <c r="L28" s="24">
        <v>281.00483600000018</v>
      </c>
      <c r="M28" s="24">
        <v>1155.43877</v>
      </c>
      <c r="N28" s="24">
        <v>649.5975370000142</v>
      </c>
      <c r="O28" s="24">
        <v>552.07574500000453</v>
      </c>
      <c r="P28" s="24">
        <v>1282.640365</v>
      </c>
      <c r="Q28" s="24">
        <v>425.87080000000003</v>
      </c>
      <c r="R28" s="24">
        <v>176.20000000000002</v>
      </c>
      <c r="S28" s="24">
        <v>560.0608400000001</v>
      </c>
      <c r="T28" s="24">
        <v>283.54647999999997</v>
      </c>
      <c r="U28" s="24">
        <v>1407.902799999983</v>
      </c>
      <c r="V28" s="24">
        <v>3408.8090000000002</v>
      </c>
      <c r="W28" s="24">
        <v>890.59530000000007</v>
      </c>
      <c r="X28" s="24">
        <v>1616.7462969999965</v>
      </c>
      <c r="Y28" s="24">
        <v>1824.710245999993</v>
      </c>
      <c r="Z28" s="24">
        <v>2350.6485169999896</v>
      </c>
      <c r="AA28" s="24">
        <v>2152.0574739999997</v>
      </c>
      <c r="AB28" s="24">
        <v>1592.6610300000207</v>
      </c>
      <c r="AC28" s="24">
        <v>423.91763299999388</v>
      </c>
    </row>
    <row r="29" spans="1:240" ht="17.25" customHeight="1">
      <c r="A29" s="90" t="s">
        <v>63</v>
      </c>
      <c r="B29" s="96" t="s">
        <v>64</v>
      </c>
      <c r="C29" s="92" t="s">
        <v>65</v>
      </c>
      <c r="D29" s="92"/>
      <c r="E29" s="578">
        <f t="shared" si="1"/>
        <v>213.81626199999999</v>
      </c>
      <c r="F29" s="23">
        <f t="shared" si="4"/>
        <v>213.81626199999999</v>
      </c>
      <c r="G29" s="18">
        <f>F29/F$9*100</f>
        <v>0.22310719036156418</v>
      </c>
      <c r="H29" s="19">
        <v>0.25800000000000001</v>
      </c>
      <c r="I29" s="19">
        <v>1.425</v>
      </c>
      <c r="J29" s="19">
        <v>15.480657000000001</v>
      </c>
      <c r="K29" s="19">
        <v>7.2949999999999999</v>
      </c>
      <c r="L29" s="19">
        <v>29.363399999999992</v>
      </c>
      <c r="M29" s="19">
        <v>5.8559999999999999</v>
      </c>
      <c r="N29" s="19">
        <v>14.608845000000001</v>
      </c>
      <c r="O29" s="19">
        <v>6.7949999999999999</v>
      </c>
      <c r="P29" s="19">
        <v>4.6980000000000004</v>
      </c>
      <c r="Q29" s="19">
        <v>6.6239999999999997</v>
      </c>
      <c r="R29" s="19">
        <v>8.6989999999999998</v>
      </c>
      <c r="S29" s="19">
        <v>12.21237</v>
      </c>
      <c r="T29" s="19">
        <v>8.3449999999999989</v>
      </c>
      <c r="U29" s="19">
        <v>2.52</v>
      </c>
      <c r="V29" s="19">
        <v>27.9131</v>
      </c>
      <c r="W29" s="19">
        <v>7.3040000000000003</v>
      </c>
      <c r="X29" s="19">
        <v>7.9302099999999998</v>
      </c>
      <c r="Y29" s="19">
        <v>10.814</v>
      </c>
      <c r="Z29" s="19">
        <v>5.91</v>
      </c>
      <c r="AA29" s="19">
        <v>16.173999999999999</v>
      </c>
      <c r="AB29" s="19">
        <v>10.010679999999999</v>
      </c>
      <c r="AC29" s="19">
        <v>3.58</v>
      </c>
    </row>
    <row r="30" spans="1:240" ht="20.100000000000001" customHeight="1">
      <c r="A30" s="90" t="s">
        <v>66</v>
      </c>
      <c r="B30" s="96" t="s">
        <v>67</v>
      </c>
      <c r="C30" s="92" t="s">
        <v>68</v>
      </c>
      <c r="D30" s="92"/>
      <c r="E30" s="578">
        <f t="shared" si="1"/>
        <v>0</v>
      </c>
      <c r="F30" s="18">
        <f>SUM(H30:O30)</f>
        <v>0</v>
      </c>
      <c r="G30" s="18">
        <f>F30/F$9*100</f>
        <v>0</v>
      </c>
      <c r="H30" s="19">
        <v>0</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row>
    <row r="31" spans="1:240" ht="17.25" customHeight="1">
      <c r="A31" s="90" t="s">
        <v>69</v>
      </c>
      <c r="B31" s="96" t="s">
        <v>70</v>
      </c>
      <c r="C31" s="92" t="s">
        <v>71</v>
      </c>
      <c r="D31" s="92"/>
      <c r="E31" s="578">
        <f t="shared" si="1"/>
        <v>544.8875009999897</v>
      </c>
      <c r="F31" s="23">
        <f>SUM(H31:AC31)</f>
        <v>544.8875009999897</v>
      </c>
      <c r="G31" s="18">
        <f>F31/F$9*100</f>
        <v>0.5685644219673136</v>
      </c>
      <c r="H31" s="19">
        <v>0.04</v>
      </c>
      <c r="I31" s="19">
        <v>10</v>
      </c>
      <c r="J31" s="19">
        <v>17.25</v>
      </c>
      <c r="K31" s="19">
        <v>15</v>
      </c>
      <c r="L31" s="19">
        <v>15.864000000000001</v>
      </c>
      <c r="M31" s="19">
        <v>20</v>
      </c>
      <c r="N31" s="19">
        <v>19.563297999992393</v>
      </c>
      <c r="O31" s="19">
        <v>27</v>
      </c>
      <c r="P31" s="19">
        <v>59.234000000000002</v>
      </c>
      <c r="Q31" s="19">
        <v>0</v>
      </c>
      <c r="R31" s="19">
        <v>0</v>
      </c>
      <c r="S31" s="19">
        <v>5</v>
      </c>
      <c r="T31" s="19">
        <v>10.16</v>
      </c>
      <c r="U31" s="19">
        <v>0</v>
      </c>
      <c r="V31" s="19">
        <v>28</v>
      </c>
      <c r="W31" s="19">
        <v>97.16</v>
      </c>
      <c r="X31" s="19">
        <v>15.004250000000866</v>
      </c>
      <c r="Y31" s="19">
        <v>11.477416000007189</v>
      </c>
      <c r="Z31" s="19">
        <v>15</v>
      </c>
      <c r="AA31" s="19">
        <v>0.06</v>
      </c>
      <c r="AB31" s="19">
        <v>165.2812799999918</v>
      </c>
      <c r="AC31" s="19">
        <v>13.793256999997539</v>
      </c>
    </row>
    <row r="32" spans="1:240" s="550" customFormat="1" ht="19.5" customHeight="1">
      <c r="A32" s="510" t="s">
        <v>72</v>
      </c>
      <c r="B32" s="525" t="s">
        <v>73</v>
      </c>
      <c r="C32" s="512" t="s">
        <v>74</v>
      </c>
      <c r="D32" s="513">
        <v>5104.46</v>
      </c>
      <c r="E32" s="575">
        <f t="shared" si="1"/>
        <v>0</v>
      </c>
      <c r="F32" s="526">
        <f>SUM(F34:F43)+SUM(F61:F74)</f>
        <v>5104.46</v>
      </c>
      <c r="G32" s="514">
        <f>F32/F$7*100</f>
        <v>5.0205492459787555</v>
      </c>
      <c r="H32" s="526">
        <f t="shared" ref="H32:AC32" si="8">SUM(H34:H43)+SUM(H61:H74)</f>
        <v>82.234688000000602</v>
      </c>
      <c r="I32" s="526">
        <f t="shared" si="8"/>
        <v>45.847729999999999</v>
      </c>
      <c r="J32" s="526">
        <f t="shared" si="8"/>
        <v>223.89740299999778</v>
      </c>
      <c r="K32" s="526">
        <f t="shared" si="8"/>
        <v>186.35212000000018</v>
      </c>
      <c r="L32" s="526">
        <f t="shared" si="8"/>
        <v>309.06691500000045</v>
      </c>
      <c r="M32" s="526">
        <f t="shared" si="8"/>
        <v>417.24784599999998</v>
      </c>
      <c r="N32" s="526">
        <f t="shared" si="8"/>
        <v>266.33391600000095</v>
      </c>
      <c r="O32" s="526">
        <f t="shared" si="8"/>
        <v>110.62597099999999</v>
      </c>
      <c r="P32" s="526">
        <f t="shared" si="8"/>
        <v>125.1997610000013</v>
      </c>
      <c r="Q32" s="526">
        <f t="shared" si="8"/>
        <v>259.12821299999996</v>
      </c>
      <c r="R32" s="526">
        <f t="shared" si="8"/>
        <v>298.26518799999997</v>
      </c>
      <c r="S32" s="526">
        <f t="shared" si="8"/>
        <v>324.48301700000059</v>
      </c>
      <c r="T32" s="526">
        <f t="shared" si="8"/>
        <v>357.79092000000026</v>
      </c>
      <c r="U32" s="526">
        <f t="shared" si="8"/>
        <v>72.185135999999915</v>
      </c>
      <c r="V32" s="526">
        <f t="shared" si="8"/>
        <v>455.77653499999883</v>
      </c>
      <c r="W32" s="526">
        <f t="shared" si="8"/>
        <v>375.38728499999974</v>
      </c>
      <c r="X32" s="526">
        <f t="shared" si="8"/>
        <v>255.26278299999998</v>
      </c>
      <c r="Y32" s="526">
        <f t="shared" si="8"/>
        <v>227.66256099999919</v>
      </c>
      <c r="Z32" s="526">
        <f t="shared" si="8"/>
        <v>84.425772999999978</v>
      </c>
      <c r="AA32" s="526">
        <f t="shared" si="8"/>
        <v>283.71571500000005</v>
      </c>
      <c r="AB32" s="526">
        <f t="shared" si="8"/>
        <v>276.15888099999978</v>
      </c>
      <c r="AC32" s="526">
        <f t="shared" si="8"/>
        <v>67.411642999999827</v>
      </c>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row>
    <row r="33" spans="1:240" s="53" customFormat="1" ht="18" customHeight="1">
      <c r="A33" s="87"/>
      <c r="B33" s="88" t="s">
        <v>75</v>
      </c>
      <c r="C33" s="89"/>
      <c r="D33" s="89"/>
      <c r="E33" s="408">
        <f t="shared" si="1"/>
        <v>0</v>
      </c>
      <c r="F33" s="23"/>
      <c r="G33" s="23"/>
      <c r="H33" s="24"/>
      <c r="I33" s="24"/>
      <c r="J33" s="24"/>
      <c r="K33" s="24"/>
      <c r="L33" s="24"/>
      <c r="M33" s="24"/>
      <c r="N33" s="24"/>
      <c r="O33" s="24"/>
      <c r="P33" s="24"/>
      <c r="Q33" s="24"/>
      <c r="R33" s="24"/>
      <c r="S33" s="24"/>
      <c r="T33" s="24"/>
      <c r="U33" s="24"/>
      <c r="V33" s="24"/>
      <c r="W33" s="24"/>
      <c r="X33" s="24"/>
      <c r="Y33" s="24"/>
      <c r="Z33" s="24"/>
      <c r="AA33" s="24"/>
      <c r="AB33" s="24"/>
      <c r="AC33" s="24"/>
    </row>
    <row r="34" spans="1:240" s="557" customFormat="1" ht="17.25" customHeight="1">
      <c r="A34" s="558" t="s">
        <v>76</v>
      </c>
      <c r="B34" s="559" t="s">
        <v>77</v>
      </c>
      <c r="C34" s="560" t="s">
        <v>78</v>
      </c>
      <c r="D34" s="561">
        <v>254.19</v>
      </c>
      <c r="E34" s="579">
        <f t="shared" si="1"/>
        <v>0</v>
      </c>
      <c r="F34" s="555">
        <f t="shared" ref="F34:F43" si="9">SUM(H34:AC34)</f>
        <v>254.19</v>
      </c>
      <c r="G34" s="562">
        <f>F34/F$32*100</f>
        <v>4.9797627956728032</v>
      </c>
      <c r="H34" s="563">
        <v>1.08</v>
      </c>
      <c r="I34" s="563">
        <v>0</v>
      </c>
      <c r="J34" s="563">
        <v>0</v>
      </c>
      <c r="K34" s="563">
        <v>0</v>
      </c>
      <c r="L34" s="563">
        <v>6.0519999999999996</v>
      </c>
      <c r="M34" s="563">
        <v>38.910658000000026</v>
      </c>
      <c r="N34" s="563">
        <v>5.5</v>
      </c>
      <c r="O34" s="563">
        <v>0</v>
      </c>
      <c r="P34" s="563">
        <v>6.32</v>
      </c>
      <c r="Q34" s="563">
        <v>0</v>
      </c>
      <c r="R34" s="563">
        <v>0</v>
      </c>
      <c r="S34" s="563">
        <v>15.003342</v>
      </c>
      <c r="T34" s="563">
        <v>1.82</v>
      </c>
      <c r="U34" s="563">
        <v>0</v>
      </c>
      <c r="V34" s="563">
        <v>90.1</v>
      </c>
      <c r="W34" s="563">
        <v>0</v>
      </c>
      <c r="X34" s="563">
        <v>4.4039999999999999</v>
      </c>
      <c r="Y34" s="563">
        <v>15</v>
      </c>
      <c r="Z34" s="563">
        <v>0</v>
      </c>
      <c r="AA34" s="563">
        <v>45</v>
      </c>
      <c r="AB34" s="563">
        <v>25</v>
      </c>
      <c r="AC34" s="563">
        <v>0</v>
      </c>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row>
    <row r="35" spans="1:240" s="557" customFormat="1" ht="17.25" customHeight="1">
      <c r="A35" s="558" t="s">
        <v>79</v>
      </c>
      <c r="B35" s="559" t="s">
        <v>80</v>
      </c>
      <c r="C35" s="560" t="s">
        <v>81</v>
      </c>
      <c r="D35" s="561">
        <v>8.7500000000000018</v>
      </c>
      <c r="E35" s="579">
        <f t="shared" si="1"/>
        <v>0</v>
      </c>
      <c r="F35" s="555">
        <f t="shared" si="9"/>
        <v>8.7499999999999982</v>
      </c>
      <c r="G35" s="562">
        <f t="shared" ref="G35:G43" si="10">F35/F$32*100</f>
        <v>0.17141872009967751</v>
      </c>
      <c r="H35" s="563">
        <v>0.8</v>
      </c>
      <c r="I35" s="563">
        <v>0.2</v>
      </c>
      <c r="J35" s="563">
        <v>2.62</v>
      </c>
      <c r="K35" s="563">
        <v>0.13</v>
      </c>
      <c r="L35" s="563">
        <v>0.21000000000000002</v>
      </c>
      <c r="M35" s="563">
        <v>0.44040000000000001</v>
      </c>
      <c r="N35" s="563">
        <v>0.24</v>
      </c>
      <c r="O35" s="563">
        <v>0.2</v>
      </c>
      <c r="P35" s="563">
        <v>0.1305</v>
      </c>
      <c r="Q35" s="563">
        <v>0.1</v>
      </c>
      <c r="R35" s="563">
        <v>0.23</v>
      </c>
      <c r="S35" s="563">
        <v>0.28999999999999998</v>
      </c>
      <c r="T35" s="563">
        <v>0.25790000000000002</v>
      </c>
      <c r="U35" s="563">
        <v>0.1</v>
      </c>
      <c r="V35" s="563">
        <v>1.818902</v>
      </c>
      <c r="W35" s="563">
        <v>0.1</v>
      </c>
      <c r="X35" s="563">
        <v>0.18729999999999999</v>
      </c>
      <c r="Y35" s="563">
        <v>0.1</v>
      </c>
      <c r="Z35" s="563">
        <v>0.12</v>
      </c>
      <c r="AA35" s="563">
        <v>0.23</v>
      </c>
      <c r="AB35" s="563">
        <v>0.124998</v>
      </c>
      <c r="AC35" s="563">
        <v>0.12</v>
      </c>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row>
    <row r="36" spans="1:240" ht="17.25" customHeight="1">
      <c r="A36" s="90" t="s">
        <v>82</v>
      </c>
      <c r="B36" s="96" t="s">
        <v>83</v>
      </c>
      <c r="C36" s="92" t="s">
        <v>84</v>
      </c>
      <c r="D36" s="92"/>
      <c r="E36" s="578">
        <f t="shared" si="1"/>
        <v>0</v>
      </c>
      <c r="F36" s="23">
        <f t="shared" si="9"/>
        <v>0</v>
      </c>
      <c r="G36" s="18">
        <f t="shared" si="10"/>
        <v>0</v>
      </c>
      <c r="H36" s="19">
        <v>0</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row>
    <row r="37" spans="1:240" ht="17.25" hidden="1" customHeight="1">
      <c r="A37" s="90"/>
      <c r="B37" s="91" t="s">
        <v>86</v>
      </c>
      <c r="C37" s="92" t="s">
        <v>87</v>
      </c>
      <c r="D37" s="92"/>
      <c r="E37" s="578">
        <f t="shared" si="1"/>
        <v>0</v>
      </c>
      <c r="F37" s="23">
        <f t="shared" si="9"/>
        <v>0</v>
      </c>
      <c r="G37" s="18">
        <f t="shared" si="10"/>
        <v>0</v>
      </c>
      <c r="H37" s="19">
        <v>0</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19">
        <v>0</v>
      </c>
    </row>
    <row r="38" spans="1:240" s="557" customFormat="1" ht="17.25" customHeight="1">
      <c r="A38" s="558" t="s">
        <v>85</v>
      </c>
      <c r="B38" s="559" t="s">
        <v>88</v>
      </c>
      <c r="C38" s="560" t="s">
        <v>89</v>
      </c>
      <c r="D38" s="561">
        <v>60</v>
      </c>
      <c r="E38" s="579">
        <f t="shared" si="1"/>
        <v>0</v>
      </c>
      <c r="F38" s="555">
        <f t="shared" si="9"/>
        <v>60</v>
      </c>
      <c r="G38" s="562">
        <f t="shared" si="10"/>
        <v>1.1754426521120747</v>
      </c>
      <c r="H38" s="563">
        <v>0</v>
      </c>
      <c r="I38" s="563">
        <v>0</v>
      </c>
      <c r="J38" s="563">
        <v>0</v>
      </c>
      <c r="K38" s="563">
        <v>0</v>
      </c>
      <c r="L38" s="563">
        <v>0</v>
      </c>
      <c r="M38" s="563">
        <v>0</v>
      </c>
      <c r="N38" s="563">
        <v>0</v>
      </c>
      <c r="O38" s="563">
        <v>0</v>
      </c>
      <c r="P38" s="563">
        <v>0</v>
      </c>
      <c r="Q38" s="563">
        <v>0</v>
      </c>
      <c r="R38" s="563">
        <v>0</v>
      </c>
      <c r="S38" s="563">
        <v>0</v>
      </c>
      <c r="T38" s="563">
        <v>60</v>
      </c>
      <c r="U38" s="563">
        <v>0</v>
      </c>
      <c r="V38" s="563">
        <v>0</v>
      </c>
      <c r="W38" s="563">
        <v>0</v>
      </c>
      <c r="X38" s="563">
        <v>0</v>
      </c>
      <c r="Y38" s="563">
        <v>0</v>
      </c>
      <c r="Z38" s="563">
        <v>0</v>
      </c>
      <c r="AA38" s="563">
        <v>0</v>
      </c>
      <c r="AB38" s="563">
        <v>0</v>
      </c>
      <c r="AC38" s="563">
        <v>0</v>
      </c>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row>
    <row r="39" spans="1:240" s="538" customFormat="1" ht="17.25" customHeight="1">
      <c r="A39" s="515" t="s">
        <v>90</v>
      </c>
      <c r="B39" s="522" t="s">
        <v>91</v>
      </c>
      <c r="C39" s="517" t="s">
        <v>92</v>
      </c>
      <c r="D39" s="518">
        <v>50.640000000000008</v>
      </c>
      <c r="E39" s="576">
        <f t="shared" ref="E39:E70" si="11">F39-D39</f>
        <v>0</v>
      </c>
      <c r="F39" s="524">
        <f t="shared" si="9"/>
        <v>50.640000000000008</v>
      </c>
      <c r="G39" s="523">
        <f t="shared" si="10"/>
        <v>0.99207359838259113</v>
      </c>
      <c r="H39" s="548">
        <v>0.86460000000000004</v>
      </c>
      <c r="I39" s="548">
        <v>0.97869999999999602</v>
      </c>
      <c r="J39" s="548">
        <v>1.4410899999977758</v>
      </c>
      <c r="K39" s="548">
        <v>0.2</v>
      </c>
      <c r="L39" s="548">
        <v>2.8883550000022282</v>
      </c>
      <c r="M39" s="548">
        <v>18.601999999999997</v>
      </c>
      <c r="N39" s="548">
        <v>0.92515499999999995</v>
      </c>
      <c r="O39" s="548">
        <v>0.2</v>
      </c>
      <c r="P39" s="548">
        <v>1.0438000000000045</v>
      </c>
      <c r="Q39" s="548">
        <v>0.26399999999999602</v>
      </c>
      <c r="R39" s="548">
        <v>0.87</v>
      </c>
      <c r="S39" s="548">
        <v>5.6912999999999938</v>
      </c>
      <c r="T39" s="548">
        <v>0.52</v>
      </c>
      <c r="U39" s="548">
        <v>0.2</v>
      </c>
      <c r="V39" s="548">
        <v>0.32</v>
      </c>
      <c r="W39" s="548">
        <v>0.2</v>
      </c>
      <c r="X39" s="548">
        <v>0</v>
      </c>
      <c r="Y39" s="548">
        <v>0.13</v>
      </c>
      <c r="Z39" s="548">
        <v>0.5</v>
      </c>
      <c r="AA39" s="548">
        <v>14.5</v>
      </c>
      <c r="AB39" s="548">
        <v>0.30099999999999999</v>
      </c>
      <c r="AC39" s="548">
        <v>0</v>
      </c>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row>
    <row r="40" spans="1:240" s="538" customFormat="1" ht="17.25" customHeight="1">
      <c r="A40" s="515" t="s">
        <v>93</v>
      </c>
      <c r="B40" s="527" t="s">
        <v>94</v>
      </c>
      <c r="C40" s="517" t="s">
        <v>95</v>
      </c>
      <c r="D40" s="518">
        <v>46.97</v>
      </c>
      <c r="E40" s="576">
        <f t="shared" si="11"/>
        <v>0</v>
      </c>
      <c r="F40" s="524">
        <f t="shared" si="9"/>
        <v>46.969999999999992</v>
      </c>
      <c r="G40" s="523">
        <f t="shared" si="10"/>
        <v>0.92017568949506878</v>
      </c>
      <c r="H40" s="548">
        <v>0</v>
      </c>
      <c r="I40" s="548">
        <v>0.5</v>
      </c>
      <c r="J40" s="548">
        <v>0.72</v>
      </c>
      <c r="K40" s="548">
        <v>1.5049999999999999</v>
      </c>
      <c r="L40" s="548">
        <v>1.0150000000000001</v>
      </c>
      <c r="M40" s="548">
        <v>1.0627409999999951</v>
      </c>
      <c r="N40" s="548">
        <v>3.9484000000000119</v>
      </c>
      <c r="O40" s="548">
        <v>1</v>
      </c>
      <c r="P40" s="548">
        <v>1</v>
      </c>
      <c r="Q40" s="548">
        <v>1.024</v>
      </c>
      <c r="R40" s="548">
        <v>1.42</v>
      </c>
      <c r="S40" s="548">
        <v>6.4359999999999848</v>
      </c>
      <c r="T40" s="548">
        <v>8.0434099999999997</v>
      </c>
      <c r="U40" s="548">
        <v>0.5</v>
      </c>
      <c r="V40" s="548">
        <v>1.8199999999999998</v>
      </c>
      <c r="W40" s="548">
        <v>2.1282800000000002</v>
      </c>
      <c r="X40" s="548">
        <v>0.79400000000000004</v>
      </c>
      <c r="Y40" s="548">
        <v>4.71066900000001</v>
      </c>
      <c r="Z40" s="548">
        <v>1</v>
      </c>
      <c r="AA40" s="548">
        <v>6.8075000000000001</v>
      </c>
      <c r="AB40" s="548">
        <v>1.0349999999999999</v>
      </c>
      <c r="AC40" s="548">
        <v>0.5</v>
      </c>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row>
    <row r="41" spans="1:240" s="538" customFormat="1" ht="17.25" customHeight="1">
      <c r="A41" s="515" t="s">
        <v>96</v>
      </c>
      <c r="B41" s="522" t="s">
        <v>97</v>
      </c>
      <c r="C41" s="517" t="s">
        <v>98</v>
      </c>
      <c r="D41" s="518">
        <v>0.03</v>
      </c>
      <c r="E41" s="576">
        <f t="shared" si="11"/>
        <v>0</v>
      </c>
      <c r="F41" s="524">
        <f t="shared" si="9"/>
        <v>0.03</v>
      </c>
      <c r="G41" s="523">
        <f t="shared" si="10"/>
        <v>5.8772132605603724E-4</v>
      </c>
      <c r="H41" s="548">
        <v>0</v>
      </c>
      <c r="I41" s="548">
        <v>0</v>
      </c>
      <c r="J41" s="548">
        <v>0.03</v>
      </c>
      <c r="K41" s="548">
        <v>0</v>
      </c>
      <c r="L41" s="548">
        <v>0</v>
      </c>
      <c r="M41" s="548">
        <v>0</v>
      </c>
      <c r="N41" s="548">
        <v>0</v>
      </c>
      <c r="O41" s="548">
        <v>0</v>
      </c>
      <c r="P41" s="548">
        <v>0</v>
      </c>
      <c r="Q41" s="548">
        <v>0</v>
      </c>
      <c r="R41" s="548">
        <v>0</v>
      </c>
      <c r="S41" s="548">
        <v>0</v>
      </c>
      <c r="T41" s="548">
        <v>0</v>
      </c>
      <c r="U41" s="548">
        <v>0</v>
      </c>
      <c r="V41" s="548">
        <v>0</v>
      </c>
      <c r="W41" s="548">
        <v>0</v>
      </c>
      <c r="X41" s="548">
        <v>0</v>
      </c>
      <c r="Y41" s="548">
        <v>0</v>
      </c>
      <c r="Z41" s="548">
        <v>0</v>
      </c>
      <c r="AA41" s="548">
        <v>0</v>
      </c>
      <c r="AB41" s="548">
        <v>0</v>
      </c>
      <c r="AC41" s="548">
        <v>0</v>
      </c>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row>
    <row r="42" spans="1:240" s="50" customFormat="1" ht="17.25" customHeight="1">
      <c r="A42" s="90" t="s">
        <v>99</v>
      </c>
      <c r="B42" s="99" t="s">
        <v>100</v>
      </c>
      <c r="C42" s="92" t="s">
        <v>101</v>
      </c>
      <c r="D42" s="92"/>
      <c r="E42" s="578">
        <f>F42-D42</f>
        <v>52.965558000000193</v>
      </c>
      <c r="F42" s="23">
        <f>SUM(H42:AC42)</f>
        <v>52.965558000000193</v>
      </c>
      <c r="G42" s="18">
        <f t="shared" si="10"/>
        <v>1.0376329327686022</v>
      </c>
      <c r="H42" s="100">
        <v>0</v>
      </c>
      <c r="I42" s="100">
        <v>0</v>
      </c>
      <c r="J42" s="100">
        <v>0</v>
      </c>
      <c r="K42" s="100">
        <v>7.554699999999575</v>
      </c>
      <c r="L42" s="100">
        <v>5.62</v>
      </c>
      <c r="M42" s="100">
        <v>0</v>
      </c>
      <c r="N42" s="100">
        <v>27.061361000000598</v>
      </c>
      <c r="O42" s="100">
        <v>0</v>
      </c>
      <c r="P42" s="100">
        <v>0</v>
      </c>
      <c r="Q42" s="100">
        <v>8.8533970000000171</v>
      </c>
      <c r="R42" s="100">
        <v>0.08</v>
      </c>
      <c r="S42" s="100">
        <v>0</v>
      </c>
      <c r="T42" s="100">
        <v>0</v>
      </c>
      <c r="U42" s="100">
        <v>0</v>
      </c>
      <c r="V42" s="100">
        <v>0</v>
      </c>
      <c r="W42" s="100">
        <v>3.7961</v>
      </c>
      <c r="X42" s="100">
        <v>0</v>
      </c>
      <c r="Y42" s="100">
        <v>0</v>
      </c>
      <c r="Z42" s="100">
        <v>0</v>
      </c>
      <c r="AA42" s="100">
        <v>0</v>
      </c>
      <c r="AB42" s="100">
        <v>0</v>
      </c>
      <c r="AC42" s="100">
        <v>0</v>
      </c>
    </row>
    <row r="43" spans="1:240" s="538" customFormat="1" ht="30" customHeight="1">
      <c r="A43" s="515" t="s">
        <v>102</v>
      </c>
      <c r="B43" s="527" t="s">
        <v>103</v>
      </c>
      <c r="C43" s="517" t="s">
        <v>104</v>
      </c>
      <c r="D43" s="518">
        <v>2300.5306889999988</v>
      </c>
      <c r="E43" s="576">
        <f t="shared" si="11"/>
        <v>0</v>
      </c>
      <c r="F43" s="524">
        <f t="shared" si="9"/>
        <v>2300.5306889999993</v>
      </c>
      <c r="G43" s="523">
        <f t="shared" si="10"/>
        <v>45.069031572389626</v>
      </c>
      <c r="H43" s="548">
        <f t="shared" ref="H43:AC43" si="12">SUM(H45:H60)</f>
        <v>30.214233</v>
      </c>
      <c r="I43" s="548">
        <f t="shared" si="12"/>
        <v>21.315999999999999</v>
      </c>
      <c r="J43" s="548">
        <f t="shared" si="12"/>
        <v>112.88389399999996</v>
      </c>
      <c r="K43" s="548">
        <f t="shared" si="12"/>
        <v>102.20000000000002</v>
      </c>
      <c r="L43" s="548">
        <f t="shared" si="12"/>
        <v>114.26349699999869</v>
      </c>
      <c r="M43" s="548">
        <f t="shared" si="12"/>
        <v>182.49340999999998</v>
      </c>
      <c r="N43" s="548">
        <f t="shared" si="12"/>
        <v>123.53061000000042</v>
      </c>
      <c r="O43" s="548">
        <f t="shared" si="12"/>
        <v>42.310241000000005</v>
      </c>
      <c r="P43" s="548">
        <f t="shared" si="12"/>
        <v>61.89115100000123</v>
      </c>
      <c r="Q43" s="548">
        <f t="shared" si="12"/>
        <v>116.916166</v>
      </c>
      <c r="R43" s="548">
        <f t="shared" si="12"/>
        <v>149.86351799999989</v>
      </c>
      <c r="S43" s="548">
        <f t="shared" si="12"/>
        <v>199.46729500000032</v>
      </c>
      <c r="T43" s="548">
        <f t="shared" si="12"/>
        <v>86.927690000000382</v>
      </c>
      <c r="U43" s="548">
        <f t="shared" si="12"/>
        <v>38.259136000000005</v>
      </c>
      <c r="V43" s="548">
        <f t="shared" si="12"/>
        <v>222.69419999999977</v>
      </c>
      <c r="W43" s="548">
        <f t="shared" si="12"/>
        <v>117.84811499999971</v>
      </c>
      <c r="X43" s="548">
        <f t="shared" si="12"/>
        <v>165.86001299999998</v>
      </c>
      <c r="Y43" s="548">
        <f t="shared" si="12"/>
        <v>82.633888999999272</v>
      </c>
      <c r="Z43" s="548">
        <f t="shared" si="12"/>
        <v>55.246143000000004</v>
      </c>
      <c r="AA43" s="548">
        <f t="shared" si="12"/>
        <v>114.85770500000001</v>
      </c>
      <c r="AB43" s="548">
        <f t="shared" si="12"/>
        <v>126.74309999999976</v>
      </c>
      <c r="AC43" s="548">
        <f t="shared" si="12"/>
        <v>32.110682999999831</v>
      </c>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c r="HZ43" s="44"/>
      <c r="IA43" s="44"/>
      <c r="IB43" s="44"/>
      <c r="IC43" s="44"/>
      <c r="ID43" s="44"/>
      <c r="IE43" s="44"/>
      <c r="IF43" s="44"/>
    </row>
    <row r="44" spans="1:240" s="53" customFormat="1" ht="18" customHeight="1">
      <c r="A44" s="87"/>
      <c r="B44" s="88" t="s">
        <v>75</v>
      </c>
      <c r="C44" s="89"/>
      <c r="D44" s="89"/>
      <c r="E44" s="408">
        <f t="shared" si="11"/>
        <v>0</v>
      </c>
      <c r="F44" s="23"/>
      <c r="G44" s="23"/>
      <c r="H44" s="24"/>
      <c r="I44" s="24"/>
      <c r="J44" s="24"/>
      <c r="K44" s="24"/>
      <c r="L44" s="24"/>
      <c r="M44" s="24"/>
      <c r="N44" s="24"/>
      <c r="O44" s="24"/>
      <c r="P44" s="24"/>
      <c r="Q44" s="24"/>
      <c r="R44" s="24"/>
      <c r="S44" s="24"/>
      <c r="T44" s="24"/>
      <c r="U44" s="24"/>
      <c r="V44" s="24"/>
      <c r="W44" s="24"/>
      <c r="X44" s="24"/>
      <c r="Y44" s="24"/>
      <c r="Z44" s="24"/>
      <c r="AA44" s="24"/>
      <c r="AB44" s="24"/>
      <c r="AC44" s="24"/>
    </row>
    <row r="45" spans="1:240" s="557" customFormat="1" ht="18" customHeight="1">
      <c r="A45" s="558" t="s">
        <v>105</v>
      </c>
      <c r="B45" s="564" t="s">
        <v>106</v>
      </c>
      <c r="C45" s="560" t="s">
        <v>107</v>
      </c>
      <c r="D45" s="561">
        <v>1767.06</v>
      </c>
      <c r="E45" s="579">
        <f t="shared" si="11"/>
        <v>0</v>
      </c>
      <c r="F45" s="555">
        <f t="shared" ref="F45:F75" si="13">SUM(H45:AC45)</f>
        <v>1767.06</v>
      </c>
      <c r="G45" s="562">
        <f>F45/F$43*100</f>
        <v>76.810972722476919</v>
      </c>
      <c r="H45" s="565">
        <v>23.505204999999997</v>
      </c>
      <c r="I45" s="565">
        <v>17.564999999999998</v>
      </c>
      <c r="J45" s="565">
        <v>88.735669999999999</v>
      </c>
      <c r="K45" s="565">
        <v>95.09</v>
      </c>
      <c r="L45" s="565">
        <v>71.974232999998691</v>
      </c>
      <c r="M45" s="565">
        <v>151.38937999999999</v>
      </c>
      <c r="N45" s="565">
        <v>98.863710000000196</v>
      </c>
      <c r="O45" s="565">
        <v>34.994999999999997</v>
      </c>
      <c r="P45" s="565">
        <v>55.044047000001051</v>
      </c>
      <c r="Q45" s="565">
        <v>100.52499999999999</v>
      </c>
      <c r="R45" s="565">
        <v>82.455999999999918</v>
      </c>
      <c r="S45" s="565">
        <v>121.31156500000033</v>
      </c>
      <c r="T45" s="565">
        <v>54.74090000000011</v>
      </c>
      <c r="U45" s="565">
        <v>36.010000000000005</v>
      </c>
      <c r="V45" s="565">
        <v>174.4495</v>
      </c>
      <c r="W45" s="565">
        <v>91.115000000000009</v>
      </c>
      <c r="X45" s="565">
        <v>158.26889</v>
      </c>
      <c r="Y45" s="565">
        <v>68.47600000000007</v>
      </c>
      <c r="Z45" s="565">
        <v>49.77</v>
      </c>
      <c r="AA45" s="565">
        <v>92.159899999999993</v>
      </c>
      <c r="AB45" s="565">
        <v>74.029999999999774</v>
      </c>
      <c r="AC45" s="565">
        <v>26.585000000000001</v>
      </c>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row>
    <row r="46" spans="1:240" s="557" customFormat="1" ht="18" customHeight="1">
      <c r="A46" s="558" t="s">
        <v>105</v>
      </c>
      <c r="B46" s="564" t="s">
        <v>108</v>
      </c>
      <c r="C46" s="560" t="s">
        <v>109</v>
      </c>
      <c r="D46" s="561">
        <v>99.330000000000013</v>
      </c>
      <c r="E46" s="579">
        <f t="shared" si="11"/>
        <v>0</v>
      </c>
      <c r="F46" s="555">
        <f t="shared" si="13"/>
        <v>99.33</v>
      </c>
      <c r="G46" s="562">
        <f t="shared" ref="G46:G52" si="14">F46/F$43*100</f>
        <v>4.3176994106162967</v>
      </c>
      <c r="H46" s="565">
        <v>0.79876400000000003</v>
      </c>
      <c r="I46" s="565">
        <v>0.13</v>
      </c>
      <c r="J46" s="565">
        <v>3.83366999999993</v>
      </c>
      <c r="K46" s="565">
        <v>1.095</v>
      </c>
      <c r="L46" s="565">
        <v>10.539770000000001</v>
      </c>
      <c r="M46" s="565">
        <v>3.0129999999999999</v>
      </c>
      <c r="N46" s="565">
        <v>13.048560000000222</v>
      </c>
      <c r="O46" s="565">
        <v>2.25</v>
      </c>
      <c r="P46" s="565">
        <v>3.4306350000000001</v>
      </c>
      <c r="Q46" s="565">
        <v>7.9191660000000095</v>
      </c>
      <c r="R46" s="565">
        <v>5.2</v>
      </c>
      <c r="S46" s="565">
        <v>10.8574</v>
      </c>
      <c r="T46" s="565">
        <v>6.8380999999999998</v>
      </c>
      <c r="U46" s="565">
        <v>0.01</v>
      </c>
      <c r="V46" s="565">
        <v>15.277699999999847</v>
      </c>
      <c r="W46" s="565">
        <v>2.638234999999963</v>
      </c>
      <c r="X46" s="565">
        <v>2.254</v>
      </c>
      <c r="Y46" s="565">
        <v>4.1159999999999997</v>
      </c>
      <c r="Z46" s="565">
        <v>0.01</v>
      </c>
      <c r="AA46" s="565">
        <v>5.23</v>
      </c>
      <c r="AB46" s="565">
        <v>0.78500000000000003</v>
      </c>
      <c r="AC46" s="565">
        <v>5.5E-2</v>
      </c>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row>
    <row r="47" spans="1:240" s="557" customFormat="1" ht="18" customHeight="1">
      <c r="A47" s="558" t="s">
        <v>105</v>
      </c>
      <c r="B47" s="564" t="s">
        <v>110</v>
      </c>
      <c r="C47" s="560" t="s">
        <v>111</v>
      </c>
      <c r="D47" s="561">
        <v>6.31</v>
      </c>
      <c r="E47" s="579">
        <f t="shared" si="11"/>
        <v>0</v>
      </c>
      <c r="F47" s="555">
        <f t="shared" si="13"/>
        <v>6.31</v>
      </c>
      <c r="G47" s="562">
        <f t="shared" si="14"/>
        <v>0.27428453922268026</v>
      </c>
      <c r="H47" s="565">
        <v>2.2129640000000008</v>
      </c>
      <c r="I47" s="565">
        <v>0.14499999999999999</v>
      </c>
      <c r="J47" s="565">
        <v>0.28000000000000003</v>
      </c>
      <c r="K47" s="565">
        <v>0.12000000000000001</v>
      </c>
      <c r="L47" s="565">
        <v>1.5419640000000001</v>
      </c>
      <c r="M47" s="565">
        <v>0.22</v>
      </c>
      <c r="N47" s="565">
        <v>0</v>
      </c>
      <c r="O47" s="565">
        <v>0.05</v>
      </c>
      <c r="P47" s="565">
        <v>0.02</v>
      </c>
      <c r="Q47" s="565">
        <v>0</v>
      </c>
      <c r="R47" s="565">
        <v>0.11883599999999937</v>
      </c>
      <c r="S47" s="565">
        <v>0.124</v>
      </c>
      <c r="T47" s="565">
        <v>0.17399999999999999</v>
      </c>
      <c r="U47" s="565">
        <v>0.26913599999999949</v>
      </c>
      <c r="V47" s="565">
        <v>0.375</v>
      </c>
      <c r="W47" s="565">
        <v>0</v>
      </c>
      <c r="X47" s="565">
        <v>0.15</v>
      </c>
      <c r="Y47" s="565">
        <v>0.1</v>
      </c>
      <c r="Z47" s="565">
        <v>0.14399999999999999</v>
      </c>
      <c r="AA47" s="565">
        <v>1.4E-2</v>
      </c>
      <c r="AB47" s="565">
        <v>0.15110000000000046</v>
      </c>
      <c r="AC47" s="565">
        <v>0.1</v>
      </c>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row>
    <row r="48" spans="1:240" s="557" customFormat="1" ht="18" customHeight="1">
      <c r="A48" s="558" t="s">
        <v>105</v>
      </c>
      <c r="B48" s="564" t="s">
        <v>112</v>
      </c>
      <c r="C48" s="560" t="s">
        <v>113</v>
      </c>
      <c r="D48" s="561">
        <v>7.83</v>
      </c>
      <c r="E48" s="579">
        <f t="shared" si="11"/>
        <v>0</v>
      </c>
      <c r="F48" s="555">
        <f t="shared" si="13"/>
        <v>7.8299999999999992</v>
      </c>
      <c r="G48" s="562">
        <f t="shared" si="14"/>
        <v>0.34035625073115477</v>
      </c>
      <c r="H48" s="565">
        <v>0.6</v>
      </c>
      <c r="I48" s="565">
        <v>8.5000000000000006E-2</v>
      </c>
      <c r="J48" s="565">
        <v>6.6769999999999996E-2</v>
      </c>
      <c r="K48" s="565">
        <v>0.33999999999999997</v>
      </c>
      <c r="L48" s="565">
        <v>3.3499999999999996</v>
      </c>
      <c r="M48" s="565">
        <v>0.31153000000000103</v>
      </c>
      <c r="N48" s="565">
        <v>0.39289999999999997</v>
      </c>
      <c r="O48" s="565">
        <v>0.06</v>
      </c>
      <c r="P48" s="565">
        <v>0.08</v>
      </c>
      <c r="Q48" s="565">
        <v>0.08</v>
      </c>
      <c r="R48" s="565">
        <v>0.101181999999997</v>
      </c>
      <c r="S48" s="565">
        <v>4.4073000000000008E-2</v>
      </c>
      <c r="T48" s="565">
        <v>0.22</v>
      </c>
      <c r="U48" s="565">
        <v>0.15000000000000002</v>
      </c>
      <c r="V48" s="565">
        <v>0.23</v>
      </c>
      <c r="W48" s="565">
        <v>0.57999999999999996</v>
      </c>
      <c r="X48" s="565">
        <v>0.233545</v>
      </c>
      <c r="Y48" s="565">
        <v>0.105</v>
      </c>
      <c r="Z48" s="565">
        <v>0.21000000000000002</v>
      </c>
      <c r="AA48" s="565">
        <v>0.12</v>
      </c>
      <c r="AB48" s="565">
        <v>0.27</v>
      </c>
      <c r="AC48" s="565">
        <v>0.2</v>
      </c>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row>
    <row r="49" spans="1:240" s="557" customFormat="1" ht="18" customHeight="1">
      <c r="A49" s="558" t="s">
        <v>105</v>
      </c>
      <c r="B49" s="564" t="s">
        <v>114</v>
      </c>
      <c r="C49" s="560" t="s">
        <v>115</v>
      </c>
      <c r="D49" s="561">
        <v>54.03</v>
      </c>
      <c r="E49" s="579">
        <f t="shared" si="11"/>
        <v>0</v>
      </c>
      <c r="F49" s="555">
        <f t="shared" si="13"/>
        <v>54.03</v>
      </c>
      <c r="G49" s="562">
        <f t="shared" si="14"/>
        <v>2.3485885347387345</v>
      </c>
      <c r="H49" s="565">
        <v>0.92100000000000004</v>
      </c>
      <c r="I49" s="565">
        <v>1.7010000000000001</v>
      </c>
      <c r="J49" s="565">
        <v>2.9296999999999955</v>
      </c>
      <c r="K49" s="565">
        <v>1.365</v>
      </c>
      <c r="L49" s="565">
        <v>11.418659999999994</v>
      </c>
      <c r="M49" s="565">
        <v>3.9400000000000004</v>
      </c>
      <c r="N49" s="565">
        <v>2.3314399999999997</v>
      </c>
      <c r="O49" s="565">
        <v>1.4400000000000086</v>
      </c>
      <c r="P49" s="565">
        <v>2.2124690000001732</v>
      </c>
      <c r="Q49" s="565">
        <v>1.25</v>
      </c>
      <c r="R49" s="565">
        <v>1.1482000000000001</v>
      </c>
      <c r="S49" s="565">
        <v>3.5230369999999995</v>
      </c>
      <c r="T49" s="565">
        <v>1.865</v>
      </c>
      <c r="U49" s="565">
        <v>0.84</v>
      </c>
      <c r="V49" s="565">
        <v>3.665</v>
      </c>
      <c r="W49" s="565">
        <v>3.4034700000000004</v>
      </c>
      <c r="X49" s="565">
        <v>1.645</v>
      </c>
      <c r="Y49" s="565">
        <v>1.8455999999999999</v>
      </c>
      <c r="Z49" s="565">
        <v>0.85500000000000009</v>
      </c>
      <c r="AA49" s="565">
        <v>2.7149999999999999</v>
      </c>
      <c r="AB49" s="565">
        <v>1.014</v>
      </c>
      <c r="AC49" s="565">
        <v>2.0014239999998207</v>
      </c>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row>
    <row r="50" spans="1:240" s="557" customFormat="1" ht="18" customHeight="1">
      <c r="A50" s="558" t="s">
        <v>105</v>
      </c>
      <c r="B50" s="564" t="s">
        <v>116</v>
      </c>
      <c r="C50" s="560" t="s">
        <v>117</v>
      </c>
      <c r="D50" s="561">
        <v>18</v>
      </c>
      <c r="E50" s="579">
        <f t="shared" si="11"/>
        <v>0</v>
      </c>
      <c r="F50" s="555">
        <f t="shared" si="13"/>
        <v>18</v>
      </c>
      <c r="G50" s="562">
        <f t="shared" si="14"/>
        <v>0.78242816260035586</v>
      </c>
      <c r="H50" s="565">
        <v>2.5499999999999967E-2</v>
      </c>
      <c r="I50" s="565">
        <v>0.88</v>
      </c>
      <c r="J50" s="565">
        <v>0.30691000000000002</v>
      </c>
      <c r="K50" s="565">
        <v>0.57499999999999996</v>
      </c>
      <c r="L50" s="565">
        <v>3.1330699999999991</v>
      </c>
      <c r="M50" s="565">
        <v>0.5</v>
      </c>
      <c r="N50" s="565">
        <v>0.39</v>
      </c>
      <c r="O50" s="565">
        <v>0.5</v>
      </c>
      <c r="P50" s="565">
        <v>0.65</v>
      </c>
      <c r="Q50" s="565">
        <v>0.30499999999999999</v>
      </c>
      <c r="R50" s="565">
        <v>0.82130000000000003</v>
      </c>
      <c r="S50" s="565">
        <v>1.28722</v>
      </c>
      <c r="T50" s="565">
        <v>1.339</v>
      </c>
      <c r="U50" s="565">
        <v>0.08</v>
      </c>
      <c r="V50" s="565">
        <v>0.95</v>
      </c>
      <c r="W50" s="565">
        <v>0.64</v>
      </c>
      <c r="X50" s="565">
        <v>1.54</v>
      </c>
      <c r="Y50" s="565">
        <v>1.45</v>
      </c>
      <c r="Z50" s="565">
        <v>0.49714300000000122</v>
      </c>
      <c r="AA50" s="565">
        <v>1.001857</v>
      </c>
      <c r="AB50" s="565">
        <v>0.47399999999999998</v>
      </c>
      <c r="AC50" s="565">
        <v>0.65400000000000003</v>
      </c>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row>
    <row r="51" spans="1:240" s="557" customFormat="1" ht="18" customHeight="1">
      <c r="A51" s="558" t="s">
        <v>105</v>
      </c>
      <c r="B51" s="564" t="s">
        <v>118</v>
      </c>
      <c r="C51" s="560" t="s">
        <v>119</v>
      </c>
      <c r="D51" s="561">
        <v>175.64</v>
      </c>
      <c r="E51" s="579">
        <f t="shared" si="11"/>
        <v>0</v>
      </c>
      <c r="F51" s="555">
        <f t="shared" si="13"/>
        <v>175.64</v>
      </c>
      <c r="G51" s="562">
        <f t="shared" si="14"/>
        <v>7.6347601377292493</v>
      </c>
      <c r="H51" s="565">
        <v>6.5000000000000002E-2</v>
      </c>
      <c r="I51" s="565">
        <v>0.3</v>
      </c>
      <c r="J51" s="565">
        <v>1.0580000000000001</v>
      </c>
      <c r="K51" s="565">
        <v>0.436</v>
      </c>
      <c r="L51" s="565">
        <v>2.423</v>
      </c>
      <c r="M51" s="565">
        <v>18.470499999999998</v>
      </c>
      <c r="N51" s="565">
        <v>0.55400000000000005</v>
      </c>
      <c r="O51" s="565">
        <v>0.42</v>
      </c>
      <c r="P51" s="565">
        <v>0.44</v>
      </c>
      <c r="Q51" s="565">
        <v>1.1930000000000001</v>
      </c>
      <c r="R51" s="565">
        <v>51.795999999999999</v>
      </c>
      <c r="S51" s="565">
        <v>60.64</v>
      </c>
      <c r="T51" s="565">
        <v>18.810790000000264</v>
      </c>
      <c r="U51" s="565">
        <v>0.2</v>
      </c>
      <c r="V51" s="565">
        <v>0.495</v>
      </c>
      <c r="W51" s="565">
        <v>12.136709999999736</v>
      </c>
      <c r="X51" s="565">
        <v>0.34400000000000319</v>
      </c>
      <c r="Y51" s="565">
        <v>3.4889999999999999</v>
      </c>
      <c r="Z51" s="565">
        <v>0.33000000000000007</v>
      </c>
      <c r="AA51" s="565">
        <v>0.81700000000000006</v>
      </c>
      <c r="AB51" s="565">
        <v>0.23</v>
      </c>
      <c r="AC51" s="565">
        <v>0.9920000000000031</v>
      </c>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row>
    <row r="52" spans="1:240" s="557" customFormat="1" ht="18" customHeight="1">
      <c r="A52" s="558" t="s">
        <v>105</v>
      </c>
      <c r="B52" s="564" t="s">
        <v>120</v>
      </c>
      <c r="C52" s="560" t="s">
        <v>121</v>
      </c>
      <c r="D52" s="561">
        <v>1.4499999999999997</v>
      </c>
      <c r="E52" s="579">
        <f t="shared" si="11"/>
        <v>0</v>
      </c>
      <c r="F52" s="555">
        <f t="shared" si="13"/>
        <v>1.4499999999999997</v>
      </c>
      <c r="G52" s="562">
        <f t="shared" si="14"/>
        <v>6.3028935320584206E-2</v>
      </c>
      <c r="H52" s="565">
        <v>0.11</v>
      </c>
      <c r="I52" s="565">
        <v>0.01</v>
      </c>
      <c r="J52" s="565">
        <v>0.02</v>
      </c>
      <c r="K52" s="565">
        <v>0.05</v>
      </c>
      <c r="L52" s="565">
        <v>0</v>
      </c>
      <c r="M52" s="565">
        <v>2.4E-2</v>
      </c>
      <c r="N52" s="565">
        <v>0</v>
      </c>
      <c r="O52" s="565">
        <v>0.05</v>
      </c>
      <c r="P52" s="565">
        <v>0</v>
      </c>
      <c r="Q52" s="565">
        <v>2.4E-2</v>
      </c>
      <c r="R52" s="565">
        <v>0.01</v>
      </c>
      <c r="S52" s="565">
        <v>0.02</v>
      </c>
      <c r="T52" s="565">
        <v>0.01</v>
      </c>
      <c r="U52" s="565">
        <v>0</v>
      </c>
      <c r="V52" s="565">
        <v>0.04</v>
      </c>
      <c r="W52" s="565">
        <v>0.04</v>
      </c>
      <c r="X52" s="565">
        <v>5.45779999999998E-2</v>
      </c>
      <c r="Y52" s="565">
        <v>0.05</v>
      </c>
      <c r="Z52" s="565">
        <v>0.02</v>
      </c>
      <c r="AA52" s="565">
        <v>0.91742199999999996</v>
      </c>
      <c r="AB52" s="565">
        <v>0</v>
      </c>
      <c r="AC52" s="565">
        <v>0</v>
      </c>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row>
    <row r="53" spans="1:240" ht="18" customHeight="1">
      <c r="A53" s="90" t="s">
        <v>105</v>
      </c>
      <c r="B53" s="98" t="s">
        <v>122</v>
      </c>
      <c r="C53" s="92" t="s">
        <v>123</v>
      </c>
      <c r="D53" s="92"/>
      <c r="E53" s="578">
        <f t="shared" si="11"/>
        <v>0</v>
      </c>
      <c r="F53" s="23">
        <f t="shared" si="13"/>
        <v>0</v>
      </c>
      <c r="G53" s="18"/>
      <c r="H53" s="100">
        <v>0</v>
      </c>
      <c r="I53" s="100">
        <v>0</v>
      </c>
      <c r="J53" s="100">
        <v>0</v>
      </c>
      <c r="K53" s="100">
        <v>0</v>
      </c>
      <c r="L53" s="100">
        <v>0</v>
      </c>
      <c r="M53" s="100">
        <v>0</v>
      </c>
      <c r="N53" s="100">
        <v>0</v>
      </c>
      <c r="O53" s="100">
        <v>0</v>
      </c>
      <c r="P53" s="100">
        <v>0</v>
      </c>
      <c r="Q53" s="100">
        <v>0</v>
      </c>
      <c r="R53" s="100">
        <v>0</v>
      </c>
      <c r="S53" s="100">
        <v>0</v>
      </c>
      <c r="T53" s="100">
        <v>0</v>
      </c>
      <c r="U53" s="100">
        <v>0</v>
      </c>
      <c r="V53" s="100">
        <v>0</v>
      </c>
      <c r="W53" s="100">
        <v>0</v>
      </c>
      <c r="X53" s="100">
        <v>0</v>
      </c>
      <c r="Y53" s="100">
        <v>0</v>
      </c>
      <c r="Z53" s="100">
        <v>0</v>
      </c>
      <c r="AA53" s="100">
        <v>0</v>
      </c>
      <c r="AB53" s="100">
        <v>0</v>
      </c>
      <c r="AC53" s="100">
        <v>0</v>
      </c>
    </row>
    <row r="54" spans="1:240" s="557" customFormat="1" ht="18" customHeight="1">
      <c r="A54" s="558" t="s">
        <v>105</v>
      </c>
      <c r="B54" s="559" t="s">
        <v>124</v>
      </c>
      <c r="C54" s="560" t="s">
        <v>125</v>
      </c>
      <c r="D54" s="561">
        <v>2.19</v>
      </c>
      <c r="E54" s="579">
        <f t="shared" si="11"/>
        <v>0</v>
      </c>
      <c r="F54" s="555">
        <f t="shared" si="13"/>
        <v>2.19</v>
      </c>
      <c r="G54" s="562">
        <f>F54/F$32*100</f>
        <v>4.2903656802090719E-2</v>
      </c>
      <c r="H54" s="565">
        <v>0.20200000000000001</v>
      </c>
      <c r="I54" s="565">
        <v>0</v>
      </c>
      <c r="J54" s="565">
        <v>0.65147399999999978</v>
      </c>
      <c r="K54" s="565">
        <v>8.4000000000000005E-2</v>
      </c>
      <c r="L54" s="565">
        <v>0</v>
      </c>
      <c r="M54" s="565">
        <v>0</v>
      </c>
      <c r="N54" s="565">
        <v>0</v>
      </c>
      <c r="O54" s="565">
        <v>0</v>
      </c>
      <c r="P54" s="565">
        <v>0</v>
      </c>
      <c r="Q54" s="565">
        <v>0</v>
      </c>
      <c r="R54" s="565">
        <v>0</v>
      </c>
      <c r="S54" s="565">
        <v>0</v>
      </c>
      <c r="T54" s="565">
        <v>0</v>
      </c>
      <c r="U54" s="565">
        <v>0</v>
      </c>
      <c r="V54" s="565">
        <v>1</v>
      </c>
      <c r="W54" s="565">
        <v>0</v>
      </c>
      <c r="X54" s="565">
        <v>0</v>
      </c>
      <c r="Y54" s="565">
        <v>0</v>
      </c>
      <c r="Z54" s="565">
        <v>0</v>
      </c>
      <c r="AA54" s="565">
        <v>0.25252599999999997</v>
      </c>
      <c r="AB54" s="565">
        <v>0</v>
      </c>
      <c r="AC54" s="565">
        <v>0</v>
      </c>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row>
    <row r="55" spans="1:240" s="538" customFormat="1" ht="17.25" customHeight="1">
      <c r="A55" s="515" t="s">
        <v>105</v>
      </c>
      <c r="B55" s="528" t="s">
        <v>126</v>
      </c>
      <c r="C55" s="517" t="s">
        <v>127</v>
      </c>
      <c r="D55" s="518">
        <v>78.8</v>
      </c>
      <c r="E55" s="576">
        <f t="shared" si="11"/>
        <v>0</v>
      </c>
      <c r="F55" s="524">
        <f t="shared" si="13"/>
        <v>78.799999999999983</v>
      </c>
      <c r="G55" s="523">
        <f>F55/F$32*100</f>
        <v>1.5437480164405244</v>
      </c>
      <c r="H55" s="546">
        <v>0.30480000000000002</v>
      </c>
      <c r="I55" s="546">
        <v>0.5</v>
      </c>
      <c r="J55" s="546">
        <v>3.7976999999999999</v>
      </c>
      <c r="K55" s="546">
        <v>2.7</v>
      </c>
      <c r="L55" s="546">
        <v>1</v>
      </c>
      <c r="M55" s="546">
        <v>0.33500000000000002</v>
      </c>
      <c r="N55" s="546">
        <v>3.2</v>
      </c>
      <c r="O55" s="546">
        <v>1.5352409999999999</v>
      </c>
      <c r="P55" s="546">
        <v>0</v>
      </c>
      <c r="Q55" s="546">
        <v>2.2000000000000002</v>
      </c>
      <c r="R55" s="546">
        <v>2.9199999999999822</v>
      </c>
      <c r="S55" s="546">
        <v>1.4</v>
      </c>
      <c r="T55" s="546">
        <v>1.5</v>
      </c>
      <c r="U55" s="546">
        <v>0.2</v>
      </c>
      <c r="V55" s="546">
        <v>2.42</v>
      </c>
      <c r="W55" s="546">
        <v>0.1</v>
      </c>
      <c r="X55" s="546">
        <v>0.5</v>
      </c>
      <c r="Y55" s="546">
        <v>1.27</v>
      </c>
      <c r="Z55" s="546">
        <v>1.45</v>
      </c>
      <c r="AA55" s="546">
        <v>1.2</v>
      </c>
      <c r="AB55" s="546">
        <v>48.744</v>
      </c>
      <c r="AC55" s="546">
        <v>1.5232590000000099</v>
      </c>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row>
    <row r="56" spans="1:240" s="567" customFormat="1" ht="17.25" customHeight="1">
      <c r="A56" s="558" t="s">
        <v>105</v>
      </c>
      <c r="B56" s="566" t="s">
        <v>128</v>
      </c>
      <c r="C56" s="560" t="s">
        <v>129</v>
      </c>
      <c r="D56" s="718">
        <v>0.68400000000000005</v>
      </c>
      <c r="E56" s="579">
        <f t="shared" si="11"/>
        <v>0</v>
      </c>
      <c r="F56" s="555">
        <f t="shared" si="13"/>
        <v>0.68400000000000005</v>
      </c>
      <c r="G56" s="562">
        <f>F56/F$32*100</f>
        <v>1.340004623407765E-2</v>
      </c>
      <c r="H56" s="565">
        <v>0.68400000000000005</v>
      </c>
      <c r="I56" s="565">
        <v>0</v>
      </c>
      <c r="J56" s="565">
        <v>0</v>
      </c>
      <c r="K56" s="565">
        <v>0</v>
      </c>
      <c r="L56" s="565">
        <v>0</v>
      </c>
      <c r="M56" s="565">
        <v>0</v>
      </c>
      <c r="N56" s="565">
        <v>0</v>
      </c>
      <c r="O56" s="565">
        <v>0</v>
      </c>
      <c r="P56" s="565">
        <v>0</v>
      </c>
      <c r="Q56" s="565">
        <v>0</v>
      </c>
      <c r="R56" s="565">
        <v>0</v>
      </c>
      <c r="S56" s="565">
        <v>0</v>
      </c>
      <c r="T56" s="565">
        <v>0</v>
      </c>
      <c r="U56" s="565">
        <v>0</v>
      </c>
      <c r="V56" s="565">
        <v>0</v>
      </c>
      <c r="W56" s="565">
        <v>0</v>
      </c>
      <c r="X56" s="565">
        <v>0</v>
      </c>
      <c r="Y56" s="565">
        <v>0</v>
      </c>
      <c r="Z56" s="565">
        <v>0</v>
      </c>
      <c r="AA56" s="565">
        <v>0</v>
      </c>
      <c r="AB56" s="565">
        <v>0</v>
      </c>
      <c r="AC56" s="565">
        <v>0</v>
      </c>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row>
    <row r="57" spans="1:240" s="538" customFormat="1" ht="17.25" customHeight="1">
      <c r="A57" s="515" t="s">
        <v>105</v>
      </c>
      <c r="B57" s="529" t="s">
        <v>304</v>
      </c>
      <c r="C57" s="517" t="s">
        <v>131</v>
      </c>
      <c r="D57" s="518">
        <v>82.79</v>
      </c>
      <c r="E57" s="576">
        <f t="shared" si="11"/>
        <v>0</v>
      </c>
      <c r="F57" s="524">
        <f t="shared" si="13"/>
        <v>82.79</v>
      </c>
      <c r="G57" s="523">
        <f>F57/F$32*100</f>
        <v>1.6219149528059775</v>
      </c>
      <c r="H57" s="546">
        <v>0.02</v>
      </c>
      <c r="I57" s="546">
        <v>0</v>
      </c>
      <c r="J57" s="546">
        <v>11.00630000000003</v>
      </c>
      <c r="K57" s="546">
        <v>0.125</v>
      </c>
      <c r="L57" s="546">
        <v>7.4828000000000001</v>
      </c>
      <c r="M57" s="546">
        <v>4.29</v>
      </c>
      <c r="N57" s="546">
        <v>4.75</v>
      </c>
      <c r="O57" s="546">
        <v>0.01</v>
      </c>
      <c r="P57" s="546">
        <v>1.4E-2</v>
      </c>
      <c r="Q57" s="546">
        <v>3.42</v>
      </c>
      <c r="R57" s="546">
        <v>4.9219999999999997</v>
      </c>
      <c r="S57" s="546">
        <v>0.26</v>
      </c>
      <c r="T57" s="546">
        <v>1.4298999999999999</v>
      </c>
      <c r="U57" s="546">
        <v>0.5</v>
      </c>
      <c r="V57" s="546">
        <v>23.36</v>
      </c>
      <c r="W57" s="546">
        <v>6.96</v>
      </c>
      <c r="X57" s="546">
        <v>0.87</v>
      </c>
      <c r="Y57" s="546">
        <v>0.52</v>
      </c>
      <c r="Z57" s="546">
        <v>1.96</v>
      </c>
      <c r="AA57" s="546">
        <v>9.93</v>
      </c>
      <c r="AB57" s="546">
        <v>0.96</v>
      </c>
      <c r="AC57" s="546">
        <v>0</v>
      </c>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row>
    <row r="58" spans="1:240" ht="17.25" customHeight="1">
      <c r="A58" s="90" t="s">
        <v>105</v>
      </c>
      <c r="B58" s="98" t="s">
        <v>132</v>
      </c>
      <c r="C58" s="92" t="s">
        <v>133</v>
      </c>
      <c r="D58" s="92"/>
      <c r="E58" s="578">
        <f t="shared" si="11"/>
        <v>0</v>
      </c>
      <c r="F58" s="23">
        <f t="shared" si="13"/>
        <v>0</v>
      </c>
      <c r="G58" s="18">
        <f>F58/F$43*100</f>
        <v>0</v>
      </c>
      <c r="H58" s="100">
        <v>0</v>
      </c>
      <c r="I58" s="100">
        <v>0</v>
      </c>
      <c r="J58" s="100">
        <v>0</v>
      </c>
      <c r="K58" s="100">
        <v>0</v>
      </c>
      <c r="L58" s="100">
        <v>0</v>
      </c>
      <c r="M58" s="100">
        <v>0</v>
      </c>
      <c r="N58" s="100">
        <v>0</v>
      </c>
      <c r="O58" s="100">
        <v>0</v>
      </c>
      <c r="P58" s="100">
        <v>0</v>
      </c>
      <c r="Q58" s="100">
        <v>0</v>
      </c>
      <c r="R58" s="100">
        <v>0</v>
      </c>
      <c r="S58" s="100">
        <v>0</v>
      </c>
      <c r="T58" s="100">
        <v>0</v>
      </c>
      <c r="U58" s="100">
        <v>0</v>
      </c>
      <c r="V58" s="100">
        <v>0</v>
      </c>
      <c r="W58" s="100">
        <v>0</v>
      </c>
      <c r="X58" s="100">
        <v>0</v>
      </c>
      <c r="Y58" s="100">
        <v>0</v>
      </c>
      <c r="Z58" s="100">
        <v>0</v>
      </c>
      <c r="AA58" s="100">
        <v>0</v>
      </c>
      <c r="AB58" s="100">
        <v>0</v>
      </c>
      <c r="AC58" s="100">
        <v>0</v>
      </c>
    </row>
    <row r="59" spans="1:240" ht="17.25" customHeight="1">
      <c r="A59" s="90" t="s">
        <v>105</v>
      </c>
      <c r="B59" s="98" t="s">
        <v>134</v>
      </c>
      <c r="C59" s="92" t="s">
        <v>135</v>
      </c>
      <c r="D59" s="92"/>
      <c r="E59" s="578">
        <f t="shared" si="11"/>
        <v>0.65</v>
      </c>
      <c r="F59" s="23">
        <f t="shared" si="13"/>
        <v>0.65</v>
      </c>
      <c r="G59" s="18">
        <f>F59/F$43*100</f>
        <v>2.8254350316123961E-2</v>
      </c>
      <c r="H59" s="100">
        <v>0.15</v>
      </c>
      <c r="I59" s="100">
        <v>0</v>
      </c>
      <c r="J59" s="100">
        <v>0</v>
      </c>
      <c r="K59" s="100">
        <v>0</v>
      </c>
      <c r="L59" s="100">
        <v>0</v>
      </c>
      <c r="M59" s="100">
        <v>0</v>
      </c>
      <c r="N59" s="100">
        <v>0</v>
      </c>
      <c r="O59" s="100">
        <v>0</v>
      </c>
      <c r="P59" s="100">
        <v>0</v>
      </c>
      <c r="Q59" s="100">
        <v>0</v>
      </c>
      <c r="R59" s="100">
        <v>0</v>
      </c>
      <c r="S59" s="100">
        <v>0</v>
      </c>
      <c r="T59" s="100">
        <v>0</v>
      </c>
      <c r="U59" s="100">
        <v>0</v>
      </c>
      <c r="V59" s="100">
        <v>0</v>
      </c>
      <c r="W59" s="100">
        <v>0</v>
      </c>
      <c r="X59" s="100">
        <v>0</v>
      </c>
      <c r="Y59" s="100">
        <v>0</v>
      </c>
      <c r="Z59" s="100">
        <v>0</v>
      </c>
      <c r="AA59" s="100">
        <v>0.5</v>
      </c>
      <c r="AB59" s="100">
        <v>0</v>
      </c>
      <c r="AC59" s="100">
        <v>0</v>
      </c>
    </row>
    <row r="60" spans="1:240" ht="17.25" customHeight="1">
      <c r="A60" s="90" t="s">
        <v>105</v>
      </c>
      <c r="B60" s="98" t="s">
        <v>136</v>
      </c>
      <c r="C60" s="92" t="s">
        <v>137</v>
      </c>
      <c r="D60" s="92"/>
      <c r="E60" s="578">
        <f t="shared" si="11"/>
        <v>5.7666889999991984</v>
      </c>
      <c r="F60" s="23">
        <f t="shared" si="13"/>
        <v>5.7666889999991984</v>
      </c>
      <c r="G60" s="18">
        <f>F60/F$43*100</f>
        <v>0.25066777103094756</v>
      </c>
      <c r="H60" s="100">
        <v>0.61500000000000044</v>
      </c>
      <c r="I60" s="100">
        <v>0</v>
      </c>
      <c r="J60" s="100">
        <v>0.19769999999999999</v>
      </c>
      <c r="K60" s="100">
        <v>0.22</v>
      </c>
      <c r="L60" s="100">
        <v>1.4</v>
      </c>
      <c r="M60" s="100">
        <v>0</v>
      </c>
      <c r="N60" s="100">
        <v>0</v>
      </c>
      <c r="O60" s="100">
        <v>1</v>
      </c>
      <c r="P60" s="100">
        <v>0</v>
      </c>
      <c r="Q60" s="100">
        <v>0</v>
      </c>
      <c r="R60" s="100">
        <v>0.37</v>
      </c>
      <c r="S60" s="100">
        <v>0</v>
      </c>
      <c r="T60" s="100">
        <v>0</v>
      </c>
      <c r="U60" s="100">
        <v>0</v>
      </c>
      <c r="V60" s="100">
        <v>0.432</v>
      </c>
      <c r="W60" s="100">
        <v>0.23469999999999985</v>
      </c>
      <c r="X60" s="100">
        <v>0</v>
      </c>
      <c r="Y60" s="100">
        <v>1.212288999999197</v>
      </c>
      <c r="Z60" s="100">
        <v>0</v>
      </c>
      <c r="AA60" s="100">
        <v>0</v>
      </c>
      <c r="AB60" s="100">
        <v>8.5000000000000006E-2</v>
      </c>
      <c r="AC60" s="100">
        <v>0</v>
      </c>
    </row>
    <row r="61" spans="1:240" ht="17.25" customHeight="1">
      <c r="A61" s="90" t="s">
        <v>138</v>
      </c>
      <c r="B61" s="96" t="s">
        <v>139</v>
      </c>
      <c r="C61" s="92" t="s">
        <v>140</v>
      </c>
      <c r="D61" s="92"/>
      <c r="E61" s="578">
        <f t="shared" si="11"/>
        <v>0</v>
      </c>
      <c r="F61" s="23">
        <f t="shared" si="13"/>
        <v>0</v>
      </c>
      <c r="G61" s="18">
        <f t="shared" ref="G61:G74" si="15">F61/F$32*100</f>
        <v>0</v>
      </c>
      <c r="H61" s="100">
        <v>0</v>
      </c>
      <c r="I61" s="100">
        <v>0</v>
      </c>
      <c r="J61" s="100">
        <v>0</v>
      </c>
      <c r="K61" s="100">
        <v>0</v>
      </c>
      <c r="L61" s="100">
        <v>0</v>
      </c>
      <c r="M61" s="100">
        <v>0</v>
      </c>
      <c r="N61" s="100">
        <v>0</v>
      </c>
      <c r="O61" s="100">
        <v>0</v>
      </c>
      <c r="P61" s="100">
        <v>0</v>
      </c>
      <c r="Q61" s="100">
        <v>0</v>
      </c>
      <c r="R61" s="100">
        <v>0</v>
      </c>
      <c r="S61" s="100">
        <v>0</v>
      </c>
      <c r="T61" s="100">
        <v>0</v>
      </c>
      <c r="U61" s="100">
        <v>0</v>
      </c>
      <c r="V61" s="100">
        <v>0</v>
      </c>
      <c r="W61" s="100">
        <v>0</v>
      </c>
      <c r="X61" s="100">
        <v>0</v>
      </c>
      <c r="Y61" s="100">
        <v>0</v>
      </c>
      <c r="Z61" s="100">
        <v>0</v>
      </c>
      <c r="AA61" s="100">
        <v>0</v>
      </c>
      <c r="AB61" s="100">
        <v>0</v>
      </c>
      <c r="AC61" s="100">
        <v>0</v>
      </c>
    </row>
    <row r="62" spans="1:240" s="50" customFormat="1" ht="17.25" customHeight="1">
      <c r="A62" s="90" t="s">
        <v>141</v>
      </c>
      <c r="B62" s="99" t="s">
        <v>142</v>
      </c>
      <c r="C62" s="92" t="s">
        <v>143</v>
      </c>
      <c r="D62" s="92"/>
      <c r="E62" s="578">
        <f t="shared" si="11"/>
        <v>15.592780000000001</v>
      </c>
      <c r="F62" s="23">
        <f t="shared" si="13"/>
        <v>15.592780000000001</v>
      </c>
      <c r="G62" s="18">
        <f t="shared" si="15"/>
        <v>0.30547364461666859</v>
      </c>
      <c r="H62" s="100">
        <v>0.19750000000000001</v>
      </c>
      <c r="I62" s="100">
        <v>0.14499999999999999</v>
      </c>
      <c r="J62" s="100">
        <v>0.61912</v>
      </c>
      <c r="K62" s="100">
        <v>0.58550999999999997</v>
      </c>
      <c r="L62" s="100">
        <v>0.69350000000000001</v>
      </c>
      <c r="M62" s="100">
        <v>1.2738</v>
      </c>
      <c r="N62" s="100">
        <v>1.1617600000000001</v>
      </c>
      <c r="O62" s="100">
        <v>0.8</v>
      </c>
      <c r="P62" s="100">
        <v>0.55400000000000005</v>
      </c>
      <c r="Q62" s="100">
        <v>0.47</v>
      </c>
      <c r="R62" s="100">
        <v>0.66400000000000003</v>
      </c>
      <c r="S62" s="100">
        <v>0.85399999999999998</v>
      </c>
      <c r="T62" s="100">
        <v>1.198</v>
      </c>
      <c r="U62" s="100">
        <v>0.42059999999999997</v>
      </c>
      <c r="V62" s="100">
        <v>1.0629</v>
      </c>
      <c r="W62" s="100">
        <v>0.98805999999999994</v>
      </c>
      <c r="X62" s="100">
        <v>1.01729</v>
      </c>
      <c r="Y62" s="100">
        <v>0.56085000000000007</v>
      </c>
      <c r="Z62" s="100">
        <v>0.73399999999999999</v>
      </c>
      <c r="AA62" s="100">
        <v>0.92500000000000004</v>
      </c>
      <c r="AB62" s="100">
        <v>0.40119000000000005</v>
      </c>
      <c r="AC62" s="100">
        <v>0.26669999999999999</v>
      </c>
    </row>
    <row r="63" spans="1:240" s="50" customFormat="1" ht="17.25" customHeight="1">
      <c r="A63" s="90" t="s">
        <v>144</v>
      </c>
      <c r="B63" s="99" t="s">
        <v>145</v>
      </c>
      <c r="C63" s="92" t="s">
        <v>146</v>
      </c>
      <c r="D63" s="92"/>
      <c r="E63" s="578">
        <f t="shared" si="11"/>
        <v>11.294879999999919</v>
      </c>
      <c r="F63" s="23">
        <f t="shared" si="13"/>
        <v>11.294879999999919</v>
      </c>
      <c r="G63" s="18">
        <f t="shared" si="15"/>
        <v>0.22127472837479226</v>
      </c>
      <c r="H63" s="100">
        <v>2.35</v>
      </c>
      <c r="I63" s="100">
        <v>0</v>
      </c>
      <c r="J63" s="100">
        <v>1.10022</v>
      </c>
      <c r="K63" s="100">
        <v>0</v>
      </c>
      <c r="L63" s="100">
        <v>2.0815000000000001</v>
      </c>
      <c r="M63" s="100">
        <v>0</v>
      </c>
      <c r="N63" s="100">
        <v>4.5521599999999198</v>
      </c>
      <c r="O63" s="100">
        <v>0</v>
      </c>
      <c r="P63" s="100">
        <v>0</v>
      </c>
      <c r="Q63" s="100">
        <v>0</v>
      </c>
      <c r="R63" s="100">
        <v>0</v>
      </c>
      <c r="S63" s="100">
        <v>0</v>
      </c>
      <c r="T63" s="100">
        <v>0</v>
      </c>
      <c r="U63" s="100">
        <v>0</v>
      </c>
      <c r="V63" s="100">
        <v>0.49099999999999999</v>
      </c>
      <c r="W63" s="100">
        <v>7.0000000000000007E-2</v>
      </c>
      <c r="X63" s="100">
        <v>0</v>
      </c>
      <c r="Y63" s="100">
        <v>0.4</v>
      </c>
      <c r="Z63" s="100">
        <v>0</v>
      </c>
      <c r="AA63" s="100">
        <v>0.25</v>
      </c>
      <c r="AB63" s="100">
        <v>0</v>
      </c>
      <c r="AC63" s="100">
        <v>0</v>
      </c>
    </row>
    <row r="64" spans="1:240" s="538" customFormat="1" ht="17.25" customHeight="1">
      <c r="A64" s="515" t="s">
        <v>147</v>
      </c>
      <c r="B64" s="528" t="s">
        <v>148</v>
      </c>
      <c r="C64" s="517" t="s">
        <v>149</v>
      </c>
      <c r="D64" s="518">
        <v>707.07999999999993</v>
      </c>
      <c r="E64" s="576">
        <f t="shared" si="11"/>
        <v>0</v>
      </c>
      <c r="F64" s="524">
        <f t="shared" si="13"/>
        <v>707.08</v>
      </c>
      <c r="G64" s="523">
        <f t="shared" si="15"/>
        <v>13.852199840923429</v>
      </c>
      <c r="H64" s="546">
        <v>0</v>
      </c>
      <c r="I64" s="546">
        <v>6.4490300000000005</v>
      </c>
      <c r="J64" s="546">
        <v>50.374879000000064</v>
      </c>
      <c r="K64" s="546">
        <v>39.238910000000594</v>
      </c>
      <c r="L64" s="546">
        <v>80.347885000000147</v>
      </c>
      <c r="M64" s="546">
        <v>25.094729999999998</v>
      </c>
      <c r="N64" s="546">
        <v>63.090770000000006</v>
      </c>
      <c r="O64" s="546">
        <v>22.455729999999999</v>
      </c>
      <c r="P64" s="546">
        <v>14.450310000000059</v>
      </c>
      <c r="Q64" s="546">
        <v>36.889149999999972</v>
      </c>
      <c r="R64" s="546">
        <v>21.694170000000092</v>
      </c>
      <c r="S64" s="546">
        <v>31.707080000000275</v>
      </c>
      <c r="T64" s="546">
        <v>35.895219999999888</v>
      </c>
      <c r="U64" s="546">
        <v>7.5953999999999091</v>
      </c>
      <c r="V64" s="546">
        <v>88.649032999999079</v>
      </c>
      <c r="W64" s="546">
        <v>33.107730000000004</v>
      </c>
      <c r="X64" s="546">
        <v>24.145779999999995</v>
      </c>
      <c r="Y64" s="546">
        <v>28.539199999999923</v>
      </c>
      <c r="Z64" s="546">
        <v>10.865629999999976</v>
      </c>
      <c r="AA64" s="546">
        <v>65.000510000000006</v>
      </c>
      <c r="AB64" s="546">
        <v>15.814593</v>
      </c>
      <c r="AC64" s="546">
        <v>5.6742600000000003</v>
      </c>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c r="HZ64" s="44"/>
      <c r="IA64" s="44"/>
      <c r="IB64" s="44"/>
      <c r="IC64" s="44"/>
      <c r="ID64" s="44"/>
      <c r="IE64" s="44"/>
      <c r="IF64" s="44"/>
    </row>
    <row r="65" spans="1:240" s="567" customFormat="1" ht="17.25" customHeight="1">
      <c r="A65" s="558" t="s">
        <v>150</v>
      </c>
      <c r="B65" s="566" t="s">
        <v>151</v>
      </c>
      <c r="C65" s="560" t="s">
        <v>152</v>
      </c>
      <c r="D65" s="561">
        <v>48.94</v>
      </c>
      <c r="E65" s="579">
        <f t="shared" si="11"/>
        <v>0</v>
      </c>
      <c r="F65" s="555">
        <f t="shared" si="13"/>
        <v>48.94</v>
      </c>
      <c r="G65" s="562">
        <f t="shared" si="15"/>
        <v>0.95876938990608207</v>
      </c>
      <c r="H65" s="565">
        <v>36.84356200000061</v>
      </c>
      <c r="I65" s="565">
        <v>0</v>
      </c>
      <c r="J65" s="565">
        <v>0</v>
      </c>
      <c r="K65" s="565">
        <v>0</v>
      </c>
      <c r="L65" s="565">
        <v>12.096437999999388</v>
      </c>
      <c r="M65" s="565">
        <v>0</v>
      </c>
      <c r="N65" s="565">
        <v>0</v>
      </c>
      <c r="O65" s="565">
        <v>0</v>
      </c>
      <c r="P65" s="565">
        <v>0</v>
      </c>
      <c r="Q65" s="565">
        <v>0</v>
      </c>
      <c r="R65" s="565">
        <v>0</v>
      </c>
      <c r="S65" s="565">
        <v>0</v>
      </c>
      <c r="T65" s="565">
        <v>0</v>
      </c>
      <c r="U65" s="565">
        <v>0</v>
      </c>
      <c r="V65" s="565">
        <v>0</v>
      </c>
      <c r="W65" s="565">
        <v>0</v>
      </c>
      <c r="X65" s="565">
        <v>0</v>
      </c>
      <c r="Y65" s="565">
        <v>0</v>
      </c>
      <c r="Z65" s="565">
        <v>0</v>
      </c>
      <c r="AA65" s="565">
        <v>0</v>
      </c>
      <c r="AB65" s="565">
        <v>0</v>
      </c>
      <c r="AC65" s="565">
        <v>0</v>
      </c>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row>
    <row r="66" spans="1:240" s="547" customFormat="1" ht="17.25" customHeight="1">
      <c r="A66" s="515" t="s">
        <v>153</v>
      </c>
      <c r="B66" s="529" t="s">
        <v>154</v>
      </c>
      <c r="C66" s="517" t="s">
        <v>155</v>
      </c>
      <c r="D66" s="518">
        <v>17.03</v>
      </c>
      <c r="E66" s="576">
        <f t="shared" si="11"/>
        <v>0</v>
      </c>
      <c r="F66" s="524">
        <f t="shared" si="13"/>
        <v>17.03</v>
      </c>
      <c r="G66" s="523">
        <f t="shared" si="15"/>
        <v>0.33362980609114384</v>
      </c>
      <c r="H66" s="546">
        <v>3.0084930000000001</v>
      </c>
      <c r="I66" s="546">
        <v>0.51400000000000001</v>
      </c>
      <c r="J66" s="546">
        <v>0.73599999999999999</v>
      </c>
      <c r="K66" s="546">
        <v>0.80999999999999994</v>
      </c>
      <c r="L66" s="546">
        <v>0.74</v>
      </c>
      <c r="M66" s="546">
        <v>1.3115069999999991</v>
      </c>
      <c r="N66" s="546">
        <v>0.48070000000000002</v>
      </c>
      <c r="O66" s="546">
        <v>0.36</v>
      </c>
      <c r="P66" s="546">
        <v>0.27</v>
      </c>
      <c r="Q66" s="546">
        <v>0.66999999999999993</v>
      </c>
      <c r="R66" s="546">
        <v>1.6719999999999999</v>
      </c>
      <c r="S66" s="546">
        <v>1.4400000000000002</v>
      </c>
      <c r="T66" s="546">
        <v>0.81780000000000008</v>
      </c>
      <c r="U66" s="546">
        <v>0.33</v>
      </c>
      <c r="V66" s="546">
        <v>0.36649999999999999</v>
      </c>
      <c r="W66" s="546">
        <v>0.44399999999999995</v>
      </c>
      <c r="X66" s="546">
        <v>0.48399999999999999</v>
      </c>
      <c r="Y66" s="546">
        <v>0.41500000000000004</v>
      </c>
      <c r="Z66" s="546">
        <v>0.51</v>
      </c>
      <c r="AA66" s="546">
        <v>0.71</v>
      </c>
      <c r="AB66" s="546">
        <v>0.39500000000000002</v>
      </c>
      <c r="AC66" s="546">
        <v>0.54500000000000004</v>
      </c>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row>
    <row r="67" spans="1:240" s="547" customFormat="1" ht="17.25" customHeight="1">
      <c r="A67" s="515" t="s">
        <v>156</v>
      </c>
      <c r="B67" s="529" t="s">
        <v>157</v>
      </c>
      <c r="C67" s="517" t="s">
        <v>158</v>
      </c>
      <c r="D67" s="518">
        <v>1.69</v>
      </c>
      <c r="E67" s="576">
        <f t="shared" si="11"/>
        <v>0</v>
      </c>
      <c r="F67" s="524">
        <f t="shared" si="13"/>
        <v>1.69</v>
      </c>
      <c r="G67" s="523">
        <f t="shared" si="15"/>
        <v>3.3108301367823431E-2</v>
      </c>
      <c r="H67" s="523">
        <v>0.73594700000000002</v>
      </c>
      <c r="I67" s="523">
        <v>0.01</v>
      </c>
      <c r="J67" s="523">
        <v>0</v>
      </c>
      <c r="K67" s="523">
        <v>0</v>
      </c>
      <c r="L67" s="523">
        <v>0.5907</v>
      </c>
      <c r="M67" s="523">
        <v>0.05</v>
      </c>
      <c r="N67" s="523">
        <v>0</v>
      </c>
      <c r="O67" s="523">
        <v>0</v>
      </c>
      <c r="P67" s="523">
        <v>0</v>
      </c>
      <c r="Q67" s="523">
        <v>0</v>
      </c>
      <c r="R67" s="523">
        <v>0</v>
      </c>
      <c r="S67" s="523">
        <v>0</v>
      </c>
      <c r="T67" s="523">
        <v>0</v>
      </c>
      <c r="U67" s="523">
        <v>0</v>
      </c>
      <c r="V67" s="523">
        <v>0</v>
      </c>
      <c r="W67" s="523">
        <v>5.0000000000000001E-3</v>
      </c>
      <c r="X67" s="523">
        <v>3.6399999999999801E-2</v>
      </c>
      <c r="Y67" s="523">
        <v>0.24795300000000001</v>
      </c>
      <c r="Z67" s="523">
        <v>0</v>
      </c>
      <c r="AA67" s="523">
        <v>0</v>
      </c>
      <c r="AB67" s="523">
        <v>1.4E-2</v>
      </c>
      <c r="AC67" s="523">
        <v>0</v>
      </c>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row>
    <row r="68" spans="1:240" s="50" customFormat="1" ht="17.25" customHeight="1">
      <c r="A68" s="90" t="s">
        <v>159</v>
      </c>
      <c r="B68" s="99" t="s">
        <v>160</v>
      </c>
      <c r="C68" s="92" t="s">
        <v>181</v>
      </c>
      <c r="D68" s="92"/>
      <c r="E68" s="578">
        <f t="shared" si="11"/>
        <v>0</v>
      </c>
      <c r="F68" s="23">
        <f t="shared" si="13"/>
        <v>0</v>
      </c>
      <c r="G68" s="18">
        <f t="shared" si="15"/>
        <v>0</v>
      </c>
      <c r="H68" s="100">
        <v>0</v>
      </c>
      <c r="I68" s="100">
        <v>0</v>
      </c>
      <c r="J68" s="100">
        <v>0</v>
      </c>
      <c r="K68" s="100">
        <v>0</v>
      </c>
      <c r="L68" s="100">
        <v>0</v>
      </c>
      <c r="M68" s="100">
        <v>0</v>
      </c>
      <c r="N68" s="100">
        <v>0</v>
      </c>
      <c r="O68" s="100">
        <v>0</v>
      </c>
      <c r="P68" s="100">
        <v>0</v>
      </c>
      <c r="Q68" s="100">
        <v>0</v>
      </c>
      <c r="R68" s="100">
        <v>0</v>
      </c>
      <c r="S68" s="100">
        <v>0</v>
      </c>
      <c r="T68" s="100">
        <v>0</v>
      </c>
      <c r="U68" s="100">
        <v>0</v>
      </c>
      <c r="V68" s="100">
        <v>0</v>
      </c>
      <c r="W68" s="100">
        <v>0</v>
      </c>
      <c r="X68" s="100">
        <v>0</v>
      </c>
      <c r="Y68" s="100">
        <v>0</v>
      </c>
      <c r="Z68" s="100">
        <v>0</v>
      </c>
      <c r="AA68" s="100">
        <v>0</v>
      </c>
      <c r="AB68" s="100">
        <v>0</v>
      </c>
      <c r="AC68" s="100">
        <v>0</v>
      </c>
    </row>
    <row r="69" spans="1:240" s="50" customFormat="1" ht="18" customHeight="1">
      <c r="A69" s="90" t="s">
        <v>161</v>
      </c>
      <c r="B69" s="99" t="s">
        <v>162</v>
      </c>
      <c r="C69" s="92" t="s">
        <v>163</v>
      </c>
      <c r="D69" s="92"/>
      <c r="E69" s="578">
        <f t="shared" si="11"/>
        <v>6.8978809999999999</v>
      </c>
      <c r="F69" s="23">
        <f t="shared" si="13"/>
        <v>6.8978809999999999</v>
      </c>
      <c r="G69" s="18">
        <f t="shared" si="15"/>
        <v>0.13513439227655816</v>
      </c>
      <c r="H69" s="100">
        <v>0.13148100000000001</v>
      </c>
      <c r="I69" s="100">
        <v>0</v>
      </c>
      <c r="J69" s="100">
        <v>0.67</v>
      </c>
      <c r="K69" s="100">
        <v>0.43000000000000005</v>
      </c>
      <c r="L69" s="100">
        <v>0.33389999999999997</v>
      </c>
      <c r="M69" s="100">
        <v>0.214</v>
      </c>
      <c r="N69" s="100">
        <v>0.16</v>
      </c>
      <c r="O69" s="100">
        <v>0</v>
      </c>
      <c r="P69" s="100">
        <v>0</v>
      </c>
      <c r="Q69" s="100">
        <v>0.59450000000000003</v>
      </c>
      <c r="R69" s="100">
        <v>1.06</v>
      </c>
      <c r="S69" s="100">
        <v>0.54</v>
      </c>
      <c r="T69" s="100">
        <v>0.54</v>
      </c>
      <c r="U69" s="100">
        <v>0</v>
      </c>
      <c r="V69" s="100">
        <v>0.74</v>
      </c>
      <c r="W69" s="100">
        <v>0.32</v>
      </c>
      <c r="X69" s="100">
        <v>0.16400000000000001</v>
      </c>
      <c r="Y69" s="100">
        <v>0</v>
      </c>
      <c r="Z69" s="100">
        <v>0</v>
      </c>
      <c r="AA69" s="100">
        <v>0.73</v>
      </c>
      <c r="AB69" s="100">
        <v>0.27</v>
      </c>
      <c r="AC69" s="100">
        <v>0</v>
      </c>
    </row>
    <row r="70" spans="1:240" ht="18" customHeight="1">
      <c r="A70" s="90" t="s">
        <v>164</v>
      </c>
      <c r="B70" s="99" t="s">
        <v>165</v>
      </c>
      <c r="C70" s="92" t="s">
        <v>166</v>
      </c>
      <c r="D70" s="92"/>
      <c r="E70" s="578">
        <f t="shared" si="11"/>
        <v>1418.8360120000002</v>
      </c>
      <c r="F70" s="23">
        <f t="shared" si="13"/>
        <v>1418.8360120000002</v>
      </c>
      <c r="G70" s="18">
        <f t="shared" si="15"/>
        <v>27.796006080956658</v>
      </c>
      <c r="H70" s="100">
        <v>5.9388719999999999</v>
      </c>
      <c r="I70" s="100">
        <v>15.234999999999999</v>
      </c>
      <c r="J70" s="100">
        <v>51.643999999999998</v>
      </c>
      <c r="K70" s="100">
        <v>33.198</v>
      </c>
      <c r="L70" s="100">
        <v>61.740140000000004</v>
      </c>
      <c r="M70" s="100">
        <v>147.24459999999999</v>
      </c>
      <c r="N70" s="100">
        <v>33.793000000000006</v>
      </c>
      <c r="O70" s="100">
        <v>42.8</v>
      </c>
      <c r="P70" s="100">
        <v>38.35</v>
      </c>
      <c r="Q70" s="100">
        <v>81.466999999999999</v>
      </c>
      <c r="R70" s="100">
        <v>120.7115</v>
      </c>
      <c r="S70" s="100">
        <v>62.654000000000003</v>
      </c>
      <c r="T70" s="100">
        <v>152.49089999999998</v>
      </c>
      <c r="U70" s="100">
        <v>24.779999999999998</v>
      </c>
      <c r="V70" s="100">
        <v>26.154</v>
      </c>
      <c r="W70" s="100">
        <v>216.38</v>
      </c>
      <c r="X70" s="100">
        <v>57.67</v>
      </c>
      <c r="Y70" s="100">
        <v>94.8</v>
      </c>
      <c r="Z70" s="100">
        <v>15.45</v>
      </c>
      <c r="AA70" s="100">
        <v>21.774999999999999</v>
      </c>
      <c r="AB70" s="100">
        <v>86.61</v>
      </c>
      <c r="AC70" s="100">
        <v>27.95</v>
      </c>
    </row>
    <row r="71" spans="1:240" ht="18" customHeight="1">
      <c r="A71" s="90" t="s">
        <v>167</v>
      </c>
      <c r="B71" s="99" t="s">
        <v>168</v>
      </c>
      <c r="C71" s="92" t="s">
        <v>169</v>
      </c>
      <c r="D71" s="92"/>
      <c r="E71" s="578">
        <f t="shared" ref="E71:E90" si="16">F71-D71</f>
        <v>79.492199999999997</v>
      </c>
      <c r="F71" s="23">
        <f t="shared" si="13"/>
        <v>79.492199999999997</v>
      </c>
      <c r="G71" s="18">
        <f t="shared" si="15"/>
        <v>1.5573087065037241</v>
      </c>
      <c r="H71" s="100">
        <v>0</v>
      </c>
      <c r="I71" s="100">
        <v>0</v>
      </c>
      <c r="J71" s="100">
        <v>1.0582</v>
      </c>
      <c r="K71" s="100">
        <v>0</v>
      </c>
      <c r="L71" s="100">
        <v>20.344000000000001</v>
      </c>
      <c r="M71" s="100">
        <v>0</v>
      </c>
      <c r="N71" s="100">
        <v>1.39</v>
      </c>
      <c r="O71" s="100">
        <v>0</v>
      </c>
      <c r="P71" s="100">
        <v>1.19</v>
      </c>
      <c r="Q71" s="100">
        <v>11.88</v>
      </c>
      <c r="R71" s="100">
        <v>0</v>
      </c>
      <c r="S71" s="100">
        <v>0</v>
      </c>
      <c r="T71" s="100">
        <v>9.2799999999999994</v>
      </c>
      <c r="U71" s="100">
        <v>0</v>
      </c>
      <c r="V71" s="100">
        <v>21.47</v>
      </c>
      <c r="W71" s="100">
        <v>0</v>
      </c>
      <c r="X71" s="100">
        <v>0</v>
      </c>
      <c r="Y71" s="100">
        <v>0</v>
      </c>
      <c r="Z71" s="100">
        <v>0</v>
      </c>
      <c r="AA71" s="100">
        <v>12.88</v>
      </c>
      <c r="AB71" s="100">
        <v>0</v>
      </c>
      <c r="AC71" s="100">
        <v>0</v>
      </c>
    </row>
    <row r="72" spans="1:240" ht="18" customHeight="1">
      <c r="A72" s="90" t="s">
        <v>170</v>
      </c>
      <c r="B72" s="99" t="s">
        <v>171</v>
      </c>
      <c r="C72" s="92" t="s">
        <v>172</v>
      </c>
      <c r="D72" s="92"/>
      <c r="E72" s="578">
        <f t="shared" si="16"/>
        <v>19.330000000000002</v>
      </c>
      <c r="F72" s="23">
        <f t="shared" si="13"/>
        <v>19.330000000000002</v>
      </c>
      <c r="G72" s="18">
        <f t="shared" si="15"/>
        <v>0.37868844108877336</v>
      </c>
      <c r="H72" s="100">
        <v>7.0000000000000007E-2</v>
      </c>
      <c r="I72" s="100">
        <v>0</v>
      </c>
      <c r="J72" s="100">
        <v>0</v>
      </c>
      <c r="K72" s="100">
        <v>0</v>
      </c>
      <c r="L72" s="100">
        <v>0.05</v>
      </c>
      <c r="M72" s="100">
        <v>0.05</v>
      </c>
      <c r="N72" s="100">
        <v>0</v>
      </c>
      <c r="O72" s="100">
        <v>0</v>
      </c>
      <c r="P72" s="100">
        <v>0</v>
      </c>
      <c r="Q72" s="100">
        <v>0</v>
      </c>
      <c r="R72" s="100">
        <v>0</v>
      </c>
      <c r="S72" s="100">
        <v>0</v>
      </c>
      <c r="T72" s="100">
        <v>0</v>
      </c>
      <c r="U72" s="100">
        <v>0</v>
      </c>
      <c r="V72" s="100">
        <v>0.05</v>
      </c>
      <c r="W72" s="100">
        <v>0</v>
      </c>
      <c r="X72" s="100">
        <v>0</v>
      </c>
      <c r="Y72" s="100">
        <v>0.125</v>
      </c>
      <c r="Z72" s="100">
        <v>0</v>
      </c>
      <c r="AA72" s="100">
        <v>0.01</v>
      </c>
      <c r="AB72" s="100">
        <v>18.73</v>
      </c>
      <c r="AC72" s="100">
        <v>0.245</v>
      </c>
    </row>
    <row r="73" spans="1:240" ht="18" customHeight="1">
      <c r="A73" s="90" t="s">
        <v>173</v>
      </c>
      <c r="B73" s="99" t="s">
        <v>174</v>
      </c>
      <c r="C73" s="92" t="s">
        <v>175</v>
      </c>
      <c r="D73" s="92"/>
      <c r="E73" s="578">
        <f t="shared" si="16"/>
        <v>0.3</v>
      </c>
      <c r="F73" s="23">
        <f t="shared" si="13"/>
        <v>0.3</v>
      </c>
      <c r="G73" s="18">
        <f t="shared" si="15"/>
        <v>5.8772132605603719E-3</v>
      </c>
      <c r="H73" s="100">
        <v>0</v>
      </c>
      <c r="I73" s="100">
        <v>0</v>
      </c>
      <c r="J73" s="100">
        <v>0</v>
      </c>
      <c r="K73" s="100">
        <v>0</v>
      </c>
      <c r="L73" s="100">
        <v>0</v>
      </c>
      <c r="M73" s="100">
        <v>0</v>
      </c>
      <c r="N73" s="100">
        <v>0</v>
      </c>
      <c r="O73" s="100">
        <v>0</v>
      </c>
      <c r="P73" s="100">
        <v>0</v>
      </c>
      <c r="Q73" s="100">
        <v>0</v>
      </c>
      <c r="R73" s="100">
        <v>0</v>
      </c>
      <c r="S73" s="100">
        <v>0</v>
      </c>
      <c r="T73" s="100">
        <v>0</v>
      </c>
      <c r="U73" s="100">
        <v>0</v>
      </c>
      <c r="V73" s="100">
        <v>0.04</v>
      </c>
      <c r="W73" s="100">
        <v>0</v>
      </c>
      <c r="X73" s="100">
        <v>0</v>
      </c>
      <c r="Y73" s="100">
        <v>0</v>
      </c>
      <c r="Z73" s="100">
        <v>0</v>
      </c>
      <c r="AA73" s="100">
        <v>0.04</v>
      </c>
      <c r="AB73" s="100">
        <v>0.22</v>
      </c>
      <c r="AC73" s="100">
        <v>0</v>
      </c>
    </row>
    <row r="74" spans="1:240" ht="18" customHeight="1">
      <c r="A74" s="90" t="s">
        <v>176</v>
      </c>
      <c r="B74" s="99" t="s">
        <v>177</v>
      </c>
      <c r="C74" s="92" t="s">
        <v>178</v>
      </c>
      <c r="D74" s="92"/>
      <c r="E74" s="578">
        <f t="shared" si="16"/>
        <v>3.9</v>
      </c>
      <c r="F74" s="23">
        <f t="shared" si="13"/>
        <v>3.9</v>
      </c>
      <c r="G74" s="18">
        <f t="shared" si="15"/>
        <v>7.6403772387284852E-2</v>
      </c>
      <c r="H74" s="100">
        <v>0</v>
      </c>
      <c r="I74" s="100">
        <v>0.5</v>
      </c>
      <c r="J74" s="100">
        <v>0</v>
      </c>
      <c r="K74" s="100">
        <v>0.5</v>
      </c>
      <c r="L74" s="100">
        <v>0</v>
      </c>
      <c r="M74" s="100">
        <v>0.5</v>
      </c>
      <c r="N74" s="100">
        <v>0.5</v>
      </c>
      <c r="O74" s="100">
        <v>0.5</v>
      </c>
      <c r="P74" s="100">
        <v>0</v>
      </c>
      <c r="Q74" s="100">
        <v>0</v>
      </c>
      <c r="R74" s="100">
        <v>0</v>
      </c>
      <c r="S74" s="100">
        <v>0.4</v>
      </c>
      <c r="T74" s="100">
        <v>0</v>
      </c>
      <c r="U74" s="100">
        <v>0</v>
      </c>
      <c r="V74" s="100">
        <v>0</v>
      </c>
      <c r="W74" s="100">
        <v>0</v>
      </c>
      <c r="X74" s="100">
        <v>0.5</v>
      </c>
      <c r="Y74" s="100">
        <v>0</v>
      </c>
      <c r="Z74" s="100">
        <v>0</v>
      </c>
      <c r="AA74" s="100">
        <v>0</v>
      </c>
      <c r="AB74" s="100">
        <v>0.5</v>
      </c>
      <c r="AC74" s="100">
        <v>0</v>
      </c>
    </row>
    <row r="75" spans="1:240" s="574" customFormat="1" ht="18" customHeight="1">
      <c r="A75" s="568">
        <v>3</v>
      </c>
      <c r="B75" s="569" t="s">
        <v>179</v>
      </c>
      <c r="C75" s="570" t="s">
        <v>180</v>
      </c>
      <c r="D75" s="571">
        <v>731.22</v>
      </c>
      <c r="E75" s="580">
        <f t="shared" si="16"/>
        <v>0</v>
      </c>
      <c r="F75" s="572">
        <f t="shared" si="13"/>
        <v>731.22</v>
      </c>
      <c r="G75" s="572">
        <f>F75/F$7*100</f>
        <v>0.71919968412811253</v>
      </c>
      <c r="H75" s="573">
        <v>0</v>
      </c>
      <c r="I75" s="573">
        <v>0</v>
      </c>
      <c r="J75" s="573">
        <v>5.1519999999999992</v>
      </c>
      <c r="K75" s="573">
        <v>6.32</v>
      </c>
      <c r="L75" s="573">
        <v>0</v>
      </c>
      <c r="M75" s="573">
        <v>0</v>
      </c>
      <c r="N75" s="573">
        <v>0</v>
      </c>
      <c r="O75" s="573">
        <v>2.017696999999953</v>
      </c>
      <c r="P75" s="573">
        <v>0.13499999999999998</v>
      </c>
      <c r="Q75" s="573">
        <v>12.885302999999984</v>
      </c>
      <c r="R75" s="573">
        <v>0</v>
      </c>
      <c r="S75" s="573">
        <v>0</v>
      </c>
      <c r="T75" s="573">
        <v>6.95</v>
      </c>
      <c r="U75" s="573">
        <v>0</v>
      </c>
      <c r="V75" s="573">
        <v>513.53899999999999</v>
      </c>
      <c r="W75" s="573">
        <v>0.36399999999999999</v>
      </c>
      <c r="X75" s="573">
        <v>0</v>
      </c>
      <c r="Y75" s="573">
        <v>1.609</v>
      </c>
      <c r="Z75" s="573">
        <v>0</v>
      </c>
      <c r="AA75" s="573">
        <v>182.24800000000002</v>
      </c>
      <c r="AB75" s="573">
        <v>0</v>
      </c>
      <c r="AC75" s="573">
        <v>0</v>
      </c>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row>
    <row r="76" spans="1:240" ht="21" customHeight="1">
      <c r="A76" s="106" t="s">
        <v>213</v>
      </c>
      <c r="B76" s="97" t="s">
        <v>214</v>
      </c>
      <c r="C76" s="81"/>
      <c r="D76" s="81"/>
      <c r="E76" s="80">
        <f t="shared" si="16"/>
        <v>0</v>
      </c>
      <c r="F76" s="14"/>
      <c r="G76" s="13"/>
      <c r="H76" s="107"/>
      <c r="I76" s="107"/>
      <c r="J76" s="107"/>
      <c r="K76" s="107"/>
      <c r="L76" s="107"/>
      <c r="M76" s="107"/>
      <c r="N76" s="107"/>
      <c r="O76" s="107"/>
      <c r="P76" s="107"/>
      <c r="Q76" s="107"/>
      <c r="R76" s="107"/>
      <c r="S76" s="107"/>
      <c r="T76" s="107"/>
      <c r="U76" s="107"/>
      <c r="V76" s="107"/>
      <c r="W76" s="107"/>
      <c r="X76" s="107"/>
      <c r="Y76" s="107"/>
      <c r="Z76" s="107"/>
      <c r="AA76" s="107"/>
      <c r="AB76" s="107"/>
      <c r="AC76" s="107"/>
    </row>
    <row r="77" spans="1:240" ht="21" customHeight="1">
      <c r="A77" s="106">
        <v>1</v>
      </c>
      <c r="B77" s="97" t="s">
        <v>310</v>
      </c>
      <c r="C77" s="81" t="s">
        <v>215</v>
      </c>
      <c r="D77" s="81"/>
      <c r="E77" s="80">
        <f t="shared" si="16"/>
        <v>0</v>
      </c>
      <c r="F77" s="13">
        <f>SUM(H77:O77)</f>
        <v>0</v>
      </c>
      <c r="G77" s="13">
        <f>F77/F$7*100</f>
        <v>0</v>
      </c>
      <c r="H77" s="107">
        <v>0</v>
      </c>
      <c r="I77" s="107">
        <v>0</v>
      </c>
      <c r="J77" s="107">
        <v>0</v>
      </c>
      <c r="K77" s="107">
        <v>0</v>
      </c>
      <c r="L77" s="107">
        <v>0</v>
      </c>
      <c r="M77" s="107">
        <v>0</v>
      </c>
      <c r="N77" s="107">
        <v>0</v>
      </c>
      <c r="O77" s="107">
        <v>0</v>
      </c>
      <c r="P77" s="107">
        <v>0</v>
      </c>
      <c r="Q77" s="107">
        <v>0</v>
      </c>
      <c r="R77" s="107">
        <v>0</v>
      </c>
      <c r="S77" s="107">
        <v>0</v>
      </c>
      <c r="T77" s="107">
        <v>0</v>
      </c>
      <c r="U77" s="107">
        <v>0</v>
      </c>
      <c r="V77" s="107">
        <v>0</v>
      </c>
      <c r="W77" s="107">
        <v>0</v>
      </c>
      <c r="X77" s="107">
        <v>0</v>
      </c>
      <c r="Y77" s="107">
        <v>0</v>
      </c>
      <c r="Z77" s="107">
        <v>0</v>
      </c>
      <c r="AA77" s="107">
        <v>0</v>
      </c>
      <c r="AB77" s="107">
        <v>0</v>
      </c>
      <c r="AC77" s="107">
        <v>0</v>
      </c>
    </row>
    <row r="78" spans="1:240" ht="21" customHeight="1">
      <c r="A78" s="106">
        <v>2</v>
      </c>
      <c r="B78" s="97" t="s">
        <v>216</v>
      </c>
      <c r="C78" s="81" t="s">
        <v>217</v>
      </c>
      <c r="D78" s="81"/>
      <c r="E78" s="80">
        <f t="shared" si="16"/>
        <v>0</v>
      </c>
      <c r="F78" s="13"/>
      <c r="G78" s="13"/>
      <c r="H78" s="107"/>
      <c r="I78" s="107"/>
      <c r="J78" s="107"/>
      <c r="K78" s="107"/>
      <c r="L78" s="107"/>
      <c r="M78" s="107"/>
      <c r="N78" s="107"/>
      <c r="O78" s="107"/>
      <c r="P78" s="107"/>
      <c r="Q78" s="107"/>
      <c r="R78" s="107"/>
      <c r="S78" s="107"/>
      <c r="T78" s="107"/>
      <c r="U78" s="107"/>
      <c r="V78" s="107"/>
      <c r="W78" s="107"/>
      <c r="X78" s="107"/>
      <c r="Y78" s="107"/>
      <c r="Z78" s="107"/>
      <c r="AA78" s="107"/>
      <c r="AB78" s="107"/>
      <c r="AC78" s="107"/>
    </row>
    <row r="79" spans="1:240" s="538" customFormat="1" ht="21" customHeight="1">
      <c r="A79" s="531">
        <v>3</v>
      </c>
      <c r="B79" s="532" t="s">
        <v>218</v>
      </c>
      <c r="C79" s="533" t="s">
        <v>219</v>
      </c>
      <c r="D79" s="534">
        <v>2847.1957000000002</v>
      </c>
      <c r="E79" s="535">
        <f t="shared" si="16"/>
        <v>0</v>
      </c>
      <c r="F79" s="536">
        <f t="shared" ref="F79:F89" si="17">SUM(H79:AC79)</f>
        <v>2847.1957000000002</v>
      </c>
      <c r="G79" s="536">
        <f t="shared" ref="G79:G89" si="18">F79/F$7*100</f>
        <v>2.8003914664409075</v>
      </c>
      <c r="H79" s="537">
        <f>H7</f>
        <v>86.545999999999992</v>
      </c>
      <c r="I79" s="537"/>
      <c r="J79" s="537"/>
      <c r="K79" s="537"/>
      <c r="L79" s="537">
        <f>L7</f>
        <v>2760.6497000000004</v>
      </c>
      <c r="M79" s="537"/>
      <c r="N79" s="537"/>
      <c r="O79" s="537"/>
      <c r="P79" s="537"/>
      <c r="Q79" s="537"/>
      <c r="R79" s="537"/>
      <c r="S79" s="537"/>
      <c r="T79" s="537"/>
      <c r="U79" s="537"/>
      <c r="V79" s="537"/>
      <c r="W79" s="537"/>
      <c r="X79" s="537"/>
      <c r="Y79" s="537"/>
      <c r="Z79" s="537"/>
      <c r="AA79" s="537"/>
      <c r="AB79" s="537"/>
      <c r="AC79" s="537"/>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c r="GZ79" s="44"/>
      <c r="HA79" s="44"/>
      <c r="HB79" s="44"/>
      <c r="HC79" s="44"/>
      <c r="HD79" s="44"/>
      <c r="HE79" s="44"/>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c r="ID79" s="44"/>
      <c r="IE79" s="44"/>
      <c r="IF79" s="44"/>
    </row>
    <row r="80" spans="1:240" s="543" customFormat="1" ht="49.5" customHeight="1">
      <c r="A80" s="539">
        <v>4</v>
      </c>
      <c r="B80" s="540" t="s">
        <v>220</v>
      </c>
      <c r="C80" s="541" t="s">
        <v>221</v>
      </c>
      <c r="D80" s="534">
        <v>3530.7849999999999</v>
      </c>
      <c r="E80" s="535">
        <f>F80-D80</f>
        <v>47.128629999998338</v>
      </c>
      <c r="F80" s="536">
        <f t="shared" si="17"/>
        <v>3577.9136299999982</v>
      </c>
      <c r="G80" s="536">
        <f t="shared" si="18"/>
        <v>3.5190973339537588</v>
      </c>
      <c r="H80" s="542">
        <f>KNN!H7</f>
        <v>0.3448790000000006</v>
      </c>
      <c r="I80" s="542">
        <f>KNN!I7</f>
        <v>34.455509999995847</v>
      </c>
      <c r="J80" s="542">
        <f>KNN!J7</f>
        <v>212.6402899999959</v>
      </c>
      <c r="K80" s="542">
        <f>KNN!K7</f>
        <v>36.814</v>
      </c>
      <c r="L80" s="542">
        <f>KNN!L7</f>
        <v>399.96188200000017</v>
      </c>
      <c r="M80" s="542">
        <f>KNN!M7</f>
        <v>148.40039299999546</v>
      </c>
      <c r="N80" s="542">
        <f>KNN!N7</f>
        <v>146.22981599999906</v>
      </c>
      <c r="O80" s="542">
        <f>KNN!O7</f>
        <v>65.343999999999994</v>
      </c>
      <c r="P80" s="542">
        <f>KNN!P7</f>
        <v>49.052999999999997</v>
      </c>
      <c r="Q80" s="542">
        <f>KNN!Q7</f>
        <v>236.0125510000002</v>
      </c>
      <c r="R80" s="542">
        <f>KNN!R7</f>
        <v>76.829964000000004</v>
      </c>
      <c r="S80" s="542">
        <f>KNN!S7</f>
        <v>204.05842799997944</v>
      </c>
      <c r="T80" s="542">
        <f>KNN!T7</f>
        <v>337.62223000001353</v>
      </c>
      <c r="U80" s="542">
        <f>KNN!U7</f>
        <v>21.92338000001584</v>
      </c>
      <c r="V80" s="542">
        <f>KNN!V7</f>
        <v>476.65989800000017</v>
      </c>
      <c r="W80" s="542">
        <f>KNN!W7</f>
        <v>218.84958</v>
      </c>
      <c r="X80" s="542">
        <f>KNN!X7</f>
        <v>168.06045000000259</v>
      </c>
      <c r="Y80" s="542">
        <f>KNN!Y7</f>
        <v>204.39242900000158</v>
      </c>
      <c r="Z80" s="542">
        <f>KNN!Z7</f>
        <v>77.680000000000007</v>
      </c>
      <c r="AA80" s="542">
        <f>KNN!AA7</f>
        <v>302.31383</v>
      </c>
      <c r="AB80" s="542">
        <f>KNN!AB7</f>
        <v>117.34094999999763</v>
      </c>
      <c r="AC80" s="542">
        <f>KNN!AC7</f>
        <v>42.92617000000044</v>
      </c>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112"/>
      <c r="EY80" s="112"/>
      <c r="EZ80" s="112"/>
      <c r="FA80" s="112"/>
      <c r="FB80" s="112"/>
      <c r="FC80" s="112"/>
      <c r="FD80" s="112"/>
      <c r="FE80" s="112"/>
      <c r="FF80" s="112"/>
      <c r="FG80" s="112"/>
      <c r="FH80" s="112"/>
      <c r="FI80" s="112"/>
      <c r="FJ80" s="112"/>
      <c r="FK80" s="112"/>
      <c r="FL80" s="112"/>
      <c r="FM80" s="112"/>
      <c r="FN80" s="112"/>
      <c r="FO80" s="112"/>
      <c r="FP80" s="112"/>
      <c r="FQ80" s="112"/>
      <c r="FR80" s="112"/>
      <c r="FS80" s="112"/>
      <c r="FT80" s="112"/>
      <c r="FU80" s="112"/>
      <c r="FV80" s="112"/>
      <c r="FW80" s="112"/>
      <c r="FX80" s="112"/>
      <c r="FY80" s="112"/>
      <c r="FZ80" s="112"/>
      <c r="GA80" s="112"/>
      <c r="GB80" s="112"/>
      <c r="GC80" s="112"/>
      <c r="GD80" s="112"/>
      <c r="GE80" s="112"/>
      <c r="GF80" s="112"/>
      <c r="GG80" s="112"/>
      <c r="GH80" s="112"/>
      <c r="GI80" s="112"/>
      <c r="GJ80" s="112"/>
      <c r="GK80" s="112"/>
      <c r="GL80" s="112"/>
      <c r="GM80" s="112"/>
      <c r="GN80" s="112"/>
      <c r="GO80" s="112"/>
      <c r="GP80" s="112"/>
      <c r="GQ80" s="112"/>
      <c r="GR80" s="112"/>
      <c r="GS80" s="112"/>
      <c r="GT80" s="112"/>
      <c r="GU80" s="112"/>
      <c r="GV80" s="112"/>
      <c r="GW80" s="112"/>
      <c r="GX80" s="112"/>
      <c r="GY80" s="112"/>
      <c r="GZ80" s="112"/>
      <c r="HA80" s="112"/>
      <c r="HB80" s="112"/>
      <c r="HC80" s="112"/>
      <c r="HD80" s="112"/>
      <c r="HE80" s="112"/>
      <c r="HF80" s="112"/>
      <c r="HG80" s="112"/>
      <c r="HH80" s="112"/>
      <c r="HI80" s="112"/>
      <c r="HJ80" s="112"/>
      <c r="HK80" s="112"/>
      <c r="HL80" s="112"/>
      <c r="HM80" s="112"/>
      <c r="HN80" s="112"/>
      <c r="HO80" s="112"/>
      <c r="HP80" s="112"/>
      <c r="HQ80" s="112"/>
      <c r="HR80" s="112"/>
      <c r="HS80" s="112"/>
      <c r="HT80" s="112"/>
      <c r="HU80" s="112"/>
      <c r="HV80" s="112"/>
      <c r="HW80" s="112"/>
      <c r="HX80" s="112"/>
      <c r="HY80" s="112"/>
      <c r="HZ80" s="112"/>
      <c r="IA80" s="112"/>
      <c r="IB80" s="112"/>
      <c r="IC80" s="112"/>
      <c r="ID80" s="112"/>
      <c r="IE80" s="112"/>
      <c r="IF80" s="112"/>
    </row>
    <row r="81" spans="1:240" s="545" customFormat="1" ht="37.5" customHeight="1">
      <c r="A81" s="539">
        <v>5</v>
      </c>
      <c r="B81" s="544" t="s">
        <v>222</v>
      </c>
      <c r="C81" s="541" t="s">
        <v>223</v>
      </c>
      <c r="D81" s="534">
        <v>84359.1</v>
      </c>
      <c r="E81" s="535">
        <f t="shared" si="16"/>
        <v>0</v>
      </c>
      <c r="F81" s="536">
        <f t="shared" si="17"/>
        <v>84359.100000000035</v>
      </c>
      <c r="G81" s="536">
        <f t="shared" si="18"/>
        <v>82.972344948622691</v>
      </c>
      <c r="H81" s="542">
        <f t="shared" ref="H81:AC81" si="19">H17+H21+H25</f>
        <v>0</v>
      </c>
      <c r="I81" s="542">
        <f t="shared" si="19"/>
        <v>2837.2737900000093</v>
      </c>
      <c r="J81" s="542">
        <f t="shared" si="19"/>
        <v>2327.2617230000119</v>
      </c>
      <c r="K81" s="542">
        <f t="shared" si="19"/>
        <v>4437.948370000001</v>
      </c>
      <c r="L81" s="542">
        <f t="shared" si="19"/>
        <v>1730.9243979999994</v>
      </c>
      <c r="M81" s="542">
        <f t="shared" si="19"/>
        <v>5912.9405310000002</v>
      </c>
      <c r="N81" s="542">
        <f t="shared" si="19"/>
        <v>4346.0201430000307</v>
      </c>
      <c r="O81" s="542">
        <f t="shared" si="19"/>
        <v>4603.1017450000045</v>
      </c>
      <c r="P81" s="542">
        <f t="shared" si="19"/>
        <v>4162.0694519999724</v>
      </c>
      <c r="Q81" s="542">
        <f t="shared" si="19"/>
        <v>2833.1028180000139</v>
      </c>
      <c r="R81" s="542">
        <f t="shared" si="19"/>
        <v>2308.83</v>
      </c>
      <c r="S81" s="542">
        <f t="shared" si="19"/>
        <v>6166.6583329999994</v>
      </c>
      <c r="T81" s="542">
        <f t="shared" si="19"/>
        <v>2176.8978999999863</v>
      </c>
      <c r="U81" s="542">
        <f t="shared" si="19"/>
        <v>4354.7475839999843</v>
      </c>
      <c r="V81" s="542">
        <f t="shared" si="19"/>
        <v>4288.6067670000011</v>
      </c>
      <c r="W81" s="542">
        <f t="shared" si="19"/>
        <v>3409.4734900000003</v>
      </c>
      <c r="X81" s="542">
        <f t="shared" si="19"/>
        <v>4842.3532269999969</v>
      </c>
      <c r="Y81" s="542">
        <f t="shared" si="19"/>
        <v>6492.3611329999912</v>
      </c>
      <c r="Z81" s="542">
        <f t="shared" si="19"/>
        <v>6465.7543569999998</v>
      </c>
      <c r="AA81" s="542">
        <f t="shared" si="19"/>
        <v>3359.7074329999987</v>
      </c>
      <c r="AB81" s="542">
        <f t="shared" si="19"/>
        <v>4558.4735300000111</v>
      </c>
      <c r="AC81" s="542">
        <f t="shared" si="19"/>
        <v>2744.5932759999969</v>
      </c>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row>
    <row r="82" spans="1:240" s="545" customFormat="1" ht="21" customHeight="1">
      <c r="A82" s="539">
        <v>6</v>
      </c>
      <c r="B82" s="544" t="s">
        <v>224</v>
      </c>
      <c r="C82" s="541" t="s">
        <v>225</v>
      </c>
      <c r="D82" s="534">
        <v>91.99</v>
      </c>
      <c r="E82" s="535">
        <f t="shared" si="16"/>
        <v>0</v>
      </c>
      <c r="F82" s="536">
        <f t="shared" si="17"/>
        <v>91.990000000000009</v>
      </c>
      <c r="G82" s="536">
        <f t="shared" si="18"/>
        <v>9.0477802772004415E-2</v>
      </c>
      <c r="H82" s="542">
        <f>H54</f>
        <v>0.20200000000000001</v>
      </c>
      <c r="I82" s="542">
        <f t="shared" ref="I82:R82" si="20">I54</f>
        <v>0</v>
      </c>
      <c r="J82" s="542">
        <f t="shared" si="20"/>
        <v>0.65147399999999978</v>
      </c>
      <c r="K82" s="542">
        <f t="shared" si="20"/>
        <v>8.4000000000000005E-2</v>
      </c>
      <c r="L82" s="542">
        <f t="shared" si="20"/>
        <v>0</v>
      </c>
      <c r="M82" s="542">
        <f t="shared" si="20"/>
        <v>0</v>
      </c>
      <c r="N82" s="542">
        <f t="shared" si="20"/>
        <v>0</v>
      </c>
      <c r="O82" s="542">
        <f t="shared" si="20"/>
        <v>0</v>
      </c>
      <c r="P82" s="542">
        <f t="shared" si="20"/>
        <v>0</v>
      </c>
      <c r="Q82" s="542">
        <f t="shared" si="20"/>
        <v>0</v>
      </c>
      <c r="R82" s="542">
        <f t="shared" si="20"/>
        <v>0</v>
      </c>
      <c r="S82" s="542">
        <f>S54+4.8</f>
        <v>4.8</v>
      </c>
      <c r="T82" s="542">
        <f t="shared" ref="T82:Z82" si="21">T54</f>
        <v>0</v>
      </c>
      <c r="U82" s="542">
        <f t="shared" si="21"/>
        <v>0</v>
      </c>
      <c r="V82" s="542">
        <f t="shared" si="21"/>
        <v>1</v>
      </c>
      <c r="W82" s="542">
        <f t="shared" si="21"/>
        <v>0</v>
      </c>
      <c r="X82" s="542">
        <f t="shared" si="21"/>
        <v>0</v>
      </c>
      <c r="Y82" s="542">
        <f t="shared" si="21"/>
        <v>0</v>
      </c>
      <c r="Z82" s="542">
        <f t="shared" si="21"/>
        <v>0</v>
      </c>
      <c r="AA82" s="542">
        <f>AA54+85</f>
        <v>85.252526000000003</v>
      </c>
      <c r="AB82" s="542">
        <f>AB54</f>
        <v>0</v>
      </c>
      <c r="AC82" s="542">
        <f>AC54</f>
        <v>0</v>
      </c>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row>
    <row r="83" spans="1:240" s="114" customFormat="1" ht="25.5" customHeight="1">
      <c r="A83" s="108">
        <v>7</v>
      </c>
      <c r="B83" s="113" t="s">
        <v>226</v>
      </c>
      <c r="C83" s="110" t="s">
        <v>227</v>
      </c>
      <c r="D83" s="110"/>
      <c r="E83" s="80">
        <f t="shared" si="16"/>
        <v>0</v>
      </c>
      <c r="F83" s="13">
        <f t="shared" si="17"/>
        <v>0</v>
      </c>
      <c r="G83" s="13">
        <f t="shared" si="18"/>
        <v>0</v>
      </c>
      <c r="H83" s="111"/>
      <c r="I83" s="86"/>
      <c r="J83" s="111"/>
      <c r="K83" s="111"/>
      <c r="L83" s="111"/>
      <c r="M83" s="111"/>
      <c r="N83" s="111"/>
      <c r="O83" s="111"/>
      <c r="P83" s="111"/>
      <c r="Q83" s="111"/>
      <c r="R83" s="111"/>
      <c r="S83" s="111"/>
      <c r="T83" s="111"/>
      <c r="U83" s="111"/>
      <c r="V83" s="111"/>
      <c r="W83" s="111"/>
      <c r="X83" s="111"/>
      <c r="Y83" s="111"/>
      <c r="Z83" s="111"/>
      <c r="AA83" s="111"/>
      <c r="AB83" s="111"/>
      <c r="AC83" s="111"/>
    </row>
    <row r="84" spans="1:240" s="545" customFormat="1" ht="35.25" customHeight="1">
      <c r="A84" s="539">
        <v>8</v>
      </c>
      <c r="B84" s="544" t="s">
        <v>228</v>
      </c>
      <c r="C84" s="541" t="s">
        <v>229</v>
      </c>
      <c r="D84" s="534">
        <v>60</v>
      </c>
      <c r="E84" s="535">
        <f t="shared" si="16"/>
        <v>0</v>
      </c>
      <c r="F84" s="536">
        <f t="shared" si="17"/>
        <v>60</v>
      </c>
      <c r="G84" s="536">
        <f t="shared" si="18"/>
        <v>5.9013677207525442E-2</v>
      </c>
      <c r="H84" s="542">
        <f t="shared" ref="H84:AC84" si="22">H36+H38</f>
        <v>0</v>
      </c>
      <c r="I84" s="542">
        <f t="shared" si="22"/>
        <v>0</v>
      </c>
      <c r="J84" s="542">
        <f t="shared" si="22"/>
        <v>0</v>
      </c>
      <c r="K84" s="542">
        <f t="shared" si="22"/>
        <v>0</v>
      </c>
      <c r="L84" s="542">
        <f t="shared" si="22"/>
        <v>0</v>
      </c>
      <c r="M84" s="542">
        <f t="shared" si="22"/>
        <v>0</v>
      </c>
      <c r="N84" s="542">
        <f t="shared" si="22"/>
        <v>0</v>
      </c>
      <c r="O84" s="542">
        <f t="shared" si="22"/>
        <v>0</v>
      </c>
      <c r="P84" s="542">
        <f t="shared" si="22"/>
        <v>0</v>
      </c>
      <c r="Q84" s="542">
        <f t="shared" si="22"/>
        <v>0</v>
      </c>
      <c r="R84" s="542">
        <f t="shared" si="22"/>
        <v>0</v>
      </c>
      <c r="S84" s="542">
        <f t="shared" si="22"/>
        <v>0</v>
      </c>
      <c r="T84" s="542">
        <f t="shared" si="22"/>
        <v>60</v>
      </c>
      <c r="U84" s="542">
        <f t="shared" si="22"/>
        <v>0</v>
      </c>
      <c r="V84" s="542">
        <f t="shared" si="22"/>
        <v>0</v>
      </c>
      <c r="W84" s="542">
        <f t="shared" si="22"/>
        <v>0</v>
      </c>
      <c r="X84" s="542">
        <f t="shared" si="22"/>
        <v>0</v>
      </c>
      <c r="Y84" s="542">
        <f t="shared" si="22"/>
        <v>0</v>
      </c>
      <c r="Z84" s="542">
        <f t="shared" si="22"/>
        <v>0</v>
      </c>
      <c r="AA84" s="542">
        <f t="shared" si="22"/>
        <v>0</v>
      </c>
      <c r="AB84" s="542">
        <f t="shared" si="22"/>
        <v>0</v>
      </c>
      <c r="AC84" s="542">
        <f t="shared" si="22"/>
        <v>0</v>
      </c>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row>
    <row r="85" spans="1:240" s="545" customFormat="1" ht="21" customHeight="1">
      <c r="A85" s="539">
        <v>9</v>
      </c>
      <c r="B85" s="544" t="s">
        <v>230</v>
      </c>
      <c r="C85" s="541" t="s">
        <v>231</v>
      </c>
      <c r="D85" s="534">
        <v>53.76</v>
      </c>
      <c r="E85" s="535">
        <f t="shared" si="16"/>
        <v>0</v>
      </c>
      <c r="F85" s="536">
        <f t="shared" si="17"/>
        <v>53.760000000000005</v>
      </c>
      <c r="G85" s="536">
        <f t="shared" si="18"/>
        <v>5.2876254777942791E-2</v>
      </c>
      <c r="H85" s="542">
        <f>'KĐT(có KĐT mới)'!H7</f>
        <v>27.560000000000002</v>
      </c>
      <c r="I85" s="542">
        <f>'KĐT(có KĐT mới)'!I7</f>
        <v>0</v>
      </c>
      <c r="J85" s="542">
        <f>'KĐT(có KĐT mới)'!J7</f>
        <v>0</v>
      </c>
      <c r="K85" s="542">
        <f>'KĐT(có KĐT mới)'!K7</f>
        <v>0</v>
      </c>
      <c r="L85" s="542">
        <f>'KĐT(có KĐT mới)'!L7</f>
        <v>26.2</v>
      </c>
      <c r="M85" s="542">
        <f>'KĐT(có KĐT mới)'!M7</f>
        <v>0</v>
      </c>
      <c r="N85" s="542">
        <f>'KĐT(có KĐT mới)'!N7</f>
        <v>0</v>
      </c>
      <c r="O85" s="542">
        <f>'KĐT(có KĐT mới)'!O7</f>
        <v>0</v>
      </c>
      <c r="P85" s="542">
        <f>'KĐT(có KĐT mới)'!P7</f>
        <v>0</v>
      </c>
      <c r="Q85" s="542">
        <f>'KĐT(có KĐT mới)'!Q7</f>
        <v>0</v>
      </c>
      <c r="R85" s="542">
        <f>'KĐT(có KĐT mới)'!R7</f>
        <v>0</v>
      </c>
      <c r="S85" s="542">
        <f>'KĐT(có KĐT mới)'!S7</f>
        <v>0</v>
      </c>
      <c r="T85" s="542">
        <f>'KĐT(có KĐT mới)'!T7</f>
        <v>0</v>
      </c>
      <c r="U85" s="542">
        <f>'KĐT(có KĐT mới)'!U7</f>
        <v>0</v>
      </c>
      <c r="V85" s="542">
        <f>'KĐT(có KĐT mới)'!V7</f>
        <v>0</v>
      </c>
      <c r="W85" s="542">
        <f>'KĐT(có KĐT mới)'!W7</f>
        <v>0</v>
      </c>
      <c r="X85" s="542">
        <f>'KĐT(có KĐT mới)'!X7</f>
        <v>0</v>
      </c>
      <c r="Y85" s="542">
        <f>'KĐT(có KĐT mới)'!Y7</f>
        <v>0</v>
      </c>
      <c r="Z85" s="542">
        <f>'KĐT(có KĐT mới)'!Z7</f>
        <v>0</v>
      </c>
      <c r="AA85" s="542">
        <f>'KĐT(có KĐT mới)'!AA7</f>
        <v>0</v>
      </c>
      <c r="AB85" s="542">
        <f>'KĐT(có KĐT mới)'!AB7</f>
        <v>0</v>
      </c>
      <c r="AC85" s="542">
        <f>'KĐT(có KĐT mới)'!AC7</f>
        <v>0</v>
      </c>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row>
    <row r="86" spans="1:240" s="545" customFormat="1" ht="21" customHeight="1">
      <c r="A86" s="539">
        <v>10</v>
      </c>
      <c r="B86" s="544" t="s">
        <v>232</v>
      </c>
      <c r="C86" s="541" t="s">
        <v>233</v>
      </c>
      <c r="D86" s="534">
        <v>50.640000000000008</v>
      </c>
      <c r="E86" s="535">
        <f t="shared" si="16"/>
        <v>0</v>
      </c>
      <c r="F86" s="536">
        <f t="shared" si="17"/>
        <v>50.640000000000008</v>
      </c>
      <c r="G86" s="536">
        <f t="shared" si="18"/>
        <v>4.9807543563151473E-2</v>
      </c>
      <c r="H86" s="542">
        <f t="shared" ref="H86:AC86" si="23">H39</f>
        <v>0.86460000000000004</v>
      </c>
      <c r="I86" s="542">
        <f t="shared" si="23"/>
        <v>0.97869999999999602</v>
      </c>
      <c r="J86" s="542">
        <f t="shared" si="23"/>
        <v>1.4410899999977758</v>
      </c>
      <c r="K86" s="542">
        <f t="shared" si="23"/>
        <v>0.2</v>
      </c>
      <c r="L86" s="542">
        <f t="shared" si="23"/>
        <v>2.8883550000022282</v>
      </c>
      <c r="M86" s="542">
        <f t="shared" si="23"/>
        <v>18.601999999999997</v>
      </c>
      <c r="N86" s="542">
        <f t="shared" si="23"/>
        <v>0.92515499999999995</v>
      </c>
      <c r="O86" s="542">
        <f t="shared" si="23"/>
        <v>0.2</v>
      </c>
      <c r="P86" s="542">
        <f t="shared" si="23"/>
        <v>1.0438000000000045</v>
      </c>
      <c r="Q86" s="542">
        <f t="shared" si="23"/>
        <v>0.26399999999999602</v>
      </c>
      <c r="R86" s="542">
        <f t="shared" si="23"/>
        <v>0.87</v>
      </c>
      <c r="S86" s="542">
        <f t="shared" si="23"/>
        <v>5.6912999999999938</v>
      </c>
      <c r="T86" s="542">
        <f t="shared" si="23"/>
        <v>0.52</v>
      </c>
      <c r="U86" s="542">
        <f t="shared" si="23"/>
        <v>0.2</v>
      </c>
      <c r="V86" s="542">
        <f t="shared" si="23"/>
        <v>0.32</v>
      </c>
      <c r="W86" s="542">
        <f t="shared" si="23"/>
        <v>0.2</v>
      </c>
      <c r="X86" s="542">
        <f t="shared" si="23"/>
        <v>0</v>
      </c>
      <c r="Y86" s="542">
        <f t="shared" si="23"/>
        <v>0.13</v>
      </c>
      <c r="Z86" s="542">
        <f t="shared" si="23"/>
        <v>0.5</v>
      </c>
      <c r="AA86" s="542">
        <f t="shared" si="23"/>
        <v>14.5</v>
      </c>
      <c r="AB86" s="542">
        <f t="shared" si="23"/>
        <v>0.30099999999999999</v>
      </c>
      <c r="AC86" s="542">
        <f t="shared" si="23"/>
        <v>0</v>
      </c>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row>
    <row r="87" spans="1:240" s="114" customFormat="1" ht="21" customHeight="1">
      <c r="A87" s="108">
        <v>11</v>
      </c>
      <c r="B87" s="113" t="s">
        <v>234</v>
      </c>
      <c r="C87" s="110" t="s">
        <v>235</v>
      </c>
      <c r="D87" s="110"/>
      <c r="E87" s="80">
        <f t="shared" si="16"/>
        <v>0</v>
      </c>
      <c r="F87" s="13">
        <f t="shared" si="17"/>
        <v>0</v>
      </c>
      <c r="G87" s="13">
        <f t="shared" si="18"/>
        <v>0</v>
      </c>
      <c r="H87" s="111"/>
      <c r="I87" s="111">
        <v>0</v>
      </c>
      <c r="J87" s="111">
        <v>0</v>
      </c>
      <c r="K87" s="111">
        <v>0</v>
      </c>
      <c r="L87" s="111">
        <v>0</v>
      </c>
      <c r="M87" s="111"/>
      <c r="N87" s="111"/>
      <c r="O87" s="111"/>
      <c r="P87" s="111"/>
      <c r="Q87" s="111"/>
      <c r="R87" s="111"/>
      <c r="S87" s="111"/>
      <c r="T87" s="111"/>
      <c r="U87" s="111"/>
      <c r="V87" s="111"/>
      <c r="W87" s="111"/>
      <c r="X87" s="111"/>
      <c r="Y87" s="111"/>
      <c r="Z87" s="111"/>
      <c r="AA87" s="111"/>
      <c r="AB87" s="111"/>
      <c r="AC87" s="111"/>
    </row>
    <row r="88" spans="1:240" s="545" customFormat="1" ht="21" customHeight="1">
      <c r="A88" s="539">
        <v>12</v>
      </c>
      <c r="B88" s="544" t="s">
        <v>236</v>
      </c>
      <c r="C88" s="541" t="s">
        <v>237</v>
      </c>
      <c r="D88" s="534">
        <v>2993.9800000000005</v>
      </c>
      <c r="E88" s="535">
        <f t="shared" si="16"/>
        <v>0</v>
      </c>
      <c r="F88" s="536">
        <f t="shared" si="17"/>
        <v>2993.98</v>
      </c>
      <c r="G88" s="536">
        <f t="shared" si="18"/>
        <v>2.9447628214297836</v>
      </c>
      <c r="H88" s="542">
        <f>'dân cư nông thôn'!H7</f>
        <v>0</v>
      </c>
      <c r="I88" s="542">
        <f>'dân cư nông thôn'!I7</f>
        <v>31.337729999999997</v>
      </c>
      <c r="J88" s="542">
        <f>'dân cư nông thôn'!J7</f>
        <v>172.07874899999763</v>
      </c>
      <c r="K88" s="542">
        <f>'dân cư nông thôn'!K7</f>
        <v>159.69412000000017</v>
      </c>
      <c r="L88" s="542">
        <f>'dân cư nông thôn'!L7</f>
        <v>0</v>
      </c>
      <c r="M88" s="542">
        <f>'dân cư nông thôn'!M7</f>
        <v>171.11243599999997</v>
      </c>
      <c r="N88" s="542">
        <f>'dân cư nông thôn'!N7</f>
        <v>234.64476099999959</v>
      </c>
      <c r="O88" s="542">
        <f>'dân cư nông thôn'!O7</f>
        <v>73.910971000000004</v>
      </c>
      <c r="P88" s="542">
        <f>'dân cư nông thôn'!P7</f>
        <v>83.893261000001303</v>
      </c>
      <c r="Q88" s="542">
        <f>'dân cư nông thôn'!Q7</f>
        <v>168.88521299999999</v>
      </c>
      <c r="R88" s="542">
        <f>'dân cư nông thôn'!R7</f>
        <v>181.10068799999999</v>
      </c>
      <c r="S88" s="542">
        <f>'dân cư nông thôn'!S7</f>
        <v>258.08804500000059</v>
      </c>
      <c r="T88" s="542">
        <f>'dân cư nông thôn'!T7</f>
        <v>200.85722000000027</v>
      </c>
      <c r="U88" s="542">
        <f>'dân cư nông thôn'!U7</f>
        <v>49.325135999999922</v>
      </c>
      <c r="V88" s="542">
        <f>'dân cư nông thôn'!V7</f>
        <v>290.25610400000187</v>
      </c>
      <c r="W88" s="542">
        <f>'dân cư nông thôn'!W7</f>
        <v>159.25128499999974</v>
      </c>
      <c r="X88" s="542">
        <f>'dân cư nông thôn'!X7</f>
        <v>152.08102600000001</v>
      </c>
      <c r="Y88" s="542">
        <f>'dân cư nông thôn'!Y7</f>
        <v>127.93156099999919</v>
      </c>
      <c r="Z88" s="542">
        <f>'dân cư nông thôn'!Z7</f>
        <v>72.805772999999974</v>
      </c>
      <c r="AA88" s="542">
        <f>'dân cư nông thôn'!AA7</f>
        <v>210.02471500000001</v>
      </c>
      <c r="AB88" s="542">
        <f>'dân cư nông thôn'!AB7</f>
        <v>154.02456299999977</v>
      </c>
      <c r="AC88" s="542">
        <f>'dân cư nông thôn'!AC7</f>
        <v>42.676642999999828</v>
      </c>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row>
    <row r="89" spans="1:240" s="114" customFormat="1" ht="36" customHeight="1">
      <c r="A89" s="108">
        <v>13</v>
      </c>
      <c r="B89" s="113" t="s">
        <v>238</v>
      </c>
      <c r="C89" s="110" t="s">
        <v>239</v>
      </c>
      <c r="D89" s="110"/>
      <c r="E89" s="80">
        <f t="shared" si="16"/>
        <v>807.04555800000014</v>
      </c>
      <c r="F89" s="13">
        <f t="shared" si="17"/>
        <v>807.04555800000014</v>
      </c>
      <c r="G89" s="13">
        <f t="shared" si="18"/>
        <v>0.79377876752632104</v>
      </c>
      <c r="H89" s="111">
        <f t="shared" ref="H89" si="24">H40+H41+H42+H64</f>
        <v>0</v>
      </c>
      <c r="I89" s="111">
        <f>I64+I40+I41+I42</f>
        <v>6.9490300000000005</v>
      </c>
      <c r="J89" s="111">
        <f t="shared" ref="J89:AC89" si="25">J64+J40+J41+J42</f>
        <v>51.124879000000064</v>
      </c>
      <c r="K89" s="111">
        <f t="shared" si="25"/>
        <v>48.298610000000174</v>
      </c>
      <c r="L89" s="111">
        <f t="shared" si="25"/>
        <v>86.982885000000152</v>
      </c>
      <c r="M89" s="111">
        <f t="shared" si="25"/>
        <v>26.157470999999994</v>
      </c>
      <c r="N89" s="111">
        <f t="shared" si="25"/>
        <v>94.100531000000615</v>
      </c>
      <c r="O89" s="111">
        <f t="shared" si="25"/>
        <v>23.455729999999999</v>
      </c>
      <c r="P89" s="111">
        <f t="shared" si="25"/>
        <v>15.450310000000059</v>
      </c>
      <c r="Q89" s="111">
        <f t="shared" si="25"/>
        <v>46.766546999999989</v>
      </c>
      <c r="R89" s="111">
        <f t="shared" si="25"/>
        <v>23.194170000000092</v>
      </c>
      <c r="S89" s="111">
        <f t="shared" si="25"/>
        <v>38.143080000000261</v>
      </c>
      <c r="T89" s="111">
        <f t="shared" si="25"/>
        <v>43.93862999999989</v>
      </c>
      <c r="U89" s="111">
        <f t="shared" si="25"/>
        <v>8.0953999999999091</v>
      </c>
      <c r="V89" s="111">
        <f t="shared" si="25"/>
        <v>90.469032999999072</v>
      </c>
      <c r="W89" s="111">
        <f t="shared" si="25"/>
        <v>39.03211000000001</v>
      </c>
      <c r="X89" s="111">
        <f t="shared" si="25"/>
        <v>24.939779999999995</v>
      </c>
      <c r="Y89" s="111">
        <f t="shared" si="25"/>
        <v>33.249868999999933</v>
      </c>
      <c r="Z89" s="111">
        <f t="shared" si="25"/>
        <v>11.865629999999976</v>
      </c>
      <c r="AA89" s="111">
        <f t="shared" si="25"/>
        <v>71.80801000000001</v>
      </c>
      <c r="AB89" s="111">
        <f t="shared" si="25"/>
        <v>16.849592999999999</v>
      </c>
      <c r="AC89" s="111">
        <f t="shared" si="25"/>
        <v>6.1742600000000003</v>
      </c>
    </row>
    <row r="90" spans="1:240" ht="24" customHeight="1">
      <c r="B90" s="115" t="s">
        <v>240</v>
      </c>
      <c r="E90" s="80">
        <f t="shared" si="16"/>
        <v>0</v>
      </c>
    </row>
    <row r="91" spans="1:240" ht="18" customHeight="1"/>
    <row r="92" spans="1:240" ht="18" customHeight="1"/>
  </sheetData>
  <mergeCells count="11">
    <mergeCell ref="A1:B1"/>
    <mergeCell ref="A4:A5"/>
    <mergeCell ref="B4:B5"/>
    <mergeCell ref="C4:C5"/>
    <mergeCell ref="F4:F5"/>
    <mergeCell ref="G4:G5"/>
    <mergeCell ref="D4:D5"/>
    <mergeCell ref="E4:E5"/>
    <mergeCell ref="A2:AC2"/>
    <mergeCell ref="M3:AC3"/>
    <mergeCell ref="H4:AC4"/>
  </mergeCells>
  <pageMargins left="0.31496062992125984" right="0.27559055118110237" top="0.23622047244094491" bottom="0.74803149606299213" header="0.31496062992125984" footer="0.31496062992125984"/>
  <pageSetup paperSize="9" orientation="landscape" horizontalDpi="1200" verticalDpi="1200" r:id="rId1"/>
  <ignoredErrors>
    <ignoredError sqref="G11 F29:F30 G32 S82:AA82 AB82:AC82 I89" formula="1"/>
    <ignoredError sqref="F77:F78" formulaRange="1"/>
    <ignoredError sqref="C6 A6 A9 A3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F92"/>
  <sheetViews>
    <sheetView workbookViewId="0">
      <selection activeCell="I13" sqref="I13"/>
    </sheetView>
  </sheetViews>
  <sheetFormatPr defaultColWidth="7.5546875" defaultRowHeight="13.8"/>
  <cols>
    <col min="1" max="1" width="5.44140625" style="57" customWidth="1"/>
    <col min="2" max="2" width="47.5546875" style="58" customWidth="1"/>
    <col min="3" max="3" width="7.109375" style="44" customWidth="1"/>
    <col min="4" max="4" width="13.6640625" style="44" customWidth="1"/>
    <col min="5" max="5" width="15" style="44" customWidth="1"/>
    <col min="6" max="6" width="12.5546875" style="57" customWidth="1"/>
    <col min="7" max="7" width="8.88671875" style="57" customWidth="1"/>
    <col min="8" max="8" width="10.5546875" style="44" customWidth="1"/>
    <col min="9" max="9" width="10.88671875" style="44" customWidth="1"/>
    <col min="10" max="12" width="9.109375" style="44" customWidth="1"/>
    <col min="13" max="13" width="10.5546875" style="44" customWidth="1"/>
    <col min="14" max="14" width="10.44140625" style="44" customWidth="1"/>
    <col min="15" max="15" width="9.6640625" style="44" customWidth="1"/>
    <col min="16" max="16" width="10.44140625" style="44" customWidth="1"/>
    <col min="17" max="19" width="9.5546875" style="44" bestFit="1" customWidth="1"/>
    <col min="20" max="21" width="11" style="44" customWidth="1"/>
    <col min="22" max="29" width="9.5546875" style="44" bestFit="1" customWidth="1"/>
    <col min="30" max="247" width="7.5546875" style="44"/>
    <col min="248" max="248" width="4.44140625" style="44" customWidth="1"/>
    <col min="249" max="249" width="34.44140625" style="44" customWidth="1"/>
    <col min="250" max="250" width="6.88671875" style="44" customWidth="1"/>
    <col min="251" max="251" width="9.5546875" style="44" customWidth="1"/>
    <col min="252" max="252" width="7.44140625" style="44" customWidth="1"/>
    <col min="253" max="257" width="7.5546875" style="44"/>
    <col min="258" max="260" width="8.5546875" style="44" customWidth="1"/>
    <col min="261" max="267" width="0" style="44" hidden="1" customWidth="1"/>
    <col min="268" max="503" width="7.5546875" style="44"/>
    <col min="504" max="504" width="4.44140625" style="44" customWidth="1"/>
    <col min="505" max="505" width="34.44140625" style="44" customWidth="1"/>
    <col min="506" max="506" width="6.88671875" style="44" customWidth="1"/>
    <col min="507" max="507" width="9.5546875" style="44" customWidth="1"/>
    <col min="508" max="508" width="7.44140625" style="44" customWidth="1"/>
    <col min="509" max="513" width="7.5546875" style="44"/>
    <col min="514" max="516" width="8.5546875" style="44" customWidth="1"/>
    <col min="517" max="523" width="0" style="44" hidden="1" customWidth="1"/>
    <col min="524" max="759" width="7.5546875" style="44"/>
    <col min="760" max="760" width="4.44140625" style="44" customWidth="1"/>
    <col min="761" max="761" width="34.44140625" style="44" customWidth="1"/>
    <col min="762" max="762" width="6.88671875" style="44" customWidth="1"/>
    <col min="763" max="763" width="9.5546875" style="44" customWidth="1"/>
    <col min="764" max="764" width="7.44140625" style="44" customWidth="1"/>
    <col min="765" max="769" width="7.5546875" style="44"/>
    <col min="770" max="772" width="8.5546875" style="44" customWidth="1"/>
    <col min="773" max="779" width="0" style="44" hidden="1" customWidth="1"/>
    <col min="780" max="1015" width="7.5546875" style="44"/>
    <col min="1016" max="1016" width="4.44140625" style="44" customWidth="1"/>
    <col min="1017" max="1017" width="34.44140625" style="44" customWidth="1"/>
    <col min="1018" max="1018" width="6.88671875" style="44" customWidth="1"/>
    <col min="1019" max="1019" width="9.5546875" style="44" customWidth="1"/>
    <col min="1020" max="1020" width="7.44140625" style="44" customWidth="1"/>
    <col min="1021" max="1025" width="7.5546875" style="44"/>
    <col min="1026" max="1028" width="8.5546875" style="44" customWidth="1"/>
    <col min="1029" max="1035" width="0" style="44" hidden="1" customWidth="1"/>
    <col min="1036" max="1271" width="7.5546875" style="44"/>
    <col min="1272" max="1272" width="4.44140625" style="44" customWidth="1"/>
    <col min="1273" max="1273" width="34.44140625" style="44" customWidth="1"/>
    <col min="1274" max="1274" width="6.88671875" style="44" customWidth="1"/>
    <col min="1275" max="1275" width="9.5546875" style="44" customWidth="1"/>
    <col min="1276" max="1276" width="7.44140625" style="44" customWidth="1"/>
    <col min="1277" max="1281" width="7.5546875" style="44"/>
    <col min="1282" max="1284" width="8.5546875" style="44" customWidth="1"/>
    <col min="1285" max="1291" width="0" style="44" hidden="1" customWidth="1"/>
    <col min="1292" max="1527" width="7.5546875" style="44"/>
    <col min="1528" max="1528" width="4.44140625" style="44" customWidth="1"/>
    <col min="1529" max="1529" width="34.44140625" style="44" customWidth="1"/>
    <col min="1530" max="1530" width="6.88671875" style="44" customWidth="1"/>
    <col min="1531" max="1531" width="9.5546875" style="44" customWidth="1"/>
    <col min="1532" max="1532" width="7.44140625" style="44" customWidth="1"/>
    <col min="1533" max="1537" width="7.5546875" style="44"/>
    <col min="1538" max="1540" width="8.5546875" style="44" customWidth="1"/>
    <col min="1541" max="1547" width="0" style="44" hidden="1" customWidth="1"/>
    <col min="1548" max="1783" width="7.5546875" style="44"/>
    <col min="1784" max="1784" width="4.44140625" style="44" customWidth="1"/>
    <col min="1785" max="1785" width="34.44140625" style="44" customWidth="1"/>
    <col min="1786" max="1786" width="6.88671875" style="44" customWidth="1"/>
    <col min="1787" max="1787" width="9.5546875" style="44" customWidth="1"/>
    <col min="1788" max="1788" width="7.44140625" style="44" customWidth="1"/>
    <col min="1789" max="1793" width="7.5546875" style="44"/>
    <col min="1794" max="1796" width="8.5546875" style="44" customWidth="1"/>
    <col min="1797" max="1803" width="0" style="44" hidden="1" customWidth="1"/>
    <col min="1804" max="2039" width="7.5546875" style="44"/>
    <col min="2040" max="2040" width="4.44140625" style="44" customWidth="1"/>
    <col min="2041" max="2041" width="34.44140625" style="44" customWidth="1"/>
    <col min="2042" max="2042" width="6.88671875" style="44" customWidth="1"/>
    <col min="2043" max="2043" width="9.5546875" style="44" customWidth="1"/>
    <col min="2044" max="2044" width="7.44140625" style="44" customWidth="1"/>
    <col min="2045" max="2049" width="7.5546875" style="44"/>
    <col min="2050" max="2052" width="8.5546875" style="44" customWidth="1"/>
    <col min="2053" max="2059" width="0" style="44" hidden="1" customWidth="1"/>
    <col min="2060" max="2295" width="7.5546875" style="44"/>
    <col min="2296" max="2296" width="4.44140625" style="44" customWidth="1"/>
    <col min="2297" max="2297" width="34.44140625" style="44" customWidth="1"/>
    <col min="2298" max="2298" width="6.88671875" style="44" customWidth="1"/>
    <col min="2299" max="2299" width="9.5546875" style="44" customWidth="1"/>
    <col min="2300" max="2300" width="7.44140625" style="44" customWidth="1"/>
    <col min="2301" max="2305" width="7.5546875" style="44"/>
    <col min="2306" max="2308" width="8.5546875" style="44" customWidth="1"/>
    <col min="2309" max="2315" width="0" style="44" hidden="1" customWidth="1"/>
    <col min="2316" max="2551" width="7.5546875" style="44"/>
    <col min="2552" max="2552" width="4.44140625" style="44" customWidth="1"/>
    <col min="2553" max="2553" width="34.44140625" style="44" customWidth="1"/>
    <col min="2554" max="2554" width="6.88671875" style="44" customWidth="1"/>
    <col min="2555" max="2555" width="9.5546875" style="44" customWidth="1"/>
    <col min="2556" max="2556" width="7.44140625" style="44" customWidth="1"/>
    <col min="2557" max="2561" width="7.5546875" style="44"/>
    <col min="2562" max="2564" width="8.5546875" style="44" customWidth="1"/>
    <col min="2565" max="2571" width="0" style="44" hidden="1" customWidth="1"/>
    <col min="2572" max="2807" width="7.5546875" style="44"/>
    <col min="2808" max="2808" width="4.44140625" style="44" customWidth="1"/>
    <col min="2809" max="2809" width="34.44140625" style="44" customWidth="1"/>
    <col min="2810" max="2810" width="6.88671875" style="44" customWidth="1"/>
    <col min="2811" max="2811" width="9.5546875" style="44" customWidth="1"/>
    <col min="2812" max="2812" width="7.44140625" style="44" customWidth="1"/>
    <col min="2813" max="2817" width="7.5546875" style="44"/>
    <col min="2818" max="2820" width="8.5546875" style="44" customWidth="1"/>
    <col min="2821" max="2827" width="0" style="44" hidden="1" customWidth="1"/>
    <col min="2828" max="3063" width="7.5546875" style="44"/>
    <col min="3064" max="3064" width="4.44140625" style="44" customWidth="1"/>
    <col min="3065" max="3065" width="34.44140625" style="44" customWidth="1"/>
    <col min="3066" max="3066" width="6.88671875" style="44" customWidth="1"/>
    <col min="3067" max="3067" width="9.5546875" style="44" customWidth="1"/>
    <col min="3068" max="3068" width="7.44140625" style="44" customWidth="1"/>
    <col min="3069" max="3073" width="7.5546875" style="44"/>
    <col min="3074" max="3076" width="8.5546875" style="44" customWidth="1"/>
    <col min="3077" max="3083" width="0" style="44" hidden="1" customWidth="1"/>
    <col min="3084" max="3319" width="7.5546875" style="44"/>
    <col min="3320" max="3320" width="4.44140625" style="44" customWidth="1"/>
    <col min="3321" max="3321" width="34.44140625" style="44" customWidth="1"/>
    <col min="3322" max="3322" width="6.88671875" style="44" customWidth="1"/>
    <col min="3323" max="3323" width="9.5546875" style="44" customWidth="1"/>
    <col min="3324" max="3324" width="7.44140625" style="44" customWidth="1"/>
    <col min="3325" max="3329" width="7.5546875" style="44"/>
    <col min="3330" max="3332" width="8.5546875" style="44" customWidth="1"/>
    <col min="3333" max="3339" width="0" style="44" hidden="1" customWidth="1"/>
    <col min="3340" max="3575" width="7.5546875" style="44"/>
    <col min="3576" max="3576" width="4.44140625" style="44" customWidth="1"/>
    <col min="3577" max="3577" width="34.44140625" style="44" customWidth="1"/>
    <col min="3578" max="3578" width="6.88671875" style="44" customWidth="1"/>
    <col min="3579" max="3579" width="9.5546875" style="44" customWidth="1"/>
    <col min="3580" max="3580" width="7.44140625" style="44" customWidth="1"/>
    <col min="3581" max="3585" width="7.5546875" style="44"/>
    <col min="3586" max="3588" width="8.5546875" style="44" customWidth="1"/>
    <col min="3589" max="3595" width="0" style="44" hidden="1" customWidth="1"/>
    <col min="3596" max="3831" width="7.5546875" style="44"/>
    <col min="3832" max="3832" width="4.44140625" style="44" customWidth="1"/>
    <col min="3833" max="3833" width="34.44140625" style="44" customWidth="1"/>
    <col min="3834" max="3834" width="6.88671875" style="44" customWidth="1"/>
    <col min="3835" max="3835" width="9.5546875" style="44" customWidth="1"/>
    <col min="3836" max="3836" width="7.44140625" style="44" customWidth="1"/>
    <col min="3837" max="3841" width="7.5546875" style="44"/>
    <col min="3842" max="3844" width="8.5546875" style="44" customWidth="1"/>
    <col min="3845" max="3851" width="0" style="44" hidden="1" customWidth="1"/>
    <col min="3852" max="4087" width="7.5546875" style="44"/>
    <col min="4088" max="4088" width="4.44140625" style="44" customWidth="1"/>
    <col min="4089" max="4089" width="34.44140625" style="44" customWidth="1"/>
    <col min="4090" max="4090" width="6.88671875" style="44" customWidth="1"/>
    <col min="4091" max="4091" width="9.5546875" style="44" customWidth="1"/>
    <col min="4092" max="4092" width="7.44140625" style="44" customWidth="1"/>
    <col min="4093" max="4097" width="7.5546875" style="44"/>
    <col min="4098" max="4100" width="8.5546875" style="44" customWidth="1"/>
    <col min="4101" max="4107" width="0" style="44" hidden="1" customWidth="1"/>
    <col min="4108" max="4343" width="7.5546875" style="44"/>
    <col min="4344" max="4344" width="4.44140625" style="44" customWidth="1"/>
    <col min="4345" max="4345" width="34.44140625" style="44" customWidth="1"/>
    <col min="4346" max="4346" width="6.88671875" style="44" customWidth="1"/>
    <col min="4347" max="4347" width="9.5546875" style="44" customWidth="1"/>
    <col min="4348" max="4348" width="7.44140625" style="44" customWidth="1"/>
    <col min="4349" max="4353" width="7.5546875" style="44"/>
    <col min="4354" max="4356" width="8.5546875" style="44" customWidth="1"/>
    <col min="4357" max="4363" width="0" style="44" hidden="1" customWidth="1"/>
    <col min="4364" max="4599" width="7.5546875" style="44"/>
    <col min="4600" max="4600" width="4.44140625" style="44" customWidth="1"/>
    <col min="4601" max="4601" width="34.44140625" style="44" customWidth="1"/>
    <col min="4602" max="4602" width="6.88671875" style="44" customWidth="1"/>
    <col min="4603" max="4603" width="9.5546875" style="44" customWidth="1"/>
    <col min="4604" max="4604" width="7.44140625" style="44" customWidth="1"/>
    <col min="4605" max="4609" width="7.5546875" style="44"/>
    <col min="4610" max="4612" width="8.5546875" style="44" customWidth="1"/>
    <col min="4613" max="4619" width="0" style="44" hidden="1" customWidth="1"/>
    <col min="4620" max="4855" width="7.5546875" style="44"/>
    <col min="4856" max="4856" width="4.44140625" style="44" customWidth="1"/>
    <col min="4857" max="4857" width="34.44140625" style="44" customWidth="1"/>
    <col min="4858" max="4858" width="6.88671875" style="44" customWidth="1"/>
    <col min="4859" max="4859" width="9.5546875" style="44" customWidth="1"/>
    <col min="4860" max="4860" width="7.44140625" style="44" customWidth="1"/>
    <col min="4861" max="4865" width="7.5546875" style="44"/>
    <col min="4866" max="4868" width="8.5546875" style="44" customWidth="1"/>
    <col min="4869" max="4875" width="0" style="44" hidden="1" customWidth="1"/>
    <col min="4876" max="5111" width="7.5546875" style="44"/>
    <col min="5112" max="5112" width="4.44140625" style="44" customWidth="1"/>
    <col min="5113" max="5113" width="34.44140625" style="44" customWidth="1"/>
    <col min="5114" max="5114" width="6.88671875" style="44" customWidth="1"/>
    <col min="5115" max="5115" width="9.5546875" style="44" customWidth="1"/>
    <col min="5116" max="5116" width="7.44140625" style="44" customWidth="1"/>
    <col min="5117" max="5121" width="7.5546875" style="44"/>
    <col min="5122" max="5124" width="8.5546875" style="44" customWidth="1"/>
    <col min="5125" max="5131" width="0" style="44" hidden="1" customWidth="1"/>
    <col min="5132" max="5367" width="7.5546875" style="44"/>
    <col min="5368" max="5368" width="4.44140625" style="44" customWidth="1"/>
    <col min="5369" max="5369" width="34.44140625" style="44" customWidth="1"/>
    <col min="5370" max="5370" width="6.88671875" style="44" customWidth="1"/>
    <col min="5371" max="5371" width="9.5546875" style="44" customWidth="1"/>
    <col min="5372" max="5372" width="7.44140625" style="44" customWidth="1"/>
    <col min="5373" max="5377" width="7.5546875" style="44"/>
    <col min="5378" max="5380" width="8.5546875" style="44" customWidth="1"/>
    <col min="5381" max="5387" width="0" style="44" hidden="1" customWidth="1"/>
    <col min="5388" max="5623" width="7.5546875" style="44"/>
    <col min="5624" max="5624" width="4.44140625" style="44" customWidth="1"/>
    <col min="5625" max="5625" width="34.44140625" style="44" customWidth="1"/>
    <col min="5626" max="5626" width="6.88671875" style="44" customWidth="1"/>
    <col min="5627" max="5627" width="9.5546875" style="44" customWidth="1"/>
    <col min="5628" max="5628" width="7.44140625" style="44" customWidth="1"/>
    <col min="5629" max="5633" width="7.5546875" style="44"/>
    <col min="5634" max="5636" width="8.5546875" style="44" customWidth="1"/>
    <col min="5637" max="5643" width="0" style="44" hidden="1" customWidth="1"/>
    <col min="5644" max="5879" width="7.5546875" style="44"/>
    <col min="5880" max="5880" width="4.44140625" style="44" customWidth="1"/>
    <col min="5881" max="5881" width="34.44140625" style="44" customWidth="1"/>
    <col min="5882" max="5882" width="6.88671875" style="44" customWidth="1"/>
    <col min="5883" max="5883" width="9.5546875" style="44" customWidth="1"/>
    <col min="5884" max="5884" width="7.44140625" style="44" customWidth="1"/>
    <col min="5885" max="5889" width="7.5546875" style="44"/>
    <col min="5890" max="5892" width="8.5546875" style="44" customWidth="1"/>
    <col min="5893" max="5899" width="0" style="44" hidden="1" customWidth="1"/>
    <col min="5900" max="6135" width="7.5546875" style="44"/>
    <col min="6136" max="6136" width="4.44140625" style="44" customWidth="1"/>
    <col min="6137" max="6137" width="34.44140625" style="44" customWidth="1"/>
    <col min="6138" max="6138" width="6.88671875" style="44" customWidth="1"/>
    <col min="6139" max="6139" width="9.5546875" style="44" customWidth="1"/>
    <col min="6140" max="6140" width="7.44140625" style="44" customWidth="1"/>
    <col min="6141" max="6145" width="7.5546875" style="44"/>
    <col min="6146" max="6148" width="8.5546875" style="44" customWidth="1"/>
    <col min="6149" max="6155" width="0" style="44" hidden="1" customWidth="1"/>
    <col min="6156" max="6391" width="7.5546875" style="44"/>
    <col min="6392" max="6392" width="4.44140625" style="44" customWidth="1"/>
    <col min="6393" max="6393" width="34.44140625" style="44" customWidth="1"/>
    <col min="6394" max="6394" width="6.88671875" style="44" customWidth="1"/>
    <col min="6395" max="6395" width="9.5546875" style="44" customWidth="1"/>
    <col min="6396" max="6396" width="7.44140625" style="44" customWidth="1"/>
    <col min="6397" max="6401" width="7.5546875" style="44"/>
    <col min="6402" max="6404" width="8.5546875" style="44" customWidth="1"/>
    <col min="6405" max="6411" width="0" style="44" hidden="1" customWidth="1"/>
    <col min="6412" max="6647" width="7.5546875" style="44"/>
    <col min="6648" max="6648" width="4.44140625" style="44" customWidth="1"/>
    <col min="6649" max="6649" width="34.44140625" style="44" customWidth="1"/>
    <col min="6650" max="6650" width="6.88671875" style="44" customWidth="1"/>
    <col min="6651" max="6651" width="9.5546875" style="44" customWidth="1"/>
    <col min="6652" max="6652" width="7.44140625" style="44" customWidth="1"/>
    <col min="6653" max="6657" width="7.5546875" style="44"/>
    <col min="6658" max="6660" width="8.5546875" style="44" customWidth="1"/>
    <col min="6661" max="6667" width="0" style="44" hidden="1" customWidth="1"/>
    <col min="6668" max="6903" width="7.5546875" style="44"/>
    <col min="6904" max="6904" width="4.44140625" style="44" customWidth="1"/>
    <col min="6905" max="6905" width="34.44140625" style="44" customWidth="1"/>
    <col min="6906" max="6906" width="6.88671875" style="44" customWidth="1"/>
    <col min="6907" max="6907" width="9.5546875" style="44" customWidth="1"/>
    <col min="6908" max="6908" width="7.44140625" style="44" customWidth="1"/>
    <col min="6909" max="6913" width="7.5546875" style="44"/>
    <col min="6914" max="6916" width="8.5546875" style="44" customWidth="1"/>
    <col min="6917" max="6923" width="0" style="44" hidden="1" customWidth="1"/>
    <col min="6924" max="7159" width="7.5546875" style="44"/>
    <col min="7160" max="7160" width="4.44140625" style="44" customWidth="1"/>
    <col min="7161" max="7161" width="34.44140625" style="44" customWidth="1"/>
    <col min="7162" max="7162" width="6.88671875" style="44" customWidth="1"/>
    <col min="7163" max="7163" width="9.5546875" style="44" customWidth="1"/>
    <col min="7164" max="7164" width="7.44140625" style="44" customWidth="1"/>
    <col min="7165" max="7169" width="7.5546875" style="44"/>
    <col min="7170" max="7172" width="8.5546875" style="44" customWidth="1"/>
    <col min="7173" max="7179" width="0" style="44" hidden="1" customWidth="1"/>
    <col min="7180" max="7415" width="7.5546875" style="44"/>
    <col min="7416" max="7416" width="4.44140625" style="44" customWidth="1"/>
    <col min="7417" max="7417" width="34.44140625" style="44" customWidth="1"/>
    <col min="7418" max="7418" width="6.88671875" style="44" customWidth="1"/>
    <col min="7419" max="7419" width="9.5546875" style="44" customWidth="1"/>
    <col min="7420" max="7420" width="7.44140625" style="44" customWidth="1"/>
    <col min="7421" max="7425" width="7.5546875" style="44"/>
    <col min="7426" max="7428" width="8.5546875" style="44" customWidth="1"/>
    <col min="7429" max="7435" width="0" style="44" hidden="1" customWidth="1"/>
    <col min="7436" max="7671" width="7.5546875" style="44"/>
    <col min="7672" max="7672" width="4.44140625" style="44" customWidth="1"/>
    <col min="7673" max="7673" width="34.44140625" style="44" customWidth="1"/>
    <col min="7674" max="7674" width="6.88671875" style="44" customWidth="1"/>
    <col min="7675" max="7675" width="9.5546875" style="44" customWidth="1"/>
    <col min="7676" max="7676" width="7.44140625" style="44" customWidth="1"/>
    <col min="7677" max="7681" width="7.5546875" style="44"/>
    <col min="7682" max="7684" width="8.5546875" style="44" customWidth="1"/>
    <col min="7685" max="7691" width="0" style="44" hidden="1" customWidth="1"/>
    <col min="7692" max="7927" width="7.5546875" style="44"/>
    <col min="7928" max="7928" width="4.44140625" style="44" customWidth="1"/>
    <col min="7929" max="7929" width="34.44140625" style="44" customWidth="1"/>
    <col min="7930" max="7930" width="6.88671875" style="44" customWidth="1"/>
    <col min="7931" max="7931" width="9.5546875" style="44" customWidth="1"/>
    <col min="7932" max="7932" width="7.44140625" style="44" customWidth="1"/>
    <col min="7933" max="7937" width="7.5546875" style="44"/>
    <col min="7938" max="7940" width="8.5546875" style="44" customWidth="1"/>
    <col min="7941" max="7947" width="0" style="44" hidden="1" customWidth="1"/>
    <col min="7948" max="8183" width="7.5546875" style="44"/>
    <col min="8184" max="8184" width="4.44140625" style="44" customWidth="1"/>
    <col min="8185" max="8185" width="34.44140625" style="44" customWidth="1"/>
    <col min="8186" max="8186" width="6.88671875" style="44" customWidth="1"/>
    <col min="8187" max="8187" width="9.5546875" style="44" customWidth="1"/>
    <col min="8188" max="8188" width="7.44140625" style="44" customWidth="1"/>
    <col min="8189" max="8193" width="7.5546875" style="44"/>
    <col min="8194" max="8196" width="8.5546875" style="44" customWidth="1"/>
    <col min="8197" max="8203" width="0" style="44" hidden="1" customWidth="1"/>
    <col min="8204" max="8439" width="7.5546875" style="44"/>
    <col min="8440" max="8440" width="4.44140625" style="44" customWidth="1"/>
    <col min="8441" max="8441" width="34.44140625" style="44" customWidth="1"/>
    <col min="8442" max="8442" width="6.88671875" style="44" customWidth="1"/>
    <col min="8443" max="8443" width="9.5546875" style="44" customWidth="1"/>
    <col min="8444" max="8444" width="7.44140625" style="44" customWidth="1"/>
    <col min="8445" max="8449" width="7.5546875" style="44"/>
    <col min="8450" max="8452" width="8.5546875" style="44" customWidth="1"/>
    <col min="8453" max="8459" width="0" style="44" hidden="1" customWidth="1"/>
    <col min="8460" max="8695" width="7.5546875" style="44"/>
    <col min="8696" max="8696" width="4.44140625" style="44" customWidth="1"/>
    <col min="8697" max="8697" width="34.44140625" style="44" customWidth="1"/>
    <col min="8698" max="8698" width="6.88671875" style="44" customWidth="1"/>
    <col min="8699" max="8699" width="9.5546875" style="44" customWidth="1"/>
    <col min="8700" max="8700" width="7.44140625" style="44" customWidth="1"/>
    <col min="8701" max="8705" width="7.5546875" style="44"/>
    <col min="8706" max="8708" width="8.5546875" style="44" customWidth="1"/>
    <col min="8709" max="8715" width="0" style="44" hidden="1" customWidth="1"/>
    <col min="8716" max="8951" width="7.5546875" style="44"/>
    <col min="8952" max="8952" width="4.44140625" style="44" customWidth="1"/>
    <col min="8953" max="8953" width="34.44140625" style="44" customWidth="1"/>
    <col min="8954" max="8954" width="6.88671875" style="44" customWidth="1"/>
    <col min="8955" max="8955" width="9.5546875" style="44" customWidth="1"/>
    <col min="8956" max="8956" width="7.44140625" style="44" customWidth="1"/>
    <col min="8957" max="8961" width="7.5546875" style="44"/>
    <col min="8962" max="8964" width="8.5546875" style="44" customWidth="1"/>
    <col min="8965" max="8971" width="0" style="44" hidden="1" customWidth="1"/>
    <col min="8972" max="9207" width="7.5546875" style="44"/>
    <col min="9208" max="9208" width="4.44140625" style="44" customWidth="1"/>
    <col min="9209" max="9209" width="34.44140625" style="44" customWidth="1"/>
    <col min="9210" max="9210" width="6.88671875" style="44" customWidth="1"/>
    <col min="9211" max="9211" width="9.5546875" style="44" customWidth="1"/>
    <col min="9212" max="9212" width="7.44140625" style="44" customWidth="1"/>
    <col min="9213" max="9217" width="7.5546875" style="44"/>
    <col min="9218" max="9220" width="8.5546875" style="44" customWidth="1"/>
    <col min="9221" max="9227" width="0" style="44" hidden="1" customWidth="1"/>
    <col min="9228" max="9463" width="7.5546875" style="44"/>
    <col min="9464" max="9464" width="4.44140625" style="44" customWidth="1"/>
    <col min="9465" max="9465" width="34.44140625" style="44" customWidth="1"/>
    <col min="9466" max="9466" width="6.88671875" style="44" customWidth="1"/>
    <col min="9467" max="9467" width="9.5546875" style="44" customWidth="1"/>
    <col min="9468" max="9468" width="7.44140625" style="44" customWidth="1"/>
    <col min="9469" max="9473" width="7.5546875" style="44"/>
    <col min="9474" max="9476" width="8.5546875" style="44" customWidth="1"/>
    <col min="9477" max="9483" width="0" style="44" hidden="1" customWidth="1"/>
    <col min="9484" max="9719" width="7.5546875" style="44"/>
    <col min="9720" max="9720" width="4.44140625" style="44" customWidth="1"/>
    <col min="9721" max="9721" width="34.44140625" style="44" customWidth="1"/>
    <col min="9722" max="9722" width="6.88671875" style="44" customWidth="1"/>
    <col min="9723" max="9723" width="9.5546875" style="44" customWidth="1"/>
    <col min="9724" max="9724" width="7.44140625" style="44" customWidth="1"/>
    <col min="9725" max="9729" width="7.5546875" style="44"/>
    <col min="9730" max="9732" width="8.5546875" style="44" customWidth="1"/>
    <col min="9733" max="9739" width="0" style="44" hidden="1" customWidth="1"/>
    <col min="9740" max="9975" width="7.5546875" style="44"/>
    <col min="9976" max="9976" width="4.44140625" style="44" customWidth="1"/>
    <col min="9977" max="9977" width="34.44140625" style="44" customWidth="1"/>
    <col min="9978" max="9978" width="6.88671875" style="44" customWidth="1"/>
    <col min="9979" max="9979" width="9.5546875" style="44" customWidth="1"/>
    <col min="9980" max="9980" width="7.44140625" style="44" customWidth="1"/>
    <col min="9981" max="9985" width="7.5546875" style="44"/>
    <col min="9986" max="9988" width="8.5546875" style="44" customWidth="1"/>
    <col min="9989" max="9995" width="0" style="44" hidden="1" customWidth="1"/>
    <col min="9996" max="10231" width="7.5546875" style="44"/>
    <col min="10232" max="10232" width="4.44140625" style="44" customWidth="1"/>
    <col min="10233" max="10233" width="34.44140625" style="44" customWidth="1"/>
    <col min="10234" max="10234" width="6.88671875" style="44" customWidth="1"/>
    <col min="10235" max="10235" width="9.5546875" style="44" customWidth="1"/>
    <col min="10236" max="10236" width="7.44140625" style="44" customWidth="1"/>
    <col min="10237" max="10241" width="7.5546875" style="44"/>
    <col min="10242" max="10244" width="8.5546875" style="44" customWidth="1"/>
    <col min="10245" max="10251" width="0" style="44" hidden="1" customWidth="1"/>
    <col min="10252" max="10487" width="7.5546875" style="44"/>
    <col min="10488" max="10488" width="4.44140625" style="44" customWidth="1"/>
    <col min="10489" max="10489" width="34.44140625" style="44" customWidth="1"/>
    <col min="10490" max="10490" width="6.88671875" style="44" customWidth="1"/>
    <col min="10491" max="10491" width="9.5546875" style="44" customWidth="1"/>
    <col min="10492" max="10492" width="7.44140625" style="44" customWidth="1"/>
    <col min="10493" max="10497" width="7.5546875" style="44"/>
    <col min="10498" max="10500" width="8.5546875" style="44" customWidth="1"/>
    <col min="10501" max="10507" width="0" style="44" hidden="1" customWidth="1"/>
    <col min="10508" max="10743" width="7.5546875" style="44"/>
    <col min="10744" max="10744" width="4.44140625" style="44" customWidth="1"/>
    <col min="10745" max="10745" width="34.44140625" style="44" customWidth="1"/>
    <col min="10746" max="10746" width="6.88671875" style="44" customWidth="1"/>
    <col min="10747" max="10747" width="9.5546875" style="44" customWidth="1"/>
    <col min="10748" max="10748" width="7.44140625" style="44" customWidth="1"/>
    <col min="10749" max="10753" width="7.5546875" style="44"/>
    <col min="10754" max="10756" width="8.5546875" style="44" customWidth="1"/>
    <col min="10757" max="10763" width="0" style="44" hidden="1" customWidth="1"/>
    <col min="10764" max="10999" width="7.5546875" style="44"/>
    <col min="11000" max="11000" width="4.44140625" style="44" customWidth="1"/>
    <col min="11001" max="11001" width="34.44140625" style="44" customWidth="1"/>
    <col min="11002" max="11002" width="6.88671875" style="44" customWidth="1"/>
    <col min="11003" max="11003" width="9.5546875" style="44" customWidth="1"/>
    <col min="11004" max="11004" width="7.44140625" style="44" customWidth="1"/>
    <col min="11005" max="11009" width="7.5546875" style="44"/>
    <col min="11010" max="11012" width="8.5546875" style="44" customWidth="1"/>
    <col min="11013" max="11019" width="0" style="44" hidden="1" customWidth="1"/>
    <col min="11020" max="11255" width="7.5546875" style="44"/>
    <col min="11256" max="11256" width="4.44140625" style="44" customWidth="1"/>
    <col min="11257" max="11257" width="34.44140625" style="44" customWidth="1"/>
    <col min="11258" max="11258" width="6.88671875" style="44" customWidth="1"/>
    <col min="11259" max="11259" width="9.5546875" style="44" customWidth="1"/>
    <col min="11260" max="11260" width="7.44140625" style="44" customWidth="1"/>
    <col min="11261" max="11265" width="7.5546875" style="44"/>
    <col min="11266" max="11268" width="8.5546875" style="44" customWidth="1"/>
    <col min="11269" max="11275" width="0" style="44" hidden="1" customWidth="1"/>
    <col min="11276" max="11511" width="7.5546875" style="44"/>
    <col min="11512" max="11512" width="4.44140625" style="44" customWidth="1"/>
    <col min="11513" max="11513" width="34.44140625" style="44" customWidth="1"/>
    <col min="11514" max="11514" width="6.88671875" style="44" customWidth="1"/>
    <col min="11515" max="11515" width="9.5546875" style="44" customWidth="1"/>
    <col min="11516" max="11516" width="7.44140625" style="44" customWidth="1"/>
    <col min="11517" max="11521" width="7.5546875" style="44"/>
    <col min="11522" max="11524" width="8.5546875" style="44" customWidth="1"/>
    <col min="11525" max="11531" width="0" style="44" hidden="1" customWidth="1"/>
    <col min="11532" max="11767" width="7.5546875" style="44"/>
    <col min="11768" max="11768" width="4.44140625" style="44" customWidth="1"/>
    <col min="11769" max="11769" width="34.44140625" style="44" customWidth="1"/>
    <col min="11770" max="11770" width="6.88671875" style="44" customWidth="1"/>
    <col min="11771" max="11771" width="9.5546875" style="44" customWidth="1"/>
    <col min="11772" max="11772" width="7.44140625" style="44" customWidth="1"/>
    <col min="11773" max="11777" width="7.5546875" style="44"/>
    <col min="11778" max="11780" width="8.5546875" style="44" customWidth="1"/>
    <col min="11781" max="11787" width="0" style="44" hidden="1" customWidth="1"/>
    <col min="11788" max="12023" width="7.5546875" style="44"/>
    <col min="12024" max="12024" width="4.44140625" style="44" customWidth="1"/>
    <col min="12025" max="12025" width="34.44140625" style="44" customWidth="1"/>
    <col min="12026" max="12026" width="6.88671875" style="44" customWidth="1"/>
    <col min="12027" max="12027" width="9.5546875" style="44" customWidth="1"/>
    <col min="12028" max="12028" width="7.44140625" style="44" customWidth="1"/>
    <col min="12029" max="12033" width="7.5546875" style="44"/>
    <col min="12034" max="12036" width="8.5546875" style="44" customWidth="1"/>
    <col min="12037" max="12043" width="0" style="44" hidden="1" customWidth="1"/>
    <col min="12044" max="12279" width="7.5546875" style="44"/>
    <col min="12280" max="12280" width="4.44140625" style="44" customWidth="1"/>
    <col min="12281" max="12281" width="34.44140625" style="44" customWidth="1"/>
    <col min="12282" max="12282" width="6.88671875" style="44" customWidth="1"/>
    <col min="12283" max="12283" width="9.5546875" style="44" customWidth="1"/>
    <col min="12284" max="12284" width="7.44140625" style="44" customWidth="1"/>
    <col min="12285" max="12289" width="7.5546875" style="44"/>
    <col min="12290" max="12292" width="8.5546875" style="44" customWidth="1"/>
    <col min="12293" max="12299" width="0" style="44" hidden="1" customWidth="1"/>
    <col min="12300" max="12535" width="7.5546875" style="44"/>
    <col min="12536" max="12536" width="4.44140625" style="44" customWidth="1"/>
    <col min="12537" max="12537" width="34.44140625" style="44" customWidth="1"/>
    <col min="12538" max="12538" width="6.88671875" style="44" customWidth="1"/>
    <col min="12539" max="12539" width="9.5546875" style="44" customWidth="1"/>
    <col min="12540" max="12540" width="7.44140625" style="44" customWidth="1"/>
    <col min="12541" max="12545" width="7.5546875" style="44"/>
    <col min="12546" max="12548" width="8.5546875" style="44" customWidth="1"/>
    <col min="12549" max="12555" width="0" style="44" hidden="1" customWidth="1"/>
    <col min="12556" max="12791" width="7.5546875" style="44"/>
    <col min="12792" max="12792" width="4.44140625" style="44" customWidth="1"/>
    <col min="12793" max="12793" width="34.44140625" style="44" customWidth="1"/>
    <col min="12794" max="12794" width="6.88671875" style="44" customWidth="1"/>
    <col min="12795" max="12795" width="9.5546875" style="44" customWidth="1"/>
    <col min="12796" max="12796" width="7.44140625" style="44" customWidth="1"/>
    <col min="12797" max="12801" width="7.5546875" style="44"/>
    <col min="12802" max="12804" width="8.5546875" style="44" customWidth="1"/>
    <col min="12805" max="12811" width="0" style="44" hidden="1" customWidth="1"/>
    <col min="12812" max="13047" width="7.5546875" style="44"/>
    <col min="13048" max="13048" width="4.44140625" style="44" customWidth="1"/>
    <col min="13049" max="13049" width="34.44140625" style="44" customWidth="1"/>
    <col min="13050" max="13050" width="6.88671875" style="44" customWidth="1"/>
    <col min="13051" max="13051" width="9.5546875" style="44" customWidth="1"/>
    <col min="13052" max="13052" width="7.44140625" style="44" customWidth="1"/>
    <col min="13053" max="13057" width="7.5546875" style="44"/>
    <col min="13058" max="13060" width="8.5546875" style="44" customWidth="1"/>
    <col min="13061" max="13067" width="0" style="44" hidden="1" customWidth="1"/>
    <col min="13068" max="13303" width="7.5546875" style="44"/>
    <col min="13304" max="13304" width="4.44140625" style="44" customWidth="1"/>
    <col min="13305" max="13305" width="34.44140625" style="44" customWidth="1"/>
    <col min="13306" max="13306" width="6.88671875" style="44" customWidth="1"/>
    <col min="13307" max="13307" width="9.5546875" style="44" customWidth="1"/>
    <col min="13308" max="13308" width="7.44140625" style="44" customWidth="1"/>
    <col min="13309" max="13313" width="7.5546875" style="44"/>
    <col min="13314" max="13316" width="8.5546875" style="44" customWidth="1"/>
    <col min="13317" max="13323" width="0" style="44" hidden="1" customWidth="1"/>
    <col min="13324" max="13559" width="7.5546875" style="44"/>
    <col min="13560" max="13560" width="4.44140625" style="44" customWidth="1"/>
    <col min="13561" max="13561" width="34.44140625" style="44" customWidth="1"/>
    <col min="13562" max="13562" width="6.88671875" style="44" customWidth="1"/>
    <col min="13563" max="13563" width="9.5546875" style="44" customWidth="1"/>
    <col min="13564" max="13564" width="7.44140625" style="44" customWidth="1"/>
    <col min="13565" max="13569" width="7.5546875" style="44"/>
    <col min="13570" max="13572" width="8.5546875" style="44" customWidth="1"/>
    <col min="13573" max="13579" width="0" style="44" hidden="1" customWidth="1"/>
    <col min="13580" max="13815" width="7.5546875" style="44"/>
    <col min="13816" max="13816" width="4.44140625" style="44" customWidth="1"/>
    <col min="13817" max="13817" width="34.44140625" style="44" customWidth="1"/>
    <col min="13818" max="13818" width="6.88671875" style="44" customWidth="1"/>
    <col min="13819" max="13819" width="9.5546875" style="44" customWidth="1"/>
    <col min="13820" max="13820" width="7.44140625" style="44" customWidth="1"/>
    <col min="13821" max="13825" width="7.5546875" style="44"/>
    <col min="13826" max="13828" width="8.5546875" style="44" customWidth="1"/>
    <col min="13829" max="13835" width="0" style="44" hidden="1" customWidth="1"/>
    <col min="13836" max="14071" width="7.5546875" style="44"/>
    <col min="14072" max="14072" width="4.44140625" style="44" customWidth="1"/>
    <col min="14073" max="14073" width="34.44140625" style="44" customWidth="1"/>
    <col min="14074" max="14074" width="6.88671875" style="44" customWidth="1"/>
    <col min="14075" max="14075" width="9.5546875" style="44" customWidth="1"/>
    <col min="14076" max="14076" width="7.44140625" style="44" customWidth="1"/>
    <col min="14077" max="14081" width="7.5546875" style="44"/>
    <col min="14082" max="14084" width="8.5546875" style="44" customWidth="1"/>
    <col min="14085" max="14091" width="0" style="44" hidden="1" customWidth="1"/>
    <col min="14092" max="14327" width="7.5546875" style="44"/>
    <col min="14328" max="14328" width="4.44140625" style="44" customWidth="1"/>
    <col min="14329" max="14329" width="34.44140625" style="44" customWidth="1"/>
    <col min="14330" max="14330" width="6.88671875" style="44" customWidth="1"/>
    <col min="14331" max="14331" width="9.5546875" style="44" customWidth="1"/>
    <col min="14332" max="14332" width="7.44140625" style="44" customWidth="1"/>
    <col min="14333" max="14337" width="7.5546875" style="44"/>
    <col min="14338" max="14340" width="8.5546875" style="44" customWidth="1"/>
    <col min="14341" max="14347" width="0" style="44" hidden="1" customWidth="1"/>
    <col min="14348" max="14583" width="7.5546875" style="44"/>
    <col min="14584" max="14584" width="4.44140625" style="44" customWidth="1"/>
    <col min="14585" max="14585" width="34.44140625" style="44" customWidth="1"/>
    <col min="14586" max="14586" width="6.88671875" style="44" customWidth="1"/>
    <col min="14587" max="14587" width="9.5546875" style="44" customWidth="1"/>
    <col min="14588" max="14588" width="7.44140625" style="44" customWidth="1"/>
    <col min="14589" max="14593" width="7.5546875" style="44"/>
    <col min="14594" max="14596" width="8.5546875" style="44" customWidth="1"/>
    <col min="14597" max="14603" width="0" style="44" hidden="1" customWidth="1"/>
    <col min="14604" max="14839" width="7.5546875" style="44"/>
    <col min="14840" max="14840" width="4.44140625" style="44" customWidth="1"/>
    <col min="14841" max="14841" width="34.44140625" style="44" customWidth="1"/>
    <col min="14842" max="14842" width="6.88671875" style="44" customWidth="1"/>
    <col min="14843" max="14843" width="9.5546875" style="44" customWidth="1"/>
    <col min="14844" max="14844" width="7.44140625" style="44" customWidth="1"/>
    <col min="14845" max="14849" width="7.5546875" style="44"/>
    <col min="14850" max="14852" width="8.5546875" style="44" customWidth="1"/>
    <col min="14853" max="14859" width="0" style="44" hidden="1" customWidth="1"/>
    <col min="14860" max="15095" width="7.5546875" style="44"/>
    <col min="15096" max="15096" width="4.44140625" style="44" customWidth="1"/>
    <col min="15097" max="15097" width="34.44140625" style="44" customWidth="1"/>
    <col min="15098" max="15098" width="6.88671875" style="44" customWidth="1"/>
    <col min="15099" max="15099" width="9.5546875" style="44" customWidth="1"/>
    <col min="15100" max="15100" width="7.44140625" style="44" customWidth="1"/>
    <col min="15101" max="15105" width="7.5546875" style="44"/>
    <col min="15106" max="15108" width="8.5546875" style="44" customWidth="1"/>
    <col min="15109" max="15115" width="0" style="44" hidden="1" customWidth="1"/>
    <col min="15116" max="15351" width="7.5546875" style="44"/>
    <col min="15352" max="15352" width="4.44140625" style="44" customWidth="1"/>
    <col min="15353" max="15353" width="34.44140625" style="44" customWidth="1"/>
    <col min="15354" max="15354" width="6.88671875" style="44" customWidth="1"/>
    <col min="15355" max="15355" width="9.5546875" style="44" customWidth="1"/>
    <col min="15356" max="15356" width="7.44140625" style="44" customWidth="1"/>
    <col min="15357" max="15361" width="7.5546875" style="44"/>
    <col min="15362" max="15364" width="8.5546875" style="44" customWidth="1"/>
    <col min="15365" max="15371" width="0" style="44" hidden="1" customWidth="1"/>
    <col min="15372" max="15607" width="7.5546875" style="44"/>
    <col min="15608" max="15608" width="4.44140625" style="44" customWidth="1"/>
    <col min="15609" max="15609" width="34.44140625" style="44" customWidth="1"/>
    <col min="15610" max="15610" width="6.88671875" style="44" customWidth="1"/>
    <col min="15611" max="15611" width="9.5546875" style="44" customWidth="1"/>
    <col min="15612" max="15612" width="7.44140625" style="44" customWidth="1"/>
    <col min="15613" max="15617" width="7.5546875" style="44"/>
    <col min="15618" max="15620" width="8.5546875" style="44" customWidth="1"/>
    <col min="15621" max="15627" width="0" style="44" hidden="1" customWidth="1"/>
    <col min="15628" max="15863" width="7.5546875" style="44"/>
    <col min="15864" max="15864" width="4.44140625" style="44" customWidth="1"/>
    <col min="15865" max="15865" width="34.44140625" style="44" customWidth="1"/>
    <col min="15866" max="15866" width="6.88671875" style="44" customWidth="1"/>
    <col min="15867" max="15867" width="9.5546875" style="44" customWidth="1"/>
    <col min="15868" max="15868" width="7.44140625" style="44" customWidth="1"/>
    <col min="15869" max="15873" width="7.5546875" style="44"/>
    <col min="15874" max="15876" width="8.5546875" style="44" customWidth="1"/>
    <col min="15877" max="15883" width="0" style="44" hidden="1" customWidth="1"/>
    <col min="15884" max="16119" width="7.5546875" style="44"/>
    <col min="16120" max="16120" width="4.44140625" style="44" customWidth="1"/>
    <col min="16121" max="16121" width="34.44140625" style="44" customWidth="1"/>
    <col min="16122" max="16122" width="6.88671875" style="44" customWidth="1"/>
    <col min="16123" max="16123" width="9.5546875" style="44" customWidth="1"/>
    <col min="16124" max="16124" width="7.44140625" style="44" customWidth="1"/>
    <col min="16125" max="16129" width="7.5546875" style="44"/>
    <col min="16130" max="16132" width="8.5546875" style="44" customWidth="1"/>
    <col min="16133" max="16139" width="0" style="44" hidden="1" customWidth="1"/>
    <col min="16140" max="16384" width="7.5546875" style="44"/>
  </cols>
  <sheetData>
    <row r="1" spans="1:240" ht="18" customHeight="1">
      <c r="A1" s="932" t="s">
        <v>497</v>
      </c>
      <c r="B1" s="932"/>
      <c r="C1" s="71"/>
      <c r="D1" s="71"/>
      <c r="E1" s="758">
        <f>F25+F17</f>
        <v>0</v>
      </c>
      <c r="F1" s="72"/>
      <c r="G1" s="72"/>
      <c r="J1" s="44">
        <v>0.59949000000415253</v>
      </c>
    </row>
    <row r="2" spans="1:240" ht="18" customHeight="1">
      <c r="A2" s="927" t="s">
        <v>541</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row>
    <row r="3" spans="1:240" ht="18" customHeight="1">
      <c r="A3" s="220"/>
      <c r="B3" s="220"/>
      <c r="C3" s="73"/>
      <c r="D3" s="73"/>
      <c r="E3" s="73"/>
      <c r="F3" s="58"/>
      <c r="G3" s="58"/>
      <c r="J3" s="58"/>
      <c r="M3" s="928" t="s">
        <v>1</v>
      </c>
      <c r="N3" s="928"/>
      <c r="O3" s="928"/>
      <c r="P3" s="928"/>
      <c r="Q3" s="928"/>
      <c r="R3" s="928"/>
      <c r="S3" s="928"/>
      <c r="T3" s="928"/>
      <c r="U3" s="928"/>
      <c r="V3" s="928"/>
      <c r="W3" s="928"/>
      <c r="X3" s="928"/>
      <c r="Y3" s="928"/>
      <c r="Z3" s="928"/>
      <c r="AA3" s="928"/>
      <c r="AB3" s="928"/>
      <c r="AC3" s="928"/>
    </row>
    <row r="4" spans="1:240" ht="18" customHeight="1">
      <c r="A4" s="933" t="s">
        <v>2</v>
      </c>
      <c r="B4" s="925" t="s">
        <v>194</v>
      </c>
      <c r="C4" s="925" t="s">
        <v>4</v>
      </c>
      <c r="D4" s="925" t="s">
        <v>498</v>
      </c>
      <c r="E4" s="925" t="s">
        <v>499</v>
      </c>
      <c r="F4" s="923" t="s">
        <v>279</v>
      </c>
      <c r="G4" s="923" t="s">
        <v>207</v>
      </c>
      <c r="H4" s="929" t="s">
        <v>7</v>
      </c>
      <c r="I4" s="930"/>
      <c r="J4" s="930"/>
      <c r="K4" s="930"/>
      <c r="L4" s="930"/>
      <c r="M4" s="930"/>
      <c r="N4" s="930"/>
      <c r="O4" s="930"/>
      <c r="P4" s="930"/>
      <c r="Q4" s="930"/>
      <c r="R4" s="930"/>
      <c r="S4" s="930"/>
      <c r="T4" s="930"/>
      <c r="U4" s="930"/>
      <c r="V4" s="930"/>
      <c r="W4" s="930"/>
      <c r="X4" s="930"/>
      <c r="Y4" s="930"/>
      <c r="Z4" s="930"/>
      <c r="AA4" s="930"/>
      <c r="AB4" s="930"/>
      <c r="AC4" s="931"/>
    </row>
    <row r="5" spans="1:240" ht="43.5" customHeight="1">
      <c r="A5" s="934"/>
      <c r="B5" s="926"/>
      <c r="C5" s="926"/>
      <c r="D5" s="926"/>
      <c r="E5" s="926"/>
      <c r="F5" s="924"/>
      <c r="G5" s="924"/>
      <c r="H5" s="12" t="s">
        <v>531</v>
      </c>
      <c r="I5" s="12" t="s">
        <v>532</v>
      </c>
      <c r="J5" s="12" t="s">
        <v>533</v>
      </c>
      <c r="K5" s="12" t="s">
        <v>534</v>
      </c>
      <c r="L5" s="12" t="s">
        <v>535</v>
      </c>
      <c r="M5" s="12" t="s">
        <v>536</v>
      </c>
      <c r="N5" s="12" t="s">
        <v>537</v>
      </c>
      <c r="O5" s="12" t="s">
        <v>538</v>
      </c>
      <c r="P5" s="433" t="s">
        <v>517</v>
      </c>
      <c r="Q5" s="433" t="s">
        <v>518</v>
      </c>
      <c r="R5" s="433" t="s">
        <v>519</v>
      </c>
      <c r="S5" s="433" t="s">
        <v>520</v>
      </c>
      <c r="T5" s="433" t="s">
        <v>521</v>
      </c>
      <c r="U5" s="433" t="s">
        <v>522</v>
      </c>
      <c r="V5" s="433" t="s">
        <v>523</v>
      </c>
      <c r="W5" s="433" t="s">
        <v>524</v>
      </c>
      <c r="X5" s="433" t="s">
        <v>525</v>
      </c>
      <c r="Y5" s="433" t="s">
        <v>526</v>
      </c>
      <c r="Z5" s="433" t="s">
        <v>527</v>
      </c>
      <c r="AA5" s="433" t="s">
        <v>528</v>
      </c>
      <c r="AB5" s="433" t="s">
        <v>529</v>
      </c>
      <c r="AC5" s="433" t="s">
        <v>530</v>
      </c>
    </row>
    <row r="6" spans="1:240" s="79" customFormat="1" ht="35.25" customHeight="1">
      <c r="A6" s="75" t="s">
        <v>197</v>
      </c>
      <c r="B6" s="76">
        <v>-2</v>
      </c>
      <c r="C6" s="75" t="s">
        <v>208</v>
      </c>
      <c r="D6" s="76">
        <v>-4</v>
      </c>
      <c r="E6" s="75">
        <v>-5</v>
      </c>
      <c r="F6" s="77" t="s">
        <v>512</v>
      </c>
      <c r="G6" s="78"/>
      <c r="H6" s="76">
        <v>-7</v>
      </c>
      <c r="I6" s="78">
        <v>-8</v>
      </c>
      <c r="J6" s="76">
        <v>-9</v>
      </c>
      <c r="K6" s="78">
        <v>-10</v>
      </c>
      <c r="L6" s="76">
        <v>-11</v>
      </c>
      <c r="M6" s="78">
        <v>-12</v>
      </c>
      <c r="N6" s="76">
        <v>-13</v>
      </c>
      <c r="O6" s="78">
        <v>-14</v>
      </c>
      <c r="P6" s="78">
        <v>-15</v>
      </c>
      <c r="Q6" s="78">
        <v>-16</v>
      </c>
      <c r="R6" s="78">
        <v>-17</v>
      </c>
      <c r="S6" s="78">
        <v>-18</v>
      </c>
      <c r="T6" s="78">
        <v>-19</v>
      </c>
      <c r="U6" s="78">
        <v>-20</v>
      </c>
      <c r="V6" s="78">
        <v>-21</v>
      </c>
      <c r="W6" s="78">
        <v>-22</v>
      </c>
      <c r="X6" s="78">
        <v>-23</v>
      </c>
      <c r="Y6" s="78">
        <v>-24</v>
      </c>
      <c r="Z6" s="78">
        <v>-25</v>
      </c>
      <c r="AA6" s="78">
        <v>-26</v>
      </c>
      <c r="AB6" s="78">
        <v>-27</v>
      </c>
      <c r="AC6" s="78">
        <v>-28</v>
      </c>
    </row>
    <row r="7" spans="1:240" s="50" customFormat="1" ht="20.100000000000001" customHeight="1">
      <c r="A7" s="80"/>
      <c r="B7" s="82" t="s">
        <v>17</v>
      </c>
      <c r="C7" s="80"/>
      <c r="D7" s="716">
        <f>'03CH'!D80</f>
        <v>3530.7849999999999</v>
      </c>
      <c r="E7" s="890">
        <f>F7-D7</f>
        <v>47.128629999998338</v>
      </c>
      <c r="F7" s="13">
        <f>F9+F32+F75</f>
        <v>3577.9136299999982</v>
      </c>
      <c r="G7" s="13">
        <v>100</v>
      </c>
      <c r="H7" s="13">
        <f t="shared" ref="H7:AC7" si="0">H9+H32+H75</f>
        <v>0.3448790000000006</v>
      </c>
      <c r="I7" s="13">
        <f t="shared" si="0"/>
        <v>34.455509999995847</v>
      </c>
      <c r="J7" s="13">
        <f t="shared" si="0"/>
        <v>212.6402899999959</v>
      </c>
      <c r="K7" s="13">
        <f t="shared" si="0"/>
        <v>36.814</v>
      </c>
      <c r="L7" s="13">
        <f t="shared" si="0"/>
        <v>399.96188200000017</v>
      </c>
      <c r="M7" s="13">
        <f t="shared" si="0"/>
        <v>148.40039299999546</v>
      </c>
      <c r="N7" s="13">
        <f t="shared" si="0"/>
        <v>146.22981599999906</v>
      </c>
      <c r="O7" s="13">
        <f t="shared" si="0"/>
        <v>65.343999999999994</v>
      </c>
      <c r="P7" s="13">
        <f t="shared" si="0"/>
        <v>49.052999999999997</v>
      </c>
      <c r="Q7" s="13">
        <f t="shared" si="0"/>
        <v>236.0125510000002</v>
      </c>
      <c r="R7" s="13">
        <f t="shared" si="0"/>
        <v>76.829964000000004</v>
      </c>
      <c r="S7" s="13">
        <f t="shared" si="0"/>
        <v>204.05842799997944</v>
      </c>
      <c r="T7" s="13">
        <f t="shared" si="0"/>
        <v>337.62223000001353</v>
      </c>
      <c r="U7" s="13">
        <f t="shared" si="0"/>
        <v>21.92338000001584</v>
      </c>
      <c r="V7" s="13">
        <f t="shared" si="0"/>
        <v>476.65989800000017</v>
      </c>
      <c r="W7" s="13">
        <f t="shared" si="0"/>
        <v>218.84958</v>
      </c>
      <c r="X7" s="13">
        <f t="shared" si="0"/>
        <v>168.06045000000259</v>
      </c>
      <c r="Y7" s="13">
        <f t="shared" si="0"/>
        <v>204.39242900000158</v>
      </c>
      <c r="Z7" s="13">
        <f t="shared" si="0"/>
        <v>77.680000000000007</v>
      </c>
      <c r="AA7" s="13">
        <f t="shared" si="0"/>
        <v>302.31383</v>
      </c>
      <c r="AB7" s="13">
        <f t="shared" si="0"/>
        <v>117.34094999999763</v>
      </c>
      <c r="AC7" s="13">
        <f t="shared" si="0"/>
        <v>42.92617000000044</v>
      </c>
    </row>
    <row r="8" spans="1:240" s="50" customFormat="1" ht="20.100000000000001" customHeight="1">
      <c r="A8" s="80" t="s">
        <v>210</v>
      </c>
      <c r="B8" s="82" t="s">
        <v>211</v>
      </c>
      <c r="C8" s="80"/>
      <c r="D8" s="80"/>
      <c r="E8" s="408">
        <f t="shared" ref="E8:E71" si="1">F8-D8</f>
        <v>0</v>
      </c>
      <c r="F8" s="13"/>
      <c r="G8" s="13"/>
      <c r="H8" s="13"/>
      <c r="I8" s="13"/>
      <c r="J8" s="13"/>
      <c r="K8" s="13"/>
      <c r="L8" s="13"/>
      <c r="M8" s="13"/>
      <c r="N8" s="13"/>
      <c r="O8" s="13"/>
      <c r="P8" s="13"/>
      <c r="Q8" s="13"/>
      <c r="R8" s="13"/>
      <c r="S8" s="13"/>
      <c r="T8" s="13"/>
      <c r="U8" s="13"/>
      <c r="V8" s="13"/>
      <c r="W8" s="13"/>
      <c r="X8" s="13"/>
      <c r="Y8" s="13"/>
      <c r="Z8" s="13"/>
      <c r="AA8" s="13"/>
      <c r="AB8" s="13"/>
      <c r="AC8" s="13"/>
    </row>
    <row r="9" spans="1:240" s="550" customFormat="1" ht="16.5" customHeight="1">
      <c r="A9" s="510" t="s">
        <v>18</v>
      </c>
      <c r="B9" s="511" t="s">
        <v>19</v>
      </c>
      <c r="C9" s="512" t="s">
        <v>20</v>
      </c>
      <c r="D9" s="592">
        <v>95835.666100000002</v>
      </c>
      <c r="E9" s="575">
        <f t="shared" si="1"/>
        <v>-92257.752470000007</v>
      </c>
      <c r="F9" s="514">
        <f>F11+F15+F16+F17+F21+F25+F29+F31</f>
        <v>3577.9136299999982</v>
      </c>
      <c r="G9" s="514">
        <f>F9/F$7*100</f>
        <v>100</v>
      </c>
      <c r="H9" s="514">
        <f t="shared" ref="H9:AC9" si="2">H11+H15+H16+H17+H21+H25+H29+H30+H31</f>
        <v>0.3448790000000006</v>
      </c>
      <c r="I9" s="514">
        <f t="shared" si="2"/>
        <v>34.455509999995847</v>
      </c>
      <c r="J9" s="514">
        <f t="shared" si="2"/>
        <v>212.6402899999959</v>
      </c>
      <c r="K9" s="514">
        <f t="shared" si="2"/>
        <v>36.814</v>
      </c>
      <c r="L9" s="514">
        <f t="shared" si="2"/>
        <v>399.96188200000017</v>
      </c>
      <c r="M9" s="514">
        <f t="shared" si="2"/>
        <v>148.40039299999546</v>
      </c>
      <c r="N9" s="514">
        <f t="shared" si="2"/>
        <v>146.22981599999906</v>
      </c>
      <c r="O9" s="514">
        <f t="shared" si="2"/>
        <v>65.343999999999994</v>
      </c>
      <c r="P9" s="514">
        <f t="shared" si="2"/>
        <v>49.052999999999997</v>
      </c>
      <c r="Q9" s="514">
        <f t="shared" si="2"/>
        <v>236.0125510000002</v>
      </c>
      <c r="R9" s="514">
        <f t="shared" si="2"/>
        <v>76.829964000000004</v>
      </c>
      <c r="S9" s="514">
        <f t="shared" si="2"/>
        <v>204.05842799997944</v>
      </c>
      <c r="T9" s="514">
        <f t="shared" si="2"/>
        <v>337.62223000001353</v>
      </c>
      <c r="U9" s="514">
        <f t="shared" si="2"/>
        <v>21.92338000001584</v>
      </c>
      <c r="V9" s="514">
        <f t="shared" si="2"/>
        <v>476.65989800000017</v>
      </c>
      <c r="W9" s="514">
        <f t="shared" si="2"/>
        <v>218.84958</v>
      </c>
      <c r="X9" s="514">
        <f t="shared" si="2"/>
        <v>168.06045000000259</v>
      </c>
      <c r="Y9" s="514">
        <f t="shared" si="2"/>
        <v>204.39242900000158</v>
      </c>
      <c r="Z9" s="514">
        <f t="shared" si="2"/>
        <v>77.680000000000007</v>
      </c>
      <c r="AA9" s="514">
        <f t="shared" si="2"/>
        <v>302.31383</v>
      </c>
      <c r="AB9" s="514">
        <f t="shared" si="2"/>
        <v>117.34094999999763</v>
      </c>
      <c r="AC9" s="514">
        <f t="shared" si="2"/>
        <v>42.92617000000044</v>
      </c>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row>
    <row r="10" spans="1:240" s="53" customFormat="1" ht="16.5" customHeight="1">
      <c r="A10" s="87"/>
      <c r="B10" s="88" t="s">
        <v>75</v>
      </c>
      <c r="C10" s="89"/>
      <c r="D10" s="89"/>
      <c r="E10" s="408">
        <f t="shared" si="1"/>
        <v>0</v>
      </c>
      <c r="F10" s="23"/>
      <c r="G10" s="23"/>
      <c r="H10" s="23"/>
      <c r="I10" s="23"/>
      <c r="J10" s="23"/>
      <c r="K10" s="23"/>
      <c r="L10" s="23"/>
      <c r="M10" s="23"/>
      <c r="N10" s="23"/>
      <c r="O10" s="23"/>
      <c r="P10" s="23"/>
      <c r="Q10" s="23"/>
      <c r="R10" s="23"/>
      <c r="S10" s="23"/>
      <c r="T10" s="23"/>
      <c r="U10" s="23"/>
      <c r="V10" s="23"/>
      <c r="W10" s="23"/>
      <c r="X10" s="23"/>
      <c r="Y10" s="23"/>
      <c r="Z10" s="23"/>
      <c r="AA10" s="23"/>
      <c r="AB10" s="23"/>
      <c r="AC10" s="23"/>
    </row>
    <row r="11" spans="1:240" s="538" customFormat="1" ht="17.25" customHeight="1">
      <c r="A11" s="515" t="s">
        <v>21</v>
      </c>
      <c r="B11" s="516" t="s">
        <v>22</v>
      </c>
      <c r="C11" s="517" t="s">
        <v>23</v>
      </c>
      <c r="D11" s="518">
        <v>4142.1799999999994</v>
      </c>
      <c r="E11" s="576">
        <f t="shared" si="1"/>
        <v>-1579.4856800000071</v>
      </c>
      <c r="F11" s="523">
        <f>F12+F13+F14</f>
        <v>2562.6943199999923</v>
      </c>
      <c r="G11" s="523">
        <f>F11/F$9*100</f>
        <v>71.625382415952672</v>
      </c>
      <c r="H11" s="548">
        <f t="shared" ref="H11:AC11" si="3">H12+H13+H14</f>
        <v>0.3448790000000006</v>
      </c>
      <c r="I11" s="548">
        <f t="shared" si="3"/>
        <v>34.455509999995847</v>
      </c>
      <c r="J11" s="548">
        <f t="shared" si="3"/>
        <v>212.6402899999959</v>
      </c>
      <c r="K11" s="548">
        <f t="shared" si="3"/>
        <v>36.814</v>
      </c>
      <c r="L11" s="548">
        <f t="shared" si="3"/>
        <v>399.96188200000017</v>
      </c>
      <c r="M11" s="548">
        <f t="shared" si="3"/>
        <v>88.851399999999998</v>
      </c>
      <c r="N11" s="548">
        <f t="shared" si="3"/>
        <v>146.22981599999906</v>
      </c>
      <c r="O11" s="548">
        <f t="shared" si="3"/>
        <v>65.343999999999994</v>
      </c>
      <c r="P11" s="548">
        <f t="shared" si="3"/>
        <v>49.052999999999997</v>
      </c>
      <c r="Q11" s="548">
        <f t="shared" si="3"/>
        <v>236.0125510000002</v>
      </c>
      <c r="R11" s="548">
        <f t="shared" si="3"/>
        <v>76.829964000000004</v>
      </c>
      <c r="S11" s="548">
        <f t="shared" si="3"/>
        <v>25.4862</v>
      </c>
      <c r="T11" s="548">
        <f t="shared" si="3"/>
        <v>117.6426</v>
      </c>
      <c r="U11" s="548">
        <f t="shared" si="3"/>
        <v>0</v>
      </c>
      <c r="V11" s="548">
        <f t="shared" si="3"/>
        <v>349.46529800000019</v>
      </c>
      <c r="W11" s="548">
        <f t="shared" si="3"/>
        <v>141.23893000000001</v>
      </c>
      <c r="X11" s="548">
        <f t="shared" si="3"/>
        <v>15.713799999999999</v>
      </c>
      <c r="Y11" s="548">
        <f t="shared" si="3"/>
        <v>98.04620000000007</v>
      </c>
      <c r="Z11" s="548">
        <f t="shared" si="3"/>
        <v>77.680000000000007</v>
      </c>
      <c r="AA11" s="548">
        <f t="shared" si="3"/>
        <v>302.31383</v>
      </c>
      <c r="AB11" s="548">
        <f t="shared" si="3"/>
        <v>45.644000000000005</v>
      </c>
      <c r="AC11" s="548">
        <f t="shared" si="3"/>
        <v>42.92617000000044</v>
      </c>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row>
    <row r="12" spans="1:240" s="530" customFormat="1" ht="17.25" customHeight="1">
      <c r="A12" s="519"/>
      <c r="B12" s="520" t="s">
        <v>212</v>
      </c>
      <c r="C12" s="521" t="s">
        <v>25</v>
      </c>
      <c r="D12" s="584">
        <v>2563.3200000000002</v>
      </c>
      <c r="E12" s="577">
        <f t="shared" si="1"/>
        <v>-0.62568000000783286</v>
      </c>
      <c r="F12" s="524">
        <f t="shared" ref="F12:F29" si="4">SUM(H12:AC12)</f>
        <v>2562.6943199999923</v>
      </c>
      <c r="G12" s="524">
        <f>F12/F$9*100</f>
        <v>71.625382415952672</v>
      </c>
      <c r="H12" s="549">
        <v>0.3448790000000006</v>
      </c>
      <c r="I12" s="549">
        <v>34.455509999995847</v>
      </c>
      <c r="J12" s="549">
        <v>212.6402899999959</v>
      </c>
      <c r="K12" s="549">
        <v>36.814</v>
      </c>
      <c r="L12" s="549">
        <v>399.96188200000017</v>
      </c>
      <c r="M12" s="549">
        <v>88.851399999999998</v>
      </c>
      <c r="N12" s="549">
        <v>146.22981599999906</v>
      </c>
      <c r="O12" s="549">
        <v>65.343999999999994</v>
      </c>
      <c r="P12" s="549">
        <v>49.052999999999997</v>
      </c>
      <c r="Q12" s="549">
        <v>236.0125510000002</v>
      </c>
      <c r="R12" s="549">
        <v>76.829964000000004</v>
      </c>
      <c r="S12" s="549">
        <v>25.4862</v>
      </c>
      <c r="T12" s="549">
        <v>117.6426</v>
      </c>
      <c r="U12" s="549">
        <v>0</v>
      </c>
      <c r="V12" s="549">
        <v>349.46529800000019</v>
      </c>
      <c r="W12" s="549">
        <v>141.23893000000001</v>
      </c>
      <c r="X12" s="549">
        <v>15.713799999999999</v>
      </c>
      <c r="Y12" s="549">
        <v>98.04620000000007</v>
      </c>
      <c r="Z12" s="549">
        <v>77.680000000000007</v>
      </c>
      <c r="AA12" s="549">
        <v>302.31383</v>
      </c>
      <c r="AB12" s="549">
        <v>45.644000000000005</v>
      </c>
      <c r="AC12" s="549">
        <v>42.92617000000044</v>
      </c>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row>
    <row r="13" spans="1:240" s="53" customFormat="1" ht="20.100000000000001" customHeight="1">
      <c r="A13" s="87"/>
      <c r="B13" s="94" t="s">
        <v>26</v>
      </c>
      <c r="C13" s="89" t="s">
        <v>27</v>
      </c>
      <c r="D13" s="89"/>
      <c r="E13" s="578">
        <f t="shared" si="1"/>
        <v>0</v>
      </c>
      <c r="F13" s="23">
        <f t="shared" si="4"/>
        <v>0</v>
      </c>
      <c r="G13" s="23">
        <f>F13/F$7*100</f>
        <v>0</v>
      </c>
      <c r="H13" s="24"/>
      <c r="I13" s="24"/>
      <c r="J13" s="24"/>
      <c r="K13" s="24"/>
      <c r="L13" s="24"/>
      <c r="M13" s="24"/>
      <c r="N13" s="24"/>
      <c r="O13" s="24"/>
      <c r="P13" s="24"/>
      <c r="Q13" s="24"/>
      <c r="R13" s="24"/>
      <c r="S13" s="24"/>
      <c r="T13" s="24"/>
      <c r="U13" s="24"/>
      <c r="V13" s="24"/>
      <c r="W13" s="24"/>
      <c r="X13" s="24"/>
      <c r="Y13" s="24"/>
      <c r="Z13" s="24"/>
      <c r="AA13" s="24"/>
      <c r="AB13" s="24"/>
      <c r="AC13" s="24"/>
    </row>
    <row r="14" spans="1:240" s="53" customFormat="1" ht="20.100000000000001" customHeight="1">
      <c r="A14" s="87"/>
      <c r="B14" s="95" t="s">
        <v>28</v>
      </c>
      <c r="C14" s="89" t="s">
        <v>29</v>
      </c>
      <c r="D14" s="89"/>
      <c r="E14" s="578">
        <f t="shared" si="1"/>
        <v>0</v>
      </c>
      <c r="F14" s="23">
        <f t="shared" si="4"/>
        <v>0</v>
      </c>
      <c r="G14" s="23">
        <f>F14/F$7*100</f>
        <v>0</v>
      </c>
      <c r="H14" s="24"/>
      <c r="I14" s="24"/>
      <c r="J14" s="24"/>
      <c r="K14" s="24"/>
      <c r="L14" s="24"/>
      <c r="M14" s="24"/>
      <c r="N14" s="24"/>
      <c r="O14" s="24"/>
      <c r="P14" s="24"/>
      <c r="Q14" s="24"/>
      <c r="R14" s="24"/>
      <c r="S14" s="24"/>
      <c r="T14" s="24"/>
      <c r="U14" s="24"/>
      <c r="V14" s="24"/>
      <c r="W14" s="24"/>
      <c r="X14" s="24"/>
      <c r="Y14" s="24"/>
      <c r="Z14" s="24"/>
      <c r="AA14" s="24"/>
      <c r="AB14" s="24"/>
      <c r="AC14" s="24"/>
    </row>
    <row r="15" spans="1:240" s="53" customFormat="1" ht="17.25" customHeight="1">
      <c r="A15" s="90" t="s">
        <v>30</v>
      </c>
      <c r="B15" s="96" t="s">
        <v>31</v>
      </c>
      <c r="C15" s="92" t="s">
        <v>32</v>
      </c>
      <c r="D15" s="92"/>
      <c r="E15" s="578">
        <f t="shared" si="1"/>
        <v>0</v>
      </c>
      <c r="F15" s="23">
        <f t="shared" si="4"/>
        <v>0</v>
      </c>
      <c r="G15" s="18">
        <f>F15/F$9*100</f>
        <v>0</v>
      </c>
      <c r="H15" s="19"/>
      <c r="I15" s="19"/>
      <c r="J15" s="19"/>
      <c r="K15" s="19"/>
      <c r="L15" s="19"/>
      <c r="M15" s="19"/>
      <c r="N15" s="19"/>
      <c r="O15" s="19"/>
      <c r="P15" s="19"/>
      <c r="Q15" s="19"/>
      <c r="R15" s="19"/>
      <c r="S15" s="19"/>
      <c r="T15" s="19"/>
      <c r="U15" s="19"/>
      <c r="V15" s="19"/>
      <c r="W15" s="19"/>
      <c r="X15" s="19"/>
      <c r="Y15" s="19"/>
      <c r="Z15" s="19"/>
      <c r="AA15" s="19"/>
      <c r="AB15" s="19"/>
      <c r="AC15" s="19"/>
    </row>
    <row r="16" spans="1:240" s="538" customFormat="1" ht="17.25" customHeight="1">
      <c r="A16" s="515" t="s">
        <v>33</v>
      </c>
      <c r="B16" s="522" t="s">
        <v>34</v>
      </c>
      <c r="C16" s="517" t="s">
        <v>35</v>
      </c>
      <c r="D16" s="583">
        <v>1934.9299999999998</v>
      </c>
      <c r="E16" s="576">
        <f t="shared" si="1"/>
        <v>-919.71068999999386</v>
      </c>
      <c r="F16" s="524">
        <f t="shared" si="4"/>
        <v>1015.219310000006</v>
      </c>
      <c r="G16" s="523">
        <f>F16/F$9*100</f>
        <v>28.374617584047339</v>
      </c>
      <c r="H16" s="548"/>
      <c r="I16" s="548"/>
      <c r="J16" s="548"/>
      <c r="K16" s="548"/>
      <c r="L16" s="548"/>
      <c r="M16" s="548">
        <v>59.548992999995477</v>
      </c>
      <c r="N16" s="548"/>
      <c r="O16" s="548"/>
      <c r="P16" s="548"/>
      <c r="Q16" s="548"/>
      <c r="R16" s="548"/>
      <c r="S16" s="548">
        <v>178.57222799997945</v>
      </c>
      <c r="T16" s="548">
        <v>219.97963000001351</v>
      </c>
      <c r="U16" s="548">
        <v>21.92338000001584</v>
      </c>
      <c r="V16" s="548">
        <v>127.19459999999999</v>
      </c>
      <c r="W16" s="548">
        <v>77.610650000000007</v>
      </c>
      <c r="X16" s="548">
        <v>152.3466500000026</v>
      </c>
      <c r="Y16" s="548">
        <v>106.34622900000151</v>
      </c>
      <c r="Z16" s="548"/>
      <c r="AA16" s="548"/>
      <c r="AB16" s="548">
        <v>71.696949999997628</v>
      </c>
      <c r="AC16" s="548"/>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row>
    <row r="17" spans="1:240" s="538" customFormat="1" ht="17.25" customHeight="1">
      <c r="A17" s="515" t="s">
        <v>36</v>
      </c>
      <c r="B17" s="516" t="s">
        <v>37</v>
      </c>
      <c r="C17" s="517" t="s">
        <v>38</v>
      </c>
      <c r="D17" s="518">
        <v>15158.330000000002</v>
      </c>
      <c r="E17" s="576">
        <f t="shared" si="1"/>
        <v>-15158.330000000002</v>
      </c>
      <c r="F17" s="524">
        <f t="shared" si="4"/>
        <v>0</v>
      </c>
      <c r="G17" s="523">
        <f>F17/F$9*100</f>
        <v>0</v>
      </c>
      <c r="H17" s="548">
        <f t="shared" ref="H17:AC17" si="5">H18+H19+H20</f>
        <v>0</v>
      </c>
      <c r="I17" s="548">
        <f t="shared" si="5"/>
        <v>0</v>
      </c>
      <c r="J17" s="548">
        <f t="shared" si="5"/>
        <v>0</v>
      </c>
      <c r="K17" s="548">
        <f t="shared" si="5"/>
        <v>0</v>
      </c>
      <c r="L17" s="548">
        <f t="shared" si="5"/>
        <v>0</v>
      </c>
      <c r="M17" s="548">
        <f t="shared" si="5"/>
        <v>0</v>
      </c>
      <c r="N17" s="548">
        <f t="shared" si="5"/>
        <v>0</v>
      </c>
      <c r="O17" s="548">
        <f t="shared" si="5"/>
        <v>0</v>
      </c>
      <c r="P17" s="548">
        <f t="shared" si="5"/>
        <v>0</v>
      </c>
      <c r="Q17" s="548">
        <f t="shared" si="5"/>
        <v>0</v>
      </c>
      <c r="R17" s="548">
        <f t="shared" si="5"/>
        <v>0</v>
      </c>
      <c r="S17" s="548">
        <f t="shared" si="5"/>
        <v>0</v>
      </c>
      <c r="T17" s="548">
        <f t="shared" si="5"/>
        <v>0</v>
      </c>
      <c r="U17" s="548">
        <f t="shared" si="5"/>
        <v>0</v>
      </c>
      <c r="V17" s="548">
        <f t="shared" si="5"/>
        <v>0</v>
      </c>
      <c r="W17" s="548">
        <f t="shared" si="5"/>
        <v>0</v>
      </c>
      <c r="X17" s="548">
        <f t="shared" si="5"/>
        <v>0</v>
      </c>
      <c r="Y17" s="548">
        <f t="shared" si="5"/>
        <v>0</v>
      </c>
      <c r="Z17" s="548">
        <f t="shared" si="5"/>
        <v>0</v>
      </c>
      <c r="AA17" s="548">
        <f t="shared" si="5"/>
        <v>0</v>
      </c>
      <c r="AB17" s="548">
        <f t="shared" si="5"/>
        <v>0</v>
      </c>
      <c r="AC17" s="548">
        <f t="shared" si="5"/>
        <v>0</v>
      </c>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row>
    <row r="18" spans="1:240" ht="20.100000000000001" customHeight="1">
      <c r="A18" s="87"/>
      <c r="B18" s="95" t="s">
        <v>39</v>
      </c>
      <c r="C18" s="89" t="s">
        <v>40</v>
      </c>
      <c r="D18" s="89"/>
      <c r="E18" s="578">
        <f t="shared" si="1"/>
        <v>0</v>
      </c>
      <c r="F18" s="23">
        <f t="shared" si="4"/>
        <v>0</v>
      </c>
      <c r="G18" s="23"/>
      <c r="H18" s="24"/>
      <c r="I18" s="24"/>
      <c r="J18" s="24"/>
      <c r="K18" s="24"/>
      <c r="L18" s="24"/>
      <c r="M18" s="24"/>
      <c r="N18" s="24"/>
      <c r="O18" s="24"/>
      <c r="P18" s="24"/>
      <c r="Q18" s="24"/>
      <c r="R18" s="24"/>
      <c r="S18" s="24"/>
      <c r="T18" s="24"/>
      <c r="U18" s="24"/>
      <c r="V18" s="24"/>
      <c r="W18" s="24"/>
      <c r="X18" s="24"/>
      <c r="Y18" s="24"/>
      <c r="Z18" s="24"/>
      <c r="AA18" s="24"/>
      <c r="AB18" s="24"/>
      <c r="AC18" s="24"/>
    </row>
    <row r="19" spans="1:240" ht="20.100000000000001" customHeight="1">
      <c r="A19" s="87"/>
      <c r="B19" s="95" t="s">
        <v>41</v>
      </c>
      <c r="C19" s="89" t="s">
        <v>42</v>
      </c>
      <c r="D19" s="89"/>
      <c r="E19" s="578">
        <f t="shared" si="1"/>
        <v>0</v>
      </c>
      <c r="F19" s="23">
        <f t="shared" si="4"/>
        <v>0</v>
      </c>
      <c r="G19" s="23"/>
      <c r="H19" s="24"/>
      <c r="I19" s="24"/>
      <c r="J19" s="24"/>
      <c r="K19" s="24"/>
      <c r="L19" s="24"/>
      <c r="M19" s="24"/>
      <c r="N19" s="24"/>
      <c r="O19" s="24"/>
      <c r="P19" s="24"/>
      <c r="Q19" s="24"/>
      <c r="R19" s="24"/>
      <c r="S19" s="24"/>
      <c r="T19" s="24"/>
      <c r="U19" s="24"/>
      <c r="V19" s="24"/>
      <c r="W19" s="24"/>
      <c r="X19" s="24"/>
      <c r="Y19" s="24"/>
      <c r="Z19" s="24"/>
      <c r="AA19" s="24"/>
      <c r="AB19" s="24"/>
      <c r="AC19" s="24"/>
    </row>
    <row r="20" spans="1:240" ht="20.100000000000001" customHeight="1">
      <c r="A20" s="87"/>
      <c r="B20" s="95" t="s">
        <v>43</v>
      </c>
      <c r="C20" s="89" t="s">
        <v>44</v>
      </c>
      <c r="D20" s="89"/>
      <c r="E20" s="578">
        <f t="shared" si="1"/>
        <v>0</v>
      </c>
      <c r="F20" s="23">
        <f t="shared" si="4"/>
        <v>0</v>
      </c>
      <c r="G20" s="23"/>
      <c r="H20" s="24"/>
      <c r="I20" s="24"/>
      <c r="J20" s="24"/>
      <c r="K20" s="24"/>
      <c r="L20" s="24"/>
      <c r="M20" s="24"/>
      <c r="N20" s="24"/>
      <c r="O20" s="24"/>
      <c r="P20" s="24"/>
      <c r="Q20" s="24"/>
      <c r="R20" s="24"/>
      <c r="S20" s="24"/>
      <c r="T20" s="24"/>
      <c r="U20" s="24"/>
      <c r="V20" s="24"/>
      <c r="W20" s="24"/>
      <c r="X20" s="24"/>
      <c r="Y20" s="24"/>
      <c r="Z20" s="24"/>
      <c r="AA20" s="24"/>
      <c r="AB20" s="24"/>
      <c r="AC20" s="24"/>
    </row>
    <row r="21" spans="1:240" ht="17.25" customHeight="1">
      <c r="A21" s="90" t="s">
        <v>45</v>
      </c>
      <c r="B21" s="91" t="s">
        <v>46</v>
      </c>
      <c r="C21" s="92" t="s">
        <v>47</v>
      </c>
      <c r="D21" s="92"/>
      <c r="E21" s="578">
        <f t="shared" si="1"/>
        <v>0</v>
      </c>
      <c r="F21" s="23">
        <f t="shared" si="4"/>
        <v>0</v>
      </c>
      <c r="G21" s="18">
        <f>F21/F$9*100</f>
        <v>0</v>
      </c>
      <c r="H21" s="19"/>
      <c r="I21" s="19"/>
      <c r="J21" s="19"/>
      <c r="K21" s="19"/>
      <c r="L21" s="19"/>
      <c r="M21" s="19"/>
      <c r="N21" s="19"/>
      <c r="O21" s="19"/>
      <c r="P21" s="19"/>
      <c r="Q21" s="19"/>
      <c r="R21" s="19"/>
      <c r="S21" s="19"/>
      <c r="T21" s="19"/>
      <c r="U21" s="19"/>
      <c r="V21" s="19"/>
      <c r="W21" s="19"/>
      <c r="X21" s="19"/>
      <c r="Y21" s="19"/>
      <c r="Z21" s="19"/>
      <c r="AA21" s="19"/>
      <c r="AB21" s="19"/>
      <c r="AC21" s="19"/>
    </row>
    <row r="22" spans="1:240" ht="20.100000000000001" customHeight="1">
      <c r="A22" s="87"/>
      <c r="B22" s="95" t="s">
        <v>48</v>
      </c>
      <c r="C22" s="89" t="s">
        <v>49</v>
      </c>
      <c r="D22" s="89"/>
      <c r="E22" s="578">
        <f t="shared" si="1"/>
        <v>0</v>
      </c>
      <c r="F22" s="23">
        <f t="shared" si="4"/>
        <v>0</v>
      </c>
      <c r="G22" s="23"/>
      <c r="H22" s="24"/>
      <c r="I22" s="24"/>
      <c r="J22" s="24"/>
      <c r="K22" s="24"/>
      <c r="L22" s="24"/>
      <c r="M22" s="24"/>
      <c r="N22" s="24"/>
      <c r="O22" s="24"/>
      <c r="P22" s="24"/>
      <c r="Q22" s="24"/>
      <c r="R22" s="24"/>
      <c r="S22" s="24"/>
      <c r="T22" s="24"/>
      <c r="U22" s="24"/>
      <c r="V22" s="24"/>
      <c r="W22" s="24"/>
      <c r="X22" s="24"/>
      <c r="Y22" s="24"/>
      <c r="Z22" s="24"/>
      <c r="AA22" s="24"/>
      <c r="AB22" s="24"/>
      <c r="AC22" s="24"/>
    </row>
    <row r="23" spans="1:240" s="50" customFormat="1" ht="20.100000000000001" customHeight="1">
      <c r="A23" s="87"/>
      <c r="B23" s="95" t="s">
        <v>50</v>
      </c>
      <c r="C23" s="89" t="s">
        <v>51</v>
      </c>
      <c r="D23" s="89"/>
      <c r="E23" s="578">
        <f t="shared" si="1"/>
        <v>0</v>
      </c>
      <c r="F23" s="23">
        <f t="shared" si="4"/>
        <v>0</v>
      </c>
      <c r="G23" s="23"/>
      <c r="H23" s="24"/>
      <c r="I23" s="24"/>
      <c r="J23" s="24"/>
      <c r="K23" s="24"/>
      <c r="L23" s="24"/>
      <c r="M23" s="24"/>
      <c r="N23" s="24"/>
      <c r="O23" s="24"/>
      <c r="P23" s="24"/>
      <c r="Q23" s="24"/>
      <c r="R23" s="24"/>
      <c r="S23" s="24"/>
      <c r="T23" s="24"/>
      <c r="U23" s="24"/>
      <c r="V23" s="24"/>
      <c r="W23" s="24"/>
      <c r="X23" s="24"/>
      <c r="Y23" s="24"/>
      <c r="Z23" s="24"/>
      <c r="AA23" s="24"/>
      <c r="AB23" s="24"/>
      <c r="AC23" s="24"/>
    </row>
    <row r="24" spans="1:240" ht="20.100000000000001" customHeight="1">
      <c r="A24" s="87"/>
      <c r="B24" s="95" t="s">
        <v>52</v>
      </c>
      <c r="C24" s="89" t="s">
        <v>53</v>
      </c>
      <c r="D24" s="89"/>
      <c r="E24" s="578">
        <f t="shared" si="1"/>
        <v>0</v>
      </c>
      <c r="F24" s="23">
        <f t="shared" si="4"/>
        <v>0</v>
      </c>
      <c r="G24" s="23"/>
      <c r="H24" s="24"/>
      <c r="I24" s="24"/>
      <c r="J24" s="24"/>
      <c r="K24" s="24"/>
      <c r="L24" s="24"/>
      <c r="M24" s="24"/>
      <c r="N24" s="24"/>
      <c r="O24" s="24"/>
      <c r="P24" s="24"/>
      <c r="Q24" s="24"/>
      <c r="R24" s="24"/>
      <c r="S24" s="24"/>
      <c r="T24" s="24"/>
      <c r="U24" s="24"/>
      <c r="V24" s="24"/>
      <c r="W24" s="24"/>
      <c r="X24" s="24"/>
      <c r="Y24" s="24"/>
      <c r="Z24" s="24"/>
      <c r="AA24" s="24"/>
      <c r="AB24" s="24"/>
      <c r="AC24" s="24"/>
    </row>
    <row r="25" spans="1:240" s="547" customFormat="1" ht="19.5" customHeight="1">
      <c r="A25" s="515" t="s">
        <v>54</v>
      </c>
      <c r="B25" s="516" t="s">
        <v>55</v>
      </c>
      <c r="C25" s="517" t="s">
        <v>56</v>
      </c>
      <c r="D25" s="518">
        <v>69200.77</v>
      </c>
      <c r="E25" s="576">
        <f t="shared" si="1"/>
        <v>-69200.77</v>
      </c>
      <c r="F25" s="524">
        <f t="shared" si="4"/>
        <v>0</v>
      </c>
      <c r="G25" s="523">
        <f>F25/F$9*100</f>
        <v>0</v>
      </c>
      <c r="H25" s="548"/>
      <c r="I25" s="548"/>
      <c r="J25" s="548"/>
      <c r="K25" s="548"/>
      <c r="L25" s="548"/>
      <c r="M25" s="548"/>
      <c r="N25" s="548"/>
      <c r="O25" s="548"/>
      <c r="P25" s="548"/>
      <c r="Q25" s="548"/>
      <c r="R25" s="548"/>
      <c r="S25" s="548"/>
      <c r="T25" s="548"/>
      <c r="U25" s="548"/>
      <c r="V25" s="548"/>
      <c r="W25" s="548"/>
      <c r="X25" s="548"/>
      <c r="Y25" s="548"/>
      <c r="Z25" s="548"/>
      <c r="AA25" s="548"/>
      <c r="AB25" s="548"/>
      <c r="AC25" s="548"/>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row>
    <row r="26" spans="1:240" s="557" customFormat="1" ht="15.6">
      <c r="A26" s="551"/>
      <c r="B26" s="552" t="s">
        <v>57</v>
      </c>
      <c r="C26" s="553" t="s">
        <v>58</v>
      </c>
      <c r="D26" s="554">
        <v>42248.200000000004</v>
      </c>
      <c r="E26" s="579">
        <f t="shared" si="1"/>
        <v>-42248.200000000004</v>
      </c>
      <c r="F26" s="555">
        <f t="shared" si="4"/>
        <v>0</v>
      </c>
      <c r="G26" s="555"/>
      <c r="H26" s="556"/>
      <c r="I26" s="556"/>
      <c r="J26" s="556"/>
      <c r="K26" s="556"/>
      <c r="L26" s="556"/>
      <c r="M26" s="556"/>
      <c r="N26" s="556"/>
      <c r="O26" s="556"/>
      <c r="P26" s="556"/>
      <c r="Q26" s="556"/>
      <c r="R26" s="556"/>
      <c r="S26" s="556"/>
      <c r="T26" s="556"/>
      <c r="U26" s="556"/>
      <c r="V26" s="556"/>
      <c r="W26" s="556"/>
      <c r="X26" s="556"/>
      <c r="Y26" s="556"/>
      <c r="Z26" s="556"/>
      <c r="AA26" s="556"/>
      <c r="AB26" s="556"/>
      <c r="AC26" s="556"/>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row>
    <row r="27" spans="1:240" ht="20.100000000000001" customHeight="1">
      <c r="A27" s="87"/>
      <c r="B27" s="95" t="s">
        <v>59</v>
      </c>
      <c r="C27" s="89" t="s">
        <v>60</v>
      </c>
      <c r="D27" s="89"/>
      <c r="E27" s="578">
        <f t="shared" si="1"/>
        <v>0</v>
      </c>
      <c r="F27" s="23">
        <f t="shared" si="4"/>
        <v>0</v>
      </c>
      <c r="G27" s="23"/>
      <c r="H27" s="24"/>
      <c r="I27" s="24"/>
      <c r="J27" s="24"/>
      <c r="K27" s="24"/>
      <c r="L27" s="24"/>
      <c r="M27" s="24"/>
      <c r="N27" s="24"/>
      <c r="O27" s="24"/>
      <c r="P27" s="24"/>
      <c r="Q27" s="24"/>
      <c r="R27" s="24"/>
      <c r="S27" s="24"/>
      <c r="T27" s="24"/>
      <c r="U27" s="24"/>
      <c r="V27" s="24"/>
      <c r="W27" s="24"/>
      <c r="X27" s="24"/>
      <c r="Y27" s="24"/>
      <c r="Z27" s="24"/>
      <c r="AA27" s="24"/>
      <c r="AB27" s="24"/>
      <c r="AC27" s="24"/>
    </row>
    <row r="28" spans="1:240" ht="20.100000000000001" customHeight="1">
      <c r="A28" s="87"/>
      <c r="B28" s="95" t="s">
        <v>61</v>
      </c>
      <c r="C28" s="89" t="s">
        <v>62</v>
      </c>
      <c r="D28" s="89"/>
      <c r="E28" s="578">
        <f t="shared" si="1"/>
        <v>0</v>
      </c>
      <c r="F28" s="23">
        <f t="shared" si="4"/>
        <v>0</v>
      </c>
      <c r="G28" s="23"/>
      <c r="H28" s="24"/>
      <c r="I28" s="24"/>
      <c r="J28" s="24"/>
      <c r="K28" s="24"/>
      <c r="L28" s="24"/>
      <c r="M28" s="24"/>
      <c r="N28" s="24"/>
      <c r="O28" s="24"/>
      <c r="P28" s="24"/>
      <c r="Q28" s="24"/>
      <c r="R28" s="24"/>
      <c r="S28" s="24"/>
      <c r="T28" s="24"/>
      <c r="U28" s="24"/>
      <c r="V28" s="24"/>
      <c r="W28" s="24"/>
      <c r="X28" s="24"/>
      <c r="Y28" s="24"/>
      <c r="Z28" s="24"/>
      <c r="AA28" s="24"/>
      <c r="AB28" s="24"/>
      <c r="AC28" s="24"/>
    </row>
    <row r="29" spans="1:240" ht="17.25" customHeight="1">
      <c r="A29" s="90" t="s">
        <v>63</v>
      </c>
      <c r="B29" s="96" t="s">
        <v>64</v>
      </c>
      <c r="C29" s="92" t="s">
        <v>65</v>
      </c>
      <c r="D29" s="92"/>
      <c r="E29" s="578">
        <f t="shared" si="1"/>
        <v>0</v>
      </c>
      <c r="F29" s="23">
        <f t="shared" si="4"/>
        <v>0</v>
      </c>
      <c r="G29" s="18">
        <f>F29/F$9*100</f>
        <v>0</v>
      </c>
      <c r="H29" s="19"/>
      <c r="I29" s="19"/>
      <c r="J29" s="19"/>
      <c r="K29" s="19"/>
      <c r="L29" s="19"/>
      <c r="M29" s="19"/>
      <c r="N29" s="19"/>
      <c r="O29" s="19"/>
      <c r="P29" s="19"/>
      <c r="Q29" s="19"/>
      <c r="R29" s="19"/>
      <c r="S29" s="19"/>
      <c r="T29" s="19"/>
      <c r="U29" s="19"/>
      <c r="V29" s="19"/>
      <c r="W29" s="19"/>
      <c r="X29" s="19"/>
      <c r="Y29" s="19"/>
      <c r="Z29" s="19"/>
      <c r="AA29" s="19"/>
      <c r="AB29" s="19"/>
      <c r="AC29" s="19"/>
    </row>
    <row r="30" spans="1:240" ht="20.100000000000001" customHeight="1">
      <c r="A30" s="90" t="s">
        <v>66</v>
      </c>
      <c r="B30" s="96" t="s">
        <v>67</v>
      </c>
      <c r="C30" s="92" t="s">
        <v>68</v>
      </c>
      <c r="D30" s="92"/>
      <c r="E30" s="578">
        <f t="shared" si="1"/>
        <v>0</v>
      </c>
      <c r="F30" s="18">
        <f>SUM(H30:O30)</f>
        <v>0</v>
      </c>
      <c r="G30" s="18">
        <f>F30/F$9*100</f>
        <v>0</v>
      </c>
      <c r="H30" s="19"/>
      <c r="I30" s="19"/>
      <c r="J30" s="19"/>
      <c r="K30" s="19"/>
      <c r="L30" s="19"/>
      <c r="M30" s="19"/>
      <c r="N30" s="19"/>
      <c r="O30" s="19"/>
      <c r="P30" s="19"/>
      <c r="Q30" s="19"/>
      <c r="R30" s="19"/>
      <c r="S30" s="19"/>
      <c r="T30" s="19"/>
      <c r="U30" s="19"/>
      <c r="V30" s="19"/>
      <c r="W30" s="19"/>
      <c r="X30" s="19"/>
      <c r="Y30" s="19"/>
      <c r="Z30" s="19"/>
      <c r="AA30" s="19"/>
      <c r="AB30" s="19"/>
      <c r="AC30" s="19"/>
    </row>
    <row r="31" spans="1:240" ht="17.25" customHeight="1">
      <c r="A31" s="90" t="s">
        <v>69</v>
      </c>
      <c r="B31" s="96" t="s">
        <v>70</v>
      </c>
      <c r="C31" s="92" t="s">
        <v>71</v>
      </c>
      <c r="D31" s="92"/>
      <c r="E31" s="578">
        <f t="shared" si="1"/>
        <v>0</v>
      </c>
      <c r="F31" s="23">
        <f>SUM(H31:AC31)</f>
        <v>0</v>
      </c>
      <c r="G31" s="18">
        <f>F31/F$9*100</f>
        <v>0</v>
      </c>
      <c r="H31" s="19"/>
      <c r="I31" s="19"/>
      <c r="J31" s="19"/>
      <c r="K31" s="19"/>
      <c r="L31" s="19"/>
      <c r="M31" s="19"/>
      <c r="N31" s="19"/>
      <c r="O31" s="19"/>
      <c r="P31" s="19"/>
      <c r="Q31" s="19"/>
      <c r="R31" s="19"/>
      <c r="S31" s="19"/>
      <c r="T31" s="19"/>
      <c r="U31" s="19"/>
      <c r="V31" s="19"/>
      <c r="W31" s="19"/>
      <c r="X31" s="19"/>
      <c r="Y31" s="19"/>
      <c r="Z31" s="19"/>
      <c r="AA31" s="19"/>
      <c r="AB31" s="19"/>
      <c r="AC31" s="19"/>
    </row>
    <row r="32" spans="1:240" s="550" customFormat="1" ht="19.5" customHeight="1">
      <c r="A32" s="510" t="s">
        <v>72</v>
      </c>
      <c r="B32" s="525" t="s">
        <v>73</v>
      </c>
      <c r="C32" s="512" t="s">
        <v>74</v>
      </c>
      <c r="D32" s="513">
        <v>5104.46</v>
      </c>
      <c r="E32" s="575">
        <f t="shared" si="1"/>
        <v>-5104.46</v>
      </c>
      <c r="F32" s="526">
        <f>SUM(F34:F43)+SUM(F61:F74)</f>
        <v>0</v>
      </c>
      <c r="G32" s="514">
        <f>F32/F$7*100</f>
        <v>0</v>
      </c>
      <c r="H32" s="526"/>
      <c r="I32" s="526"/>
      <c r="J32" s="526"/>
      <c r="K32" s="526"/>
      <c r="L32" s="526"/>
      <c r="M32" s="526"/>
      <c r="N32" s="526"/>
      <c r="O32" s="526"/>
      <c r="P32" s="526"/>
      <c r="Q32" s="526"/>
      <c r="R32" s="526"/>
      <c r="S32" s="526"/>
      <c r="T32" s="526"/>
      <c r="U32" s="526"/>
      <c r="V32" s="526"/>
      <c r="W32" s="526"/>
      <c r="X32" s="526"/>
      <c r="Y32" s="526"/>
      <c r="Z32" s="526"/>
      <c r="AA32" s="526"/>
      <c r="AB32" s="526"/>
      <c r="AC32" s="526"/>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row>
    <row r="33" spans="1:240" s="53" customFormat="1" ht="18" customHeight="1">
      <c r="A33" s="87"/>
      <c r="B33" s="88" t="s">
        <v>75</v>
      </c>
      <c r="C33" s="89"/>
      <c r="D33" s="89"/>
      <c r="E33" s="408">
        <f t="shared" si="1"/>
        <v>0</v>
      </c>
      <c r="F33" s="23"/>
      <c r="G33" s="23"/>
      <c r="H33" s="24"/>
      <c r="I33" s="24"/>
      <c r="J33" s="24"/>
      <c r="K33" s="24"/>
      <c r="L33" s="24"/>
      <c r="M33" s="24"/>
      <c r="N33" s="24"/>
      <c r="O33" s="24"/>
      <c r="P33" s="24"/>
      <c r="Q33" s="24"/>
      <c r="R33" s="24"/>
      <c r="S33" s="24"/>
      <c r="T33" s="24"/>
      <c r="U33" s="24"/>
      <c r="V33" s="24"/>
      <c r="W33" s="24"/>
      <c r="X33" s="24"/>
      <c r="Y33" s="24"/>
      <c r="Z33" s="24"/>
      <c r="AA33" s="24"/>
      <c r="AB33" s="24"/>
      <c r="AC33" s="24"/>
    </row>
    <row r="34" spans="1:240" s="557" customFormat="1" ht="17.25" customHeight="1">
      <c r="A34" s="558" t="s">
        <v>76</v>
      </c>
      <c r="B34" s="559" t="s">
        <v>77</v>
      </c>
      <c r="C34" s="560" t="s">
        <v>78</v>
      </c>
      <c r="D34" s="561">
        <v>254.19</v>
      </c>
      <c r="E34" s="579">
        <f t="shared" si="1"/>
        <v>-254.19</v>
      </c>
      <c r="F34" s="555">
        <f t="shared" ref="F34:F43" si="6">SUM(H34:AC34)</f>
        <v>0</v>
      </c>
      <c r="G34" s="562" t="e">
        <f>F34/F$32*100</f>
        <v>#DIV/0!</v>
      </c>
      <c r="H34" s="563"/>
      <c r="I34" s="563"/>
      <c r="J34" s="563"/>
      <c r="K34" s="563"/>
      <c r="L34" s="563"/>
      <c r="M34" s="563"/>
      <c r="N34" s="563"/>
      <c r="O34" s="563"/>
      <c r="P34" s="563"/>
      <c r="Q34" s="563"/>
      <c r="R34" s="563"/>
      <c r="S34" s="563"/>
      <c r="T34" s="563"/>
      <c r="U34" s="563"/>
      <c r="V34" s="563"/>
      <c r="W34" s="563"/>
      <c r="X34" s="563"/>
      <c r="Y34" s="563"/>
      <c r="Z34" s="563"/>
      <c r="AA34" s="563"/>
      <c r="AB34" s="563"/>
      <c r="AC34" s="563"/>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row>
    <row r="35" spans="1:240" s="557" customFormat="1" ht="17.25" customHeight="1">
      <c r="A35" s="558" t="s">
        <v>79</v>
      </c>
      <c r="B35" s="559" t="s">
        <v>80</v>
      </c>
      <c r="C35" s="560" t="s">
        <v>81</v>
      </c>
      <c r="D35" s="561">
        <v>8.7500000000000018</v>
      </c>
      <c r="E35" s="579">
        <f t="shared" si="1"/>
        <v>-8.7500000000000018</v>
      </c>
      <c r="F35" s="555">
        <f t="shared" si="6"/>
        <v>0</v>
      </c>
      <c r="G35" s="562" t="e">
        <f t="shared" ref="G35:G43" si="7">F35/F$32*100</f>
        <v>#DIV/0!</v>
      </c>
      <c r="H35" s="563"/>
      <c r="I35" s="563"/>
      <c r="J35" s="563"/>
      <c r="K35" s="563"/>
      <c r="L35" s="563"/>
      <c r="M35" s="563"/>
      <c r="N35" s="563"/>
      <c r="O35" s="563"/>
      <c r="P35" s="563"/>
      <c r="Q35" s="563"/>
      <c r="R35" s="563"/>
      <c r="S35" s="563"/>
      <c r="T35" s="563"/>
      <c r="U35" s="563"/>
      <c r="V35" s="563"/>
      <c r="W35" s="563"/>
      <c r="X35" s="563"/>
      <c r="Y35" s="563"/>
      <c r="Z35" s="563"/>
      <c r="AA35" s="563"/>
      <c r="AB35" s="563"/>
      <c r="AC35" s="563"/>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row>
    <row r="36" spans="1:240" ht="17.25" customHeight="1">
      <c r="A36" s="90" t="s">
        <v>82</v>
      </c>
      <c r="B36" s="96" t="s">
        <v>83</v>
      </c>
      <c r="C36" s="92" t="s">
        <v>84</v>
      </c>
      <c r="D36" s="92"/>
      <c r="E36" s="578">
        <f t="shared" si="1"/>
        <v>0</v>
      </c>
      <c r="F36" s="23">
        <f t="shared" si="6"/>
        <v>0</v>
      </c>
      <c r="G36" s="18" t="e">
        <f t="shared" si="7"/>
        <v>#DIV/0!</v>
      </c>
      <c r="H36" s="19"/>
      <c r="I36" s="19"/>
      <c r="J36" s="19"/>
      <c r="K36" s="19"/>
      <c r="L36" s="19"/>
      <c r="M36" s="19"/>
      <c r="N36" s="19"/>
      <c r="O36" s="19"/>
      <c r="P36" s="19"/>
      <c r="Q36" s="19"/>
      <c r="R36" s="19"/>
      <c r="S36" s="19"/>
      <c r="T36" s="19"/>
      <c r="U36" s="19"/>
      <c r="V36" s="19"/>
      <c r="W36" s="19"/>
      <c r="X36" s="19"/>
      <c r="Y36" s="19"/>
      <c r="Z36" s="19"/>
      <c r="AA36" s="19"/>
      <c r="AB36" s="19"/>
      <c r="AC36" s="19"/>
    </row>
    <row r="37" spans="1:240" ht="17.25" customHeight="1">
      <c r="A37" s="90"/>
      <c r="B37" s="91" t="s">
        <v>86</v>
      </c>
      <c r="C37" s="92" t="s">
        <v>87</v>
      </c>
      <c r="D37" s="92"/>
      <c r="E37" s="578">
        <f t="shared" si="1"/>
        <v>0</v>
      </c>
      <c r="F37" s="23">
        <f t="shared" si="6"/>
        <v>0</v>
      </c>
      <c r="G37" s="18" t="e">
        <f t="shared" si="7"/>
        <v>#DIV/0!</v>
      </c>
      <c r="H37" s="19"/>
      <c r="I37" s="19"/>
      <c r="J37" s="19"/>
      <c r="K37" s="19"/>
      <c r="L37" s="19"/>
      <c r="M37" s="19"/>
      <c r="N37" s="19"/>
      <c r="O37" s="19"/>
      <c r="P37" s="19"/>
      <c r="Q37" s="19"/>
      <c r="R37" s="19"/>
      <c r="S37" s="19"/>
      <c r="T37" s="19"/>
      <c r="U37" s="19"/>
      <c r="V37" s="19"/>
      <c r="W37" s="19"/>
      <c r="X37" s="19"/>
      <c r="Y37" s="19"/>
      <c r="Z37" s="19"/>
      <c r="AA37" s="19"/>
      <c r="AB37" s="19"/>
      <c r="AC37" s="19"/>
    </row>
    <row r="38" spans="1:240" s="557" customFormat="1" ht="17.25" customHeight="1">
      <c r="A38" s="558" t="s">
        <v>85</v>
      </c>
      <c r="B38" s="559" t="s">
        <v>88</v>
      </c>
      <c r="C38" s="560" t="s">
        <v>89</v>
      </c>
      <c r="D38" s="561">
        <v>60</v>
      </c>
      <c r="E38" s="579">
        <f t="shared" si="1"/>
        <v>-60</v>
      </c>
      <c r="F38" s="555">
        <f t="shared" si="6"/>
        <v>0</v>
      </c>
      <c r="G38" s="562" t="e">
        <f t="shared" si="7"/>
        <v>#DIV/0!</v>
      </c>
      <c r="H38" s="563"/>
      <c r="I38" s="563"/>
      <c r="J38" s="563"/>
      <c r="K38" s="563"/>
      <c r="L38" s="563"/>
      <c r="M38" s="563"/>
      <c r="N38" s="563"/>
      <c r="O38" s="563"/>
      <c r="P38" s="563"/>
      <c r="Q38" s="563"/>
      <c r="R38" s="563"/>
      <c r="S38" s="563"/>
      <c r="T38" s="563"/>
      <c r="U38" s="563"/>
      <c r="V38" s="563"/>
      <c r="W38" s="563"/>
      <c r="X38" s="563"/>
      <c r="Y38" s="563"/>
      <c r="Z38" s="563"/>
      <c r="AA38" s="563"/>
      <c r="AB38" s="563"/>
      <c r="AC38" s="563"/>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row>
    <row r="39" spans="1:240" s="538" customFormat="1" ht="17.25" customHeight="1">
      <c r="A39" s="515" t="s">
        <v>90</v>
      </c>
      <c r="B39" s="522" t="s">
        <v>91</v>
      </c>
      <c r="C39" s="517" t="s">
        <v>92</v>
      </c>
      <c r="D39" s="518">
        <v>50.640000000000008</v>
      </c>
      <c r="E39" s="576">
        <f t="shared" si="1"/>
        <v>-50.640000000000008</v>
      </c>
      <c r="F39" s="524">
        <f t="shared" si="6"/>
        <v>0</v>
      </c>
      <c r="G39" s="523" t="e">
        <f t="shared" si="7"/>
        <v>#DIV/0!</v>
      </c>
      <c r="H39" s="548"/>
      <c r="I39" s="548"/>
      <c r="J39" s="548"/>
      <c r="K39" s="548"/>
      <c r="L39" s="548"/>
      <c r="M39" s="548"/>
      <c r="N39" s="548"/>
      <c r="O39" s="548"/>
      <c r="P39" s="548"/>
      <c r="Q39" s="548"/>
      <c r="R39" s="548"/>
      <c r="S39" s="548"/>
      <c r="T39" s="548"/>
      <c r="U39" s="548"/>
      <c r="V39" s="548"/>
      <c r="W39" s="548"/>
      <c r="X39" s="548"/>
      <c r="Y39" s="548"/>
      <c r="Z39" s="548"/>
      <c r="AA39" s="548"/>
      <c r="AB39" s="548"/>
      <c r="AC39" s="548"/>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row>
    <row r="40" spans="1:240" s="538" customFormat="1" ht="17.25" customHeight="1">
      <c r="A40" s="515" t="s">
        <v>93</v>
      </c>
      <c r="B40" s="527" t="s">
        <v>94</v>
      </c>
      <c r="C40" s="517" t="s">
        <v>95</v>
      </c>
      <c r="D40" s="518">
        <v>46.97</v>
      </c>
      <c r="E40" s="576">
        <f t="shared" si="1"/>
        <v>-46.97</v>
      </c>
      <c r="F40" s="524">
        <f t="shared" si="6"/>
        <v>0</v>
      </c>
      <c r="G40" s="523" t="e">
        <f t="shared" si="7"/>
        <v>#DIV/0!</v>
      </c>
      <c r="H40" s="548"/>
      <c r="I40" s="548"/>
      <c r="J40" s="548"/>
      <c r="K40" s="548"/>
      <c r="L40" s="548"/>
      <c r="M40" s="548"/>
      <c r="N40" s="548"/>
      <c r="O40" s="548"/>
      <c r="P40" s="548"/>
      <c r="Q40" s="548"/>
      <c r="R40" s="548"/>
      <c r="S40" s="548"/>
      <c r="T40" s="548"/>
      <c r="U40" s="548"/>
      <c r="V40" s="548"/>
      <c r="W40" s="548"/>
      <c r="X40" s="548"/>
      <c r="Y40" s="548"/>
      <c r="Z40" s="548"/>
      <c r="AA40" s="548"/>
      <c r="AB40" s="548"/>
      <c r="AC40" s="548"/>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row>
    <row r="41" spans="1:240" s="538" customFormat="1" ht="17.25" customHeight="1">
      <c r="A41" s="515" t="s">
        <v>96</v>
      </c>
      <c r="B41" s="522" t="s">
        <v>97</v>
      </c>
      <c r="C41" s="517" t="s">
        <v>98</v>
      </c>
      <c r="D41" s="518">
        <v>0.03</v>
      </c>
      <c r="E41" s="576">
        <f t="shared" si="1"/>
        <v>-0.03</v>
      </c>
      <c r="F41" s="524">
        <f t="shared" si="6"/>
        <v>0</v>
      </c>
      <c r="G41" s="523" t="e">
        <f t="shared" si="7"/>
        <v>#DIV/0!</v>
      </c>
      <c r="H41" s="548"/>
      <c r="I41" s="548"/>
      <c r="J41" s="548"/>
      <c r="K41" s="548"/>
      <c r="L41" s="548"/>
      <c r="M41" s="548"/>
      <c r="N41" s="548"/>
      <c r="O41" s="548"/>
      <c r="P41" s="548"/>
      <c r="Q41" s="548"/>
      <c r="R41" s="548"/>
      <c r="S41" s="548"/>
      <c r="T41" s="548"/>
      <c r="U41" s="548"/>
      <c r="V41" s="548"/>
      <c r="W41" s="548"/>
      <c r="X41" s="548"/>
      <c r="Y41" s="548"/>
      <c r="Z41" s="548"/>
      <c r="AA41" s="548"/>
      <c r="AB41" s="548"/>
      <c r="AC41" s="548"/>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row>
    <row r="42" spans="1:240" s="50" customFormat="1" ht="17.25" customHeight="1">
      <c r="A42" s="90" t="s">
        <v>99</v>
      </c>
      <c r="B42" s="99" t="s">
        <v>100</v>
      </c>
      <c r="C42" s="92" t="s">
        <v>101</v>
      </c>
      <c r="D42" s="92"/>
      <c r="E42" s="578">
        <f>F42-D42</f>
        <v>0</v>
      </c>
      <c r="F42" s="23">
        <f>SUM(H42:AC42)</f>
        <v>0</v>
      </c>
      <c r="G42" s="18" t="e">
        <f t="shared" si="7"/>
        <v>#DIV/0!</v>
      </c>
      <c r="H42" s="100"/>
      <c r="I42" s="100"/>
      <c r="J42" s="100"/>
      <c r="K42" s="100"/>
      <c r="L42" s="100"/>
      <c r="M42" s="100"/>
      <c r="N42" s="100"/>
      <c r="O42" s="100"/>
      <c r="P42" s="100"/>
      <c r="Q42" s="100"/>
      <c r="R42" s="100"/>
      <c r="S42" s="100"/>
      <c r="T42" s="100"/>
      <c r="U42" s="100"/>
      <c r="V42" s="100"/>
      <c r="W42" s="100"/>
      <c r="X42" s="100"/>
      <c r="Y42" s="100"/>
      <c r="Z42" s="100"/>
      <c r="AA42" s="100"/>
      <c r="AB42" s="100"/>
      <c r="AC42" s="100"/>
    </row>
    <row r="43" spans="1:240" s="538" customFormat="1" ht="30" customHeight="1">
      <c r="A43" s="515" t="s">
        <v>102</v>
      </c>
      <c r="B43" s="527" t="s">
        <v>103</v>
      </c>
      <c r="C43" s="517" t="s">
        <v>104</v>
      </c>
      <c r="D43" s="518">
        <v>2300.5306889999988</v>
      </c>
      <c r="E43" s="576">
        <f t="shared" si="1"/>
        <v>-2300.5306889999988</v>
      </c>
      <c r="F43" s="524">
        <f t="shared" si="6"/>
        <v>0</v>
      </c>
      <c r="G43" s="523" t="e">
        <f t="shared" si="7"/>
        <v>#DIV/0!</v>
      </c>
      <c r="H43" s="548"/>
      <c r="I43" s="548"/>
      <c r="J43" s="548"/>
      <c r="K43" s="548"/>
      <c r="L43" s="548"/>
      <c r="M43" s="548"/>
      <c r="N43" s="548"/>
      <c r="O43" s="548"/>
      <c r="P43" s="548"/>
      <c r="Q43" s="548"/>
      <c r="R43" s="548"/>
      <c r="S43" s="548"/>
      <c r="T43" s="548"/>
      <c r="U43" s="548"/>
      <c r="V43" s="548"/>
      <c r="W43" s="548"/>
      <c r="X43" s="548"/>
      <c r="Y43" s="548"/>
      <c r="Z43" s="548"/>
      <c r="AA43" s="548"/>
      <c r="AB43" s="548"/>
      <c r="AC43" s="548"/>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c r="HZ43" s="44"/>
      <c r="IA43" s="44"/>
      <c r="IB43" s="44"/>
      <c r="IC43" s="44"/>
      <c r="ID43" s="44"/>
      <c r="IE43" s="44"/>
      <c r="IF43" s="44"/>
    </row>
    <row r="44" spans="1:240" s="53" customFormat="1" ht="18" customHeight="1">
      <c r="A44" s="87"/>
      <c r="B44" s="88" t="s">
        <v>75</v>
      </c>
      <c r="C44" s="89"/>
      <c r="D44" s="89"/>
      <c r="E44" s="408">
        <f t="shared" si="1"/>
        <v>0</v>
      </c>
      <c r="F44" s="23"/>
      <c r="G44" s="23"/>
      <c r="H44" s="24"/>
      <c r="I44" s="24"/>
      <c r="J44" s="24"/>
      <c r="K44" s="24"/>
      <c r="L44" s="24"/>
      <c r="M44" s="24"/>
      <c r="N44" s="24"/>
      <c r="O44" s="24"/>
      <c r="P44" s="24"/>
      <c r="Q44" s="24"/>
      <c r="R44" s="24"/>
      <c r="S44" s="24"/>
      <c r="T44" s="24"/>
      <c r="U44" s="24"/>
      <c r="V44" s="24"/>
      <c r="W44" s="24"/>
      <c r="X44" s="24"/>
      <c r="Y44" s="24"/>
      <c r="Z44" s="24"/>
      <c r="AA44" s="24"/>
      <c r="AB44" s="24"/>
      <c r="AC44" s="24"/>
    </row>
    <row r="45" spans="1:240" s="557" customFormat="1" ht="18" customHeight="1">
      <c r="A45" s="558" t="s">
        <v>105</v>
      </c>
      <c r="B45" s="564" t="s">
        <v>106</v>
      </c>
      <c r="C45" s="560" t="s">
        <v>107</v>
      </c>
      <c r="D45" s="561">
        <v>1767.06</v>
      </c>
      <c r="E45" s="579">
        <f t="shared" si="1"/>
        <v>-1767.06</v>
      </c>
      <c r="F45" s="555">
        <f t="shared" ref="F45:F75" si="8">SUM(H45:AC45)</f>
        <v>0</v>
      </c>
      <c r="G45" s="562" t="e">
        <f>F45/F$43*100</f>
        <v>#DIV/0!</v>
      </c>
      <c r="H45" s="565"/>
      <c r="I45" s="565"/>
      <c r="J45" s="565"/>
      <c r="K45" s="565"/>
      <c r="L45" s="565"/>
      <c r="M45" s="565"/>
      <c r="N45" s="565"/>
      <c r="O45" s="565"/>
      <c r="P45" s="565"/>
      <c r="Q45" s="565"/>
      <c r="R45" s="565"/>
      <c r="S45" s="565"/>
      <c r="T45" s="565"/>
      <c r="U45" s="565"/>
      <c r="V45" s="565"/>
      <c r="W45" s="565"/>
      <c r="X45" s="565"/>
      <c r="Y45" s="565"/>
      <c r="Z45" s="565"/>
      <c r="AA45" s="565"/>
      <c r="AB45" s="565"/>
      <c r="AC45" s="565"/>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row>
    <row r="46" spans="1:240" s="557" customFormat="1" ht="18" customHeight="1">
      <c r="A46" s="558" t="s">
        <v>105</v>
      </c>
      <c r="B46" s="564" t="s">
        <v>108</v>
      </c>
      <c r="C46" s="560" t="s">
        <v>109</v>
      </c>
      <c r="D46" s="561">
        <v>99.330000000000013</v>
      </c>
      <c r="E46" s="579">
        <f t="shared" si="1"/>
        <v>-99.330000000000013</v>
      </c>
      <c r="F46" s="555">
        <f t="shared" si="8"/>
        <v>0</v>
      </c>
      <c r="G46" s="562" t="e">
        <f t="shared" ref="G46:G52" si="9">F46/F$43*100</f>
        <v>#DIV/0!</v>
      </c>
      <c r="H46" s="565"/>
      <c r="I46" s="565"/>
      <c r="J46" s="565"/>
      <c r="K46" s="565"/>
      <c r="L46" s="565"/>
      <c r="M46" s="565"/>
      <c r="N46" s="565"/>
      <c r="O46" s="565"/>
      <c r="P46" s="565"/>
      <c r="Q46" s="565"/>
      <c r="R46" s="565"/>
      <c r="S46" s="565"/>
      <c r="T46" s="565"/>
      <c r="U46" s="565"/>
      <c r="V46" s="565"/>
      <c r="W46" s="565"/>
      <c r="X46" s="565"/>
      <c r="Y46" s="565"/>
      <c r="Z46" s="565"/>
      <c r="AA46" s="565"/>
      <c r="AB46" s="565"/>
      <c r="AC46" s="565"/>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row>
    <row r="47" spans="1:240" s="557" customFormat="1" ht="18" customHeight="1">
      <c r="A47" s="558" t="s">
        <v>105</v>
      </c>
      <c r="B47" s="564" t="s">
        <v>110</v>
      </c>
      <c r="C47" s="560" t="s">
        <v>111</v>
      </c>
      <c r="D47" s="561">
        <v>6.31</v>
      </c>
      <c r="E47" s="579">
        <f t="shared" si="1"/>
        <v>-6.31</v>
      </c>
      <c r="F47" s="555">
        <f t="shared" si="8"/>
        <v>0</v>
      </c>
      <c r="G47" s="562" t="e">
        <f t="shared" si="9"/>
        <v>#DIV/0!</v>
      </c>
      <c r="H47" s="565"/>
      <c r="I47" s="565"/>
      <c r="J47" s="565"/>
      <c r="K47" s="565"/>
      <c r="L47" s="565"/>
      <c r="M47" s="565"/>
      <c r="N47" s="565"/>
      <c r="O47" s="565"/>
      <c r="P47" s="565"/>
      <c r="Q47" s="565"/>
      <c r="R47" s="565"/>
      <c r="S47" s="565"/>
      <c r="T47" s="565"/>
      <c r="U47" s="565"/>
      <c r="V47" s="565"/>
      <c r="W47" s="565"/>
      <c r="X47" s="565"/>
      <c r="Y47" s="565"/>
      <c r="Z47" s="565"/>
      <c r="AA47" s="565"/>
      <c r="AB47" s="565"/>
      <c r="AC47" s="565"/>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row>
    <row r="48" spans="1:240" s="557" customFormat="1" ht="18" customHeight="1">
      <c r="A48" s="558" t="s">
        <v>105</v>
      </c>
      <c r="B48" s="564" t="s">
        <v>112</v>
      </c>
      <c r="C48" s="560" t="s">
        <v>113</v>
      </c>
      <c r="D48" s="561">
        <v>7.83</v>
      </c>
      <c r="E48" s="579">
        <f t="shared" si="1"/>
        <v>-7.83</v>
      </c>
      <c r="F48" s="555">
        <f t="shared" si="8"/>
        <v>0</v>
      </c>
      <c r="G48" s="562" t="e">
        <f t="shared" si="9"/>
        <v>#DIV/0!</v>
      </c>
      <c r="H48" s="565"/>
      <c r="I48" s="565"/>
      <c r="J48" s="565"/>
      <c r="K48" s="565"/>
      <c r="L48" s="565"/>
      <c r="M48" s="565"/>
      <c r="N48" s="565"/>
      <c r="O48" s="565"/>
      <c r="P48" s="565"/>
      <c r="Q48" s="565"/>
      <c r="R48" s="565"/>
      <c r="S48" s="565"/>
      <c r="T48" s="565"/>
      <c r="U48" s="565"/>
      <c r="V48" s="565"/>
      <c r="W48" s="565"/>
      <c r="X48" s="565"/>
      <c r="Y48" s="565"/>
      <c r="Z48" s="565"/>
      <c r="AA48" s="565"/>
      <c r="AB48" s="565"/>
      <c r="AC48" s="565"/>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row>
    <row r="49" spans="1:240" s="557" customFormat="1" ht="18" customHeight="1">
      <c r="A49" s="558" t="s">
        <v>105</v>
      </c>
      <c r="B49" s="564" t="s">
        <v>114</v>
      </c>
      <c r="C49" s="560" t="s">
        <v>115</v>
      </c>
      <c r="D49" s="561">
        <v>54.03</v>
      </c>
      <c r="E49" s="579">
        <f t="shared" si="1"/>
        <v>-54.03</v>
      </c>
      <c r="F49" s="555">
        <f t="shared" si="8"/>
        <v>0</v>
      </c>
      <c r="G49" s="562" t="e">
        <f t="shared" si="9"/>
        <v>#DIV/0!</v>
      </c>
      <c r="H49" s="565"/>
      <c r="I49" s="565"/>
      <c r="J49" s="565"/>
      <c r="K49" s="565"/>
      <c r="L49" s="565"/>
      <c r="M49" s="565"/>
      <c r="N49" s="565"/>
      <c r="O49" s="565"/>
      <c r="P49" s="565"/>
      <c r="Q49" s="565"/>
      <c r="R49" s="565"/>
      <c r="S49" s="565"/>
      <c r="T49" s="565"/>
      <c r="U49" s="565"/>
      <c r="V49" s="565"/>
      <c r="W49" s="565"/>
      <c r="X49" s="565"/>
      <c r="Y49" s="565"/>
      <c r="Z49" s="565"/>
      <c r="AA49" s="565"/>
      <c r="AB49" s="565"/>
      <c r="AC49" s="565"/>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row>
    <row r="50" spans="1:240" s="557" customFormat="1" ht="18" customHeight="1">
      <c r="A50" s="558" t="s">
        <v>105</v>
      </c>
      <c r="B50" s="564" t="s">
        <v>116</v>
      </c>
      <c r="C50" s="560" t="s">
        <v>117</v>
      </c>
      <c r="D50" s="561">
        <v>18</v>
      </c>
      <c r="E50" s="579">
        <f t="shared" si="1"/>
        <v>-18</v>
      </c>
      <c r="F50" s="555">
        <f t="shared" si="8"/>
        <v>0</v>
      </c>
      <c r="G50" s="562" t="e">
        <f t="shared" si="9"/>
        <v>#DIV/0!</v>
      </c>
      <c r="H50" s="565"/>
      <c r="I50" s="565"/>
      <c r="J50" s="565"/>
      <c r="K50" s="565"/>
      <c r="L50" s="565"/>
      <c r="M50" s="565"/>
      <c r="N50" s="565"/>
      <c r="O50" s="565"/>
      <c r="P50" s="565"/>
      <c r="Q50" s="565"/>
      <c r="R50" s="565"/>
      <c r="S50" s="565"/>
      <c r="T50" s="565"/>
      <c r="U50" s="565"/>
      <c r="V50" s="565"/>
      <c r="W50" s="565"/>
      <c r="X50" s="565"/>
      <c r="Y50" s="565"/>
      <c r="Z50" s="565"/>
      <c r="AA50" s="565"/>
      <c r="AB50" s="565"/>
      <c r="AC50" s="565"/>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row>
    <row r="51" spans="1:240" s="557" customFormat="1" ht="18" customHeight="1">
      <c r="A51" s="558" t="s">
        <v>105</v>
      </c>
      <c r="B51" s="564" t="s">
        <v>118</v>
      </c>
      <c r="C51" s="560" t="s">
        <v>119</v>
      </c>
      <c r="D51" s="561">
        <v>175.64</v>
      </c>
      <c r="E51" s="579">
        <f t="shared" si="1"/>
        <v>-175.64</v>
      </c>
      <c r="F51" s="555">
        <f t="shared" si="8"/>
        <v>0</v>
      </c>
      <c r="G51" s="562" t="e">
        <f t="shared" si="9"/>
        <v>#DIV/0!</v>
      </c>
      <c r="H51" s="565"/>
      <c r="I51" s="565"/>
      <c r="J51" s="565"/>
      <c r="K51" s="565"/>
      <c r="L51" s="565"/>
      <c r="M51" s="565"/>
      <c r="N51" s="565"/>
      <c r="O51" s="565"/>
      <c r="P51" s="565"/>
      <c r="Q51" s="565"/>
      <c r="R51" s="565"/>
      <c r="S51" s="565"/>
      <c r="T51" s="565"/>
      <c r="U51" s="565"/>
      <c r="V51" s="565"/>
      <c r="W51" s="565"/>
      <c r="X51" s="565"/>
      <c r="Y51" s="565"/>
      <c r="Z51" s="565"/>
      <c r="AA51" s="565"/>
      <c r="AB51" s="565"/>
      <c r="AC51" s="565"/>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row>
    <row r="52" spans="1:240" s="557" customFormat="1" ht="18" customHeight="1">
      <c r="A52" s="558" t="s">
        <v>105</v>
      </c>
      <c r="B52" s="564" t="s">
        <v>120</v>
      </c>
      <c r="C52" s="560" t="s">
        <v>121</v>
      </c>
      <c r="D52" s="561">
        <v>1.4499999999999997</v>
      </c>
      <c r="E52" s="579">
        <f t="shared" si="1"/>
        <v>-1.4499999999999997</v>
      </c>
      <c r="F52" s="555">
        <f t="shared" si="8"/>
        <v>0</v>
      </c>
      <c r="G52" s="562" t="e">
        <f t="shared" si="9"/>
        <v>#DIV/0!</v>
      </c>
      <c r="H52" s="565"/>
      <c r="I52" s="565"/>
      <c r="J52" s="565"/>
      <c r="K52" s="565"/>
      <c r="L52" s="565"/>
      <c r="M52" s="565"/>
      <c r="N52" s="565"/>
      <c r="O52" s="565"/>
      <c r="P52" s="565"/>
      <c r="Q52" s="565"/>
      <c r="R52" s="565"/>
      <c r="S52" s="565"/>
      <c r="T52" s="565"/>
      <c r="U52" s="565"/>
      <c r="V52" s="565"/>
      <c r="W52" s="565"/>
      <c r="X52" s="565"/>
      <c r="Y52" s="565"/>
      <c r="Z52" s="565"/>
      <c r="AA52" s="565"/>
      <c r="AB52" s="565"/>
      <c r="AC52" s="565"/>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row>
    <row r="53" spans="1:240" ht="18" customHeight="1">
      <c r="A53" s="90" t="s">
        <v>105</v>
      </c>
      <c r="B53" s="98" t="s">
        <v>122</v>
      </c>
      <c r="C53" s="92" t="s">
        <v>123</v>
      </c>
      <c r="D53" s="92"/>
      <c r="E53" s="578">
        <f t="shared" si="1"/>
        <v>0</v>
      </c>
      <c r="F53" s="23">
        <f t="shared" si="8"/>
        <v>0</v>
      </c>
      <c r="G53" s="18"/>
      <c r="H53" s="100"/>
      <c r="I53" s="100"/>
      <c r="J53" s="100"/>
      <c r="K53" s="100"/>
      <c r="L53" s="100"/>
      <c r="M53" s="100"/>
      <c r="N53" s="100"/>
      <c r="O53" s="100"/>
      <c r="P53" s="100"/>
      <c r="Q53" s="100"/>
      <c r="R53" s="100"/>
      <c r="S53" s="100"/>
      <c r="T53" s="100"/>
      <c r="U53" s="100"/>
      <c r="V53" s="100"/>
      <c r="W53" s="100"/>
      <c r="X53" s="100"/>
      <c r="Y53" s="100"/>
      <c r="Z53" s="100"/>
      <c r="AA53" s="100"/>
      <c r="AB53" s="100"/>
      <c r="AC53" s="100"/>
    </row>
    <row r="54" spans="1:240" s="557" customFormat="1" ht="18" customHeight="1">
      <c r="A54" s="558" t="s">
        <v>105</v>
      </c>
      <c r="B54" s="559" t="s">
        <v>124</v>
      </c>
      <c r="C54" s="560" t="s">
        <v>125</v>
      </c>
      <c r="D54" s="561">
        <v>2.19</v>
      </c>
      <c r="E54" s="579">
        <f t="shared" si="1"/>
        <v>-2.19</v>
      </c>
      <c r="F54" s="555">
        <f t="shared" si="8"/>
        <v>0</v>
      </c>
      <c r="G54" s="562" t="e">
        <f>F54/F$32*100</f>
        <v>#DIV/0!</v>
      </c>
      <c r="H54" s="565"/>
      <c r="I54" s="565"/>
      <c r="J54" s="565"/>
      <c r="K54" s="565"/>
      <c r="L54" s="565"/>
      <c r="M54" s="565"/>
      <c r="N54" s="565"/>
      <c r="O54" s="565"/>
      <c r="P54" s="565"/>
      <c r="Q54" s="565"/>
      <c r="R54" s="565"/>
      <c r="S54" s="565"/>
      <c r="T54" s="565"/>
      <c r="U54" s="565"/>
      <c r="V54" s="565"/>
      <c r="W54" s="565"/>
      <c r="X54" s="565"/>
      <c r="Y54" s="565"/>
      <c r="Z54" s="565"/>
      <c r="AA54" s="565"/>
      <c r="AB54" s="565"/>
      <c r="AC54" s="565"/>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row>
    <row r="55" spans="1:240" s="538" customFormat="1" ht="17.25" customHeight="1">
      <c r="A55" s="515" t="s">
        <v>105</v>
      </c>
      <c r="B55" s="528" t="s">
        <v>126</v>
      </c>
      <c r="C55" s="517" t="s">
        <v>127</v>
      </c>
      <c r="D55" s="518">
        <v>78.8</v>
      </c>
      <c r="E55" s="576">
        <f t="shared" si="1"/>
        <v>-78.8</v>
      </c>
      <c r="F55" s="524">
        <f t="shared" si="8"/>
        <v>0</v>
      </c>
      <c r="G55" s="523" t="e">
        <f>F55/F$32*100</f>
        <v>#DIV/0!</v>
      </c>
      <c r="H55" s="546"/>
      <c r="I55" s="546"/>
      <c r="J55" s="546"/>
      <c r="K55" s="546"/>
      <c r="L55" s="546"/>
      <c r="M55" s="546"/>
      <c r="N55" s="546"/>
      <c r="O55" s="546"/>
      <c r="P55" s="546"/>
      <c r="Q55" s="546"/>
      <c r="R55" s="546"/>
      <c r="S55" s="546"/>
      <c r="T55" s="546"/>
      <c r="U55" s="546"/>
      <c r="V55" s="546"/>
      <c r="W55" s="546"/>
      <c r="X55" s="546"/>
      <c r="Y55" s="546"/>
      <c r="Z55" s="546"/>
      <c r="AA55" s="546"/>
      <c r="AB55" s="546"/>
      <c r="AC55" s="546"/>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row>
    <row r="56" spans="1:240" s="567" customFormat="1" ht="17.25" customHeight="1">
      <c r="A56" s="558" t="s">
        <v>105</v>
      </c>
      <c r="B56" s="566" t="s">
        <v>128</v>
      </c>
      <c r="C56" s="560" t="s">
        <v>129</v>
      </c>
      <c r="D56" s="718">
        <v>0.68400000000000005</v>
      </c>
      <c r="E56" s="579">
        <f t="shared" si="1"/>
        <v>-0.68400000000000005</v>
      </c>
      <c r="F56" s="555">
        <f t="shared" si="8"/>
        <v>0</v>
      </c>
      <c r="G56" s="562" t="e">
        <f>F56/F$32*100</f>
        <v>#DIV/0!</v>
      </c>
      <c r="H56" s="565"/>
      <c r="I56" s="565"/>
      <c r="J56" s="565"/>
      <c r="K56" s="565"/>
      <c r="L56" s="565"/>
      <c r="M56" s="565"/>
      <c r="N56" s="565"/>
      <c r="O56" s="565"/>
      <c r="P56" s="565"/>
      <c r="Q56" s="565"/>
      <c r="R56" s="565"/>
      <c r="S56" s="565"/>
      <c r="T56" s="565"/>
      <c r="U56" s="565"/>
      <c r="V56" s="565"/>
      <c r="W56" s="565"/>
      <c r="X56" s="565"/>
      <c r="Y56" s="565"/>
      <c r="Z56" s="565"/>
      <c r="AA56" s="565"/>
      <c r="AB56" s="565"/>
      <c r="AC56" s="565"/>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row>
    <row r="57" spans="1:240" s="538" customFormat="1" ht="17.25" customHeight="1">
      <c r="A57" s="515" t="s">
        <v>105</v>
      </c>
      <c r="B57" s="529" t="s">
        <v>304</v>
      </c>
      <c r="C57" s="517" t="s">
        <v>131</v>
      </c>
      <c r="D57" s="518">
        <v>82.79</v>
      </c>
      <c r="E57" s="576">
        <f t="shared" si="1"/>
        <v>-82.79</v>
      </c>
      <c r="F57" s="524">
        <f t="shared" si="8"/>
        <v>0</v>
      </c>
      <c r="G57" s="523" t="e">
        <f>F57/F$32*100</f>
        <v>#DIV/0!</v>
      </c>
      <c r="H57" s="546"/>
      <c r="I57" s="546"/>
      <c r="J57" s="546"/>
      <c r="K57" s="546"/>
      <c r="L57" s="546"/>
      <c r="M57" s="546"/>
      <c r="N57" s="546"/>
      <c r="O57" s="546"/>
      <c r="P57" s="546"/>
      <c r="Q57" s="546"/>
      <c r="R57" s="546"/>
      <c r="S57" s="546"/>
      <c r="T57" s="546"/>
      <c r="U57" s="546"/>
      <c r="V57" s="546"/>
      <c r="W57" s="546"/>
      <c r="X57" s="546"/>
      <c r="Y57" s="546"/>
      <c r="Z57" s="546"/>
      <c r="AA57" s="546"/>
      <c r="AB57" s="546"/>
      <c r="AC57" s="546"/>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row>
    <row r="58" spans="1:240" ht="17.25" customHeight="1">
      <c r="A58" s="90" t="s">
        <v>105</v>
      </c>
      <c r="B58" s="98" t="s">
        <v>132</v>
      </c>
      <c r="C58" s="92" t="s">
        <v>133</v>
      </c>
      <c r="D58" s="92"/>
      <c r="E58" s="578">
        <f t="shared" si="1"/>
        <v>0</v>
      </c>
      <c r="F58" s="23">
        <f t="shared" si="8"/>
        <v>0</v>
      </c>
      <c r="G58" s="18" t="e">
        <f>F58/F$43*100</f>
        <v>#DIV/0!</v>
      </c>
      <c r="H58" s="100"/>
      <c r="I58" s="100"/>
      <c r="J58" s="100"/>
      <c r="K58" s="100"/>
      <c r="L58" s="100"/>
      <c r="M58" s="100"/>
      <c r="N58" s="100"/>
      <c r="O58" s="100"/>
      <c r="P58" s="100"/>
      <c r="Q58" s="100"/>
      <c r="R58" s="100"/>
      <c r="S58" s="100"/>
      <c r="T58" s="100"/>
      <c r="U58" s="100"/>
      <c r="V58" s="100"/>
      <c r="W58" s="100"/>
      <c r="X58" s="100"/>
      <c r="Y58" s="100"/>
      <c r="Z58" s="100"/>
      <c r="AA58" s="100"/>
      <c r="AB58" s="100"/>
      <c r="AC58" s="100"/>
    </row>
    <row r="59" spans="1:240" ht="17.25" customHeight="1">
      <c r="A59" s="90" t="s">
        <v>105</v>
      </c>
      <c r="B59" s="98" t="s">
        <v>134</v>
      </c>
      <c r="C59" s="92" t="s">
        <v>135</v>
      </c>
      <c r="D59" s="92"/>
      <c r="E59" s="578">
        <f t="shared" si="1"/>
        <v>0</v>
      </c>
      <c r="F59" s="23">
        <f t="shared" si="8"/>
        <v>0</v>
      </c>
      <c r="G59" s="18" t="e">
        <f>F59/F$43*100</f>
        <v>#DIV/0!</v>
      </c>
      <c r="H59" s="100"/>
      <c r="I59" s="100"/>
      <c r="J59" s="100"/>
      <c r="K59" s="100"/>
      <c r="L59" s="100"/>
      <c r="M59" s="100"/>
      <c r="N59" s="100"/>
      <c r="O59" s="100"/>
      <c r="P59" s="100"/>
      <c r="Q59" s="100"/>
      <c r="R59" s="100"/>
      <c r="S59" s="100"/>
      <c r="T59" s="100"/>
      <c r="U59" s="100"/>
      <c r="V59" s="100"/>
      <c r="W59" s="100"/>
      <c r="X59" s="100"/>
      <c r="Y59" s="100"/>
      <c r="Z59" s="100"/>
      <c r="AA59" s="100"/>
      <c r="AB59" s="100"/>
      <c r="AC59" s="100"/>
    </row>
    <row r="60" spans="1:240" ht="17.25" customHeight="1">
      <c r="A60" s="90" t="s">
        <v>105</v>
      </c>
      <c r="B60" s="98" t="s">
        <v>136</v>
      </c>
      <c r="C60" s="92" t="s">
        <v>137</v>
      </c>
      <c r="D60" s="92"/>
      <c r="E60" s="578">
        <f t="shared" si="1"/>
        <v>0</v>
      </c>
      <c r="F60" s="23">
        <f t="shared" si="8"/>
        <v>0</v>
      </c>
      <c r="G60" s="18" t="e">
        <f>F60/F$43*100</f>
        <v>#DIV/0!</v>
      </c>
      <c r="H60" s="100"/>
      <c r="I60" s="100"/>
      <c r="J60" s="100"/>
      <c r="K60" s="100"/>
      <c r="L60" s="100"/>
      <c r="M60" s="100"/>
      <c r="N60" s="100"/>
      <c r="O60" s="100"/>
      <c r="P60" s="100"/>
      <c r="Q60" s="100"/>
      <c r="R60" s="100"/>
      <c r="S60" s="100"/>
      <c r="T60" s="100"/>
      <c r="U60" s="100"/>
      <c r="V60" s="100"/>
      <c r="W60" s="100"/>
      <c r="X60" s="100"/>
      <c r="Y60" s="100"/>
      <c r="Z60" s="100"/>
      <c r="AA60" s="100"/>
      <c r="AB60" s="100"/>
      <c r="AC60" s="100"/>
    </row>
    <row r="61" spans="1:240" ht="17.25" customHeight="1">
      <c r="A61" s="90" t="s">
        <v>138</v>
      </c>
      <c r="B61" s="96" t="s">
        <v>139</v>
      </c>
      <c r="C61" s="92" t="s">
        <v>140</v>
      </c>
      <c r="D61" s="92"/>
      <c r="E61" s="578">
        <f t="shared" si="1"/>
        <v>0</v>
      </c>
      <c r="F61" s="23">
        <f t="shared" si="8"/>
        <v>0</v>
      </c>
      <c r="G61" s="18" t="e">
        <f t="shared" ref="G61:G74" si="10">F61/F$32*100</f>
        <v>#DIV/0!</v>
      </c>
      <c r="H61" s="100"/>
      <c r="I61" s="100"/>
      <c r="J61" s="100"/>
      <c r="K61" s="100"/>
      <c r="L61" s="100"/>
      <c r="M61" s="100"/>
      <c r="N61" s="100"/>
      <c r="O61" s="100"/>
      <c r="P61" s="100"/>
      <c r="Q61" s="100"/>
      <c r="R61" s="100"/>
      <c r="S61" s="100"/>
      <c r="T61" s="100"/>
      <c r="U61" s="100"/>
      <c r="V61" s="100"/>
      <c r="W61" s="100"/>
      <c r="X61" s="100"/>
      <c r="Y61" s="100"/>
      <c r="Z61" s="100"/>
      <c r="AA61" s="100"/>
      <c r="AB61" s="100"/>
      <c r="AC61" s="100"/>
    </row>
    <row r="62" spans="1:240" s="50" customFormat="1" ht="17.25" customHeight="1">
      <c r="A62" s="90" t="s">
        <v>141</v>
      </c>
      <c r="B62" s="99" t="s">
        <v>142</v>
      </c>
      <c r="C62" s="92" t="s">
        <v>143</v>
      </c>
      <c r="D62" s="92"/>
      <c r="E62" s="578">
        <f t="shared" si="1"/>
        <v>0</v>
      </c>
      <c r="F62" s="23">
        <f t="shared" si="8"/>
        <v>0</v>
      </c>
      <c r="G62" s="18" t="e">
        <f t="shared" si="10"/>
        <v>#DIV/0!</v>
      </c>
      <c r="H62" s="100"/>
      <c r="I62" s="100"/>
      <c r="J62" s="100"/>
      <c r="K62" s="100"/>
      <c r="L62" s="100"/>
      <c r="M62" s="100"/>
      <c r="N62" s="100"/>
      <c r="O62" s="100"/>
      <c r="P62" s="100"/>
      <c r="Q62" s="100"/>
      <c r="R62" s="100"/>
      <c r="S62" s="100"/>
      <c r="T62" s="100"/>
      <c r="U62" s="100"/>
      <c r="V62" s="100"/>
      <c r="W62" s="100"/>
      <c r="X62" s="100"/>
      <c r="Y62" s="100"/>
      <c r="Z62" s="100"/>
      <c r="AA62" s="100"/>
      <c r="AB62" s="100"/>
      <c r="AC62" s="100"/>
    </row>
    <row r="63" spans="1:240" s="50" customFormat="1" ht="17.25" customHeight="1">
      <c r="A63" s="90" t="s">
        <v>144</v>
      </c>
      <c r="B63" s="99" t="s">
        <v>145</v>
      </c>
      <c r="C63" s="92" t="s">
        <v>146</v>
      </c>
      <c r="D63" s="92"/>
      <c r="E63" s="578">
        <f t="shared" si="1"/>
        <v>0</v>
      </c>
      <c r="F63" s="23">
        <f t="shared" si="8"/>
        <v>0</v>
      </c>
      <c r="G63" s="18" t="e">
        <f t="shared" si="10"/>
        <v>#DIV/0!</v>
      </c>
      <c r="H63" s="100"/>
      <c r="I63" s="100"/>
      <c r="J63" s="100"/>
      <c r="K63" s="100"/>
      <c r="L63" s="100"/>
      <c r="M63" s="100"/>
      <c r="N63" s="100"/>
      <c r="O63" s="100"/>
      <c r="P63" s="100"/>
      <c r="Q63" s="100"/>
      <c r="R63" s="100"/>
      <c r="S63" s="100"/>
      <c r="T63" s="100"/>
      <c r="U63" s="100"/>
      <c r="V63" s="100"/>
      <c r="W63" s="100"/>
      <c r="X63" s="100"/>
      <c r="Y63" s="100"/>
      <c r="Z63" s="100"/>
      <c r="AA63" s="100"/>
      <c r="AB63" s="100"/>
      <c r="AC63" s="100"/>
    </row>
    <row r="64" spans="1:240" s="538" customFormat="1" ht="17.25" customHeight="1">
      <c r="A64" s="515" t="s">
        <v>147</v>
      </c>
      <c r="B64" s="528" t="s">
        <v>148</v>
      </c>
      <c r="C64" s="517" t="s">
        <v>149</v>
      </c>
      <c r="D64" s="518">
        <v>707.07999999999993</v>
      </c>
      <c r="E64" s="576">
        <f t="shared" si="1"/>
        <v>-707.07999999999993</v>
      </c>
      <c r="F64" s="524">
        <f t="shared" si="8"/>
        <v>0</v>
      </c>
      <c r="G64" s="523" t="e">
        <f t="shared" si="10"/>
        <v>#DIV/0!</v>
      </c>
      <c r="H64" s="546"/>
      <c r="I64" s="546"/>
      <c r="J64" s="546"/>
      <c r="K64" s="546"/>
      <c r="L64" s="546"/>
      <c r="M64" s="546"/>
      <c r="N64" s="546"/>
      <c r="O64" s="546"/>
      <c r="P64" s="546"/>
      <c r="Q64" s="546"/>
      <c r="R64" s="546"/>
      <c r="S64" s="546"/>
      <c r="T64" s="546"/>
      <c r="U64" s="546"/>
      <c r="V64" s="546"/>
      <c r="W64" s="546"/>
      <c r="X64" s="546"/>
      <c r="Y64" s="546"/>
      <c r="Z64" s="546"/>
      <c r="AA64" s="546"/>
      <c r="AB64" s="546"/>
      <c r="AC64" s="546"/>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c r="HZ64" s="44"/>
      <c r="IA64" s="44"/>
      <c r="IB64" s="44"/>
      <c r="IC64" s="44"/>
      <c r="ID64" s="44"/>
      <c r="IE64" s="44"/>
      <c r="IF64" s="44"/>
    </row>
    <row r="65" spans="1:240" s="567" customFormat="1" ht="17.25" customHeight="1">
      <c r="A65" s="558" t="s">
        <v>150</v>
      </c>
      <c r="B65" s="566" t="s">
        <v>151</v>
      </c>
      <c r="C65" s="560" t="s">
        <v>152</v>
      </c>
      <c r="D65" s="561">
        <v>48.94</v>
      </c>
      <c r="E65" s="579">
        <f t="shared" si="1"/>
        <v>-48.94</v>
      </c>
      <c r="F65" s="555">
        <f t="shared" si="8"/>
        <v>0</v>
      </c>
      <c r="G65" s="562" t="e">
        <f t="shared" si="10"/>
        <v>#DIV/0!</v>
      </c>
      <c r="H65" s="565"/>
      <c r="I65" s="565"/>
      <c r="J65" s="565"/>
      <c r="K65" s="565"/>
      <c r="L65" s="565"/>
      <c r="M65" s="565"/>
      <c r="N65" s="565"/>
      <c r="O65" s="565"/>
      <c r="P65" s="565"/>
      <c r="Q65" s="565"/>
      <c r="R65" s="565"/>
      <c r="S65" s="565"/>
      <c r="T65" s="565"/>
      <c r="U65" s="565"/>
      <c r="V65" s="565"/>
      <c r="W65" s="565"/>
      <c r="X65" s="565"/>
      <c r="Y65" s="565"/>
      <c r="Z65" s="565"/>
      <c r="AA65" s="565"/>
      <c r="AB65" s="565"/>
      <c r="AC65" s="565"/>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row>
    <row r="66" spans="1:240" s="547" customFormat="1" ht="17.25" customHeight="1">
      <c r="A66" s="515" t="s">
        <v>153</v>
      </c>
      <c r="B66" s="529" t="s">
        <v>154</v>
      </c>
      <c r="C66" s="517" t="s">
        <v>155</v>
      </c>
      <c r="D66" s="518">
        <v>17.03</v>
      </c>
      <c r="E66" s="576">
        <f t="shared" si="1"/>
        <v>-17.03</v>
      </c>
      <c r="F66" s="524">
        <f t="shared" si="8"/>
        <v>0</v>
      </c>
      <c r="G66" s="523" t="e">
        <f t="shared" si="10"/>
        <v>#DIV/0!</v>
      </c>
      <c r="H66" s="546"/>
      <c r="I66" s="546"/>
      <c r="J66" s="546"/>
      <c r="K66" s="546"/>
      <c r="L66" s="546"/>
      <c r="M66" s="546"/>
      <c r="N66" s="546"/>
      <c r="O66" s="546"/>
      <c r="P66" s="546"/>
      <c r="Q66" s="546"/>
      <c r="R66" s="546"/>
      <c r="S66" s="546"/>
      <c r="T66" s="546"/>
      <c r="U66" s="546"/>
      <c r="V66" s="546"/>
      <c r="W66" s="546"/>
      <c r="X66" s="546"/>
      <c r="Y66" s="546"/>
      <c r="Z66" s="546"/>
      <c r="AA66" s="546"/>
      <c r="AB66" s="546"/>
      <c r="AC66" s="546"/>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row>
    <row r="67" spans="1:240" s="547" customFormat="1" ht="17.25" customHeight="1">
      <c r="A67" s="515" t="s">
        <v>156</v>
      </c>
      <c r="B67" s="529" t="s">
        <v>157</v>
      </c>
      <c r="C67" s="517" t="s">
        <v>158</v>
      </c>
      <c r="D67" s="518">
        <v>1.69</v>
      </c>
      <c r="E67" s="576">
        <f t="shared" si="1"/>
        <v>-1.69</v>
      </c>
      <c r="F67" s="524">
        <f t="shared" si="8"/>
        <v>0</v>
      </c>
      <c r="G67" s="523" t="e">
        <f t="shared" si="10"/>
        <v>#DIV/0!</v>
      </c>
      <c r="H67" s="523"/>
      <c r="I67" s="523"/>
      <c r="J67" s="523"/>
      <c r="K67" s="523"/>
      <c r="L67" s="523"/>
      <c r="M67" s="523"/>
      <c r="N67" s="523"/>
      <c r="O67" s="523"/>
      <c r="P67" s="523"/>
      <c r="Q67" s="523"/>
      <c r="R67" s="523"/>
      <c r="S67" s="523"/>
      <c r="T67" s="523"/>
      <c r="U67" s="523"/>
      <c r="V67" s="523"/>
      <c r="W67" s="523"/>
      <c r="X67" s="523"/>
      <c r="Y67" s="523"/>
      <c r="Z67" s="523"/>
      <c r="AA67" s="523"/>
      <c r="AB67" s="523"/>
      <c r="AC67" s="523"/>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row>
    <row r="68" spans="1:240" s="50" customFormat="1" ht="17.25" customHeight="1">
      <c r="A68" s="90" t="s">
        <v>159</v>
      </c>
      <c r="B68" s="99" t="s">
        <v>160</v>
      </c>
      <c r="C68" s="92" t="s">
        <v>181</v>
      </c>
      <c r="D68" s="92"/>
      <c r="E68" s="578">
        <f t="shared" si="1"/>
        <v>0</v>
      </c>
      <c r="F68" s="23">
        <f t="shared" si="8"/>
        <v>0</v>
      </c>
      <c r="G68" s="18" t="e">
        <f t="shared" si="10"/>
        <v>#DIV/0!</v>
      </c>
      <c r="H68" s="100"/>
      <c r="I68" s="100"/>
      <c r="J68" s="100"/>
      <c r="K68" s="100"/>
      <c r="L68" s="100"/>
      <c r="M68" s="100"/>
      <c r="N68" s="100"/>
      <c r="O68" s="100"/>
      <c r="P68" s="100"/>
      <c r="Q68" s="100"/>
      <c r="R68" s="100"/>
      <c r="S68" s="100"/>
      <c r="T68" s="100"/>
      <c r="U68" s="100"/>
      <c r="V68" s="100"/>
      <c r="W68" s="100"/>
      <c r="X68" s="100"/>
      <c r="Y68" s="100"/>
      <c r="Z68" s="100"/>
      <c r="AA68" s="100"/>
      <c r="AB68" s="100"/>
      <c r="AC68" s="100"/>
    </row>
    <row r="69" spans="1:240" s="50" customFormat="1" ht="18" customHeight="1">
      <c r="A69" s="90" t="s">
        <v>161</v>
      </c>
      <c r="B69" s="99" t="s">
        <v>162</v>
      </c>
      <c r="C69" s="92" t="s">
        <v>163</v>
      </c>
      <c r="D69" s="92"/>
      <c r="E69" s="578">
        <f t="shared" si="1"/>
        <v>0</v>
      </c>
      <c r="F69" s="23">
        <f t="shared" si="8"/>
        <v>0</v>
      </c>
      <c r="G69" s="18" t="e">
        <f t="shared" si="10"/>
        <v>#DIV/0!</v>
      </c>
      <c r="H69" s="100"/>
      <c r="I69" s="100"/>
      <c r="J69" s="100"/>
      <c r="K69" s="100"/>
      <c r="L69" s="100"/>
      <c r="M69" s="100"/>
      <c r="N69" s="100"/>
      <c r="O69" s="100"/>
      <c r="P69" s="100"/>
      <c r="Q69" s="100"/>
      <c r="R69" s="100"/>
      <c r="S69" s="100"/>
      <c r="T69" s="100"/>
      <c r="U69" s="100"/>
      <c r="V69" s="100"/>
      <c r="W69" s="100"/>
      <c r="X69" s="100"/>
      <c r="Y69" s="100"/>
      <c r="Z69" s="100"/>
      <c r="AA69" s="100"/>
      <c r="AB69" s="100"/>
      <c r="AC69" s="100"/>
    </row>
    <row r="70" spans="1:240" ht="18" customHeight="1">
      <c r="A70" s="90" t="s">
        <v>164</v>
      </c>
      <c r="B70" s="99" t="s">
        <v>165</v>
      </c>
      <c r="C70" s="92" t="s">
        <v>166</v>
      </c>
      <c r="D70" s="92"/>
      <c r="E70" s="578">
        <f t="shared" si="1"/>
        <v>0</v>
      </c>
      <c r="F70" s="23">
        <f t="shared" si="8"/>
        <v>0</v>
      </c>
      <c r="G70" s="18" t="e">
        <f t="shared" si="10"/>
        <v>#DIV/0!</v>
      </c>
      <c r="H70" s="100"/>
      <c r="I70" s="100"/>
      <c r="J70" s="100"/>
      <c r="K70" s="100"/>
      <c r="L70" s="100"/>
      <c r="M70" s="100"/>
      <c r="N70" s="100"/>
      <c r="O70" s="100"/>
      <c r="P70" s="100"/>
      <c r="Q70" s="100"/>
      <c r="R70" s="100"/>
      <c r="S70" s="100"/>
      <c r="T70" s="100"/>
      <c r="U70" s="100"/>
      <c r="V70" s="100"/>
      <c r="W70" s="100"/>
      <c r="X70" s="100"/>
      <c r="Y70" s="100"/>
      <c r="Z70" s="100"/>
      <c r="AA70" s="100"/>
      <c r="AB70" s="100"/>
      <c r="AC70" s="100"/>
    </row>
    <row r="71" spans="1:240" ht="18" customHeight="1">
      <c r="A71" s="90" t="s">
        <v>167</v>
      </c>
      <c r="B71" s="99" t="s">
        <v>168</v>
      </c>
      <c r="C71" s="92" t="s">
        <v>169</v>
      </c>
      <c r="D71" s="92"/>
      <c r="E71" s="578">
        <f t="shared" si="1"/>
        <v>0</v>
      </c>
      <c r="F71" s="23">
        <f t="shared" si="8"/>
        <v>0</v>
      </c>
      <c r="G71" s="18" t="e">
        <f t="shared" si="10"/>
        <v>#DIV/0!</v>
      </c>
      <c r="H71" s="100"/>
      <c r="I71" s="100"/>
      <c r="J71" s="100"/>
      <c r="K71" s="100"/>
      <c r="L71" s="100"/>
      <c r="M71" s="100"/>
      <c r="N71" s="100"/>
      <c r="O71" s="100"/>
      <c r="P71" s="100"/>
      <c r="Q71" s="100"/>
      <c r="R71" s="100"/>
      <c r="S71" s="100"/>
      <c r="T71" s="100"/>
      <c r="U71" s="100"/>
      <c r="V71" s="100"/>
      <c r="W71" s="100"/>
      <c r="X71" s="100"/>
      <c r="Y71" s="100"/>
      <c r="Z71" s="100"/>
      <c r="AA71" s="100"/>
      <c r="AB71" s="100"/>
      <c r="AC71" s="100"/>
    </row>
    <row r="72" spans="1:240" ht="18" customHeight="1">
      <c r="A72" s="90" t="s">
        <v>170</v>
      </c>
      <c r="B72" s="99" t="s">
        <v>171</v>
      </c>
      <c r="C72" s="92" t="s">
        <v>172</v>
      </c>
      <c r="D72" s="92"/>
      <c r="E72" s="578">
        <f t="shared" ref="E72:E90" si="11">F72-D72</f>
        <v>0</v>
      </c>
      <c r="F72" s="23">
        <f t="shared" si="8"/>
        <v>0</v>
      </c>
      <c r="G72" s="18" t="e">
        <f t="shared" si="10"/>
        <v>#DIV/0!</v>
      </c>
      <c r="H72" s="100"/>
      <c r="I72" s="100"/>
      <c r="J72" s="100"/>
      <c r="K72" s="100"/>
      <c r="L72" s="100"/>
      <c r="M72" s="100"/>
      <c r="N72" s="100"/>
      <c r="O72" s="100"/>
      <c r="P72" s="100"/>
      <c r="Q72" s="100"/>
      <c r="R72" s="100"/>
      <c r="S72" s="100"/>
      <c r="T72" s="100"/>
      <c r="U72" s="100"/>
      <c r="V72" s="100"/>
      <c r="W72" s="100"/>
      <c r="X72" s="100"/>
      <c r="Y72" s="100"/>
      <c r="Z72" s="100"/>
      <c r="AA72" s="100"/>
      <c r="AB72" s="100"/>
      <c r="AC72" s="100"/>
    </row>
    <row r="73" spans="1:240" ht="18" customHeight="1">
      <c r="A73" s="90" t="s">
        <v>173</v>
      </c>
      <c r="B73" s="99" t="s">
        <v>174</v>
      </c>
      <c r="C73" s="92" t="s">
        <v>175</v>
      </c>
      <c r="D73" s="92"/>
      <c r="E73" s="578">
        <f t="shared" si="11"/>
        <v>0</v>
      </c>
      <c r="F73" s="23">
        <f t="shared" si="8"/>
        <v>0</v>
      </c>
      <c r="G73" s="18" t="e">
        <f t="shared" si="10"/>
        <v>#DIV/0!</v>
      </c>
      <c r="H73" s="100"/>
      <c r="I73" s="100"/>
      <c r="J73" s="100"/>
      <c r="K73" s="100"/>
      <c r="L73" s="100"/>
      <c r="M73" s="100"/>
      <c r="N73" s="100"/>
      <c r="O73" s="100"/>
      <c r="P73" s="100"/>
      <c r="Q73" s="100"/>
      <c r="R73" s="100"/>
      <c r="S73" s="100"/>
      <c r="T73" s="100"/>
      <c r="U73" s="100"/>
      <c r="V73" s="100"/>
      <c r="W73" s="100"/>
      <c r="X73" s="100"/>
      <c r="Y73" s="100"/>
      <c r="Z73" s="100"/>
      <c r="AA73" s="100"/>
      <c r="AB73" s="100"/>
      <c r="AC73" s="100"/>
    </row>
    <row r="74" spans="1:240" ht="18" customHeight="1">
      <c r="A74" s="90" t="s">
        <v>176</v>
      </c>
      <c r="B74" s="99" t="s">
        <v>177</v>
      </c>
      <c r="C74" s="92" t="s">
        <v>178</v>
      </c>
      <c r="D74" s="92"/>
      <c r="E74" s="578">
        <f t="shared" si="11"/>
        <v>0</v>
      </c>
      <c r="F74" s="23">
        <f t="shared" si="8"/>
        <v>0</v>
      </c>
      <c r="G74" s="18" t="e">
        <f t="shared" si="10"/>
        <v>#DIV/0!</v>
      </c>
      <c r="H74" s="100"/>
      <c r="I74" s="100"/>
      <c r="J74" s="100"/>
      <c r="K74" s="100"/>
      <c r="L74" s="100"/>
      <c r="M74" s="100"/>
      <c r="N74" s="100"/>
      <c r="O74" s="100"/>
      <c r="P74" s="100"/>
      <c r="Q74" s="100"/>
      <c r="R74" s="100"/>
      <c r="S74" s="100"/>
      <c r="T74" s="100"/>
      <c r="U74" s="100"/>
      <c r="V74" s="100"/>
      <c r="W74" s="100"/>
      <c r="X74" s="100"/>
      <c r="Y74" s="100"/>
      <c r="Z74" s="100"/>
      <c r="AA74" s="100"/>
      <c r="AB74" s="100"/>
      <c r="AC74" s="100"/>
    </row>
    <row r="75" spans="1:240" s="574" customFormat="1" ht="18" customHeight="1">
      <c r="A75" s="568">
        <v>3</v>
      </c>
      <c r="B75" s="569" t="s">
        <v>179</v>
      </c>
      <c r="C75" s="570" t="s">
        <v>180</v>
      </c>
      <c r="D75" s="571">
        <v>731.22</v>
      </c>
      <c r="E75" s="580">
        <f t="shared" si="11"/>
        <v>-731.22</v>
      </c>
      <c r="F75" s="572">
        <f t="shared" si="8"/>
        <v>0</v>
      </c>
      <c r="G75" s="572">
        <f>F75/F$7*100</f>
        <v>0</v>
      </c>
      <c r="H75" s="573"/>
      <c r="I75" s="573"/>
      <c r="J75" s="573"/>
      <c r="K75" s="573"/>
      <c r="L75" s="573"/>
      <c r="M75" s="573"/>
      <c r="N75" s="573"/>
      <c r="O75" s="573"/>
      <c r="P75" s="573"/>
      <c r="Q75" s="573"/>
      <c r="R75" s="573"/>
      <c r="S75" s="573"/>
      <c r="T75" s="573"/>
      <c r="U75" s="573"/>
      <c r="V75" s="573"/>
      <c r="W75" s="573"/>
      <c r="X75" s="573"/>
      <c r="Y75" s="573"/>
      <c r="Z75" s="573"/>
      <c r="AA75" s="573"/>
      <c r="AB75" s="573"/>
      <c r="AC75" s="57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row>
    <row r="76" spans="1:240" ht="21" customHeight="1">
      <c r="A76" s="106" t="s">
        <v>213</v>
      </c>
      <c r="B76" s="97" t="s">
        <v>214</v>
      </c>
      <c r="C76" s="81"/>
      <c r="D76" s="81"/>
      <c r="E76" s="80">
        <f t="shared" si="11"/>
        <v>0</v>
      </c>
      <c r="F76" s="14"/>
      <c r="G76" s="13"/>
      <c r="H76" s="107"/>
      <c r="I76" s="107"/>
      <c r="J76" s="107"/>
      <c r="K76" s="107"/>
      <c r="L76" s="107"/>
      <c r="M76" s="107"/>
      <c r="N76" s="107"/>
      <c r="O76" s="107"/>
      <c r="P76" s="107"/>
      <c r="Q76" s="107"/>
      <c r="R76" s="107"/>
      <c r="S76" s="107"/>
      <c r="T76" s="107"/>
      <c r="U76" s="107"/>
      <c r="V76" s="107"/>
      <c r="W76" s="107"/>
      <c r="X76" s="107"/>
      <c r="Y76" s="107"/>
      <c r="Z76" s="107"/>
      <c r="AA76" s="107"/>
      <c r="AB76" s="107"/>
      <c r="AC76" s="107"/>
    </row>
    <row r="77" spans="1:240" ht="21" customHeight="1">
      <c r="A77" s="106">
        <v>1</v>
      </c>
      <c r="B77" s="97" t="s">
        <v>310</v>
      </c>
      <c r="C77" s="81" t="s">
        <v>215</v>
      </c>
      <c r="D77" s="81"/>
      <c r="E77" s="80">
        <f t="shared" si="11"/>
        <v>0</v>
      </c>
      <c r="F77" s="13">
        <f>SUM(H77:O77)</f>
        <v>0</v>
      </c>
      <c r="G77" s="13">
        <f>F77/F$7*100</f>
        <v>0</v>
      </c>
      <c r="H77" s="107"/>
      <c r="I77" s="107"/>
      <c r="J77" s="107"/>
      <c r="K77" s="107"/>
      <c r="L77" s="107"/>
      <c r="M77" s="107"/>
      <c r="N77" s="107"/>
      <c r="O77" s="107"/>
      <c r="P77" s="107"/>
      <c r="Q77" s="107"/>
      <c r="R77" s="107"/>
      <c r="S77" s="107"/>
      <c r="T77" s="107"/>
      <c r="U77" s="107"/>
      <c r="V77" s="107"/>
      <c r="W77" s="107"/>
      <c r="X77" s="107"/>
      <c r="Y77" s="107"/>
      <c r="Z77" s="107"/>
      <c r="AA77" s="107"/>
      <c r="AB77" s="107"/>
      <c r="AC77" s="107"/>
    </row>
    <row r="78" spans="1:240" ht="21" customHeight="1">
      <c r="A78" s="106">
        <v>2</v>
      </c>
      <c r="B78" s="97" t="s">
        <v>216</v>
      </c>
      <c r="C78" s="81" t="s">
        <v>217</v>
      </c>
      <c r="D78" s="81"/>
      <c r="E78" s="80">
        <f t="shared" si="11"/>
        <v>0</v>
      </c>
      <c r="F78" s="13"/>
      <c r="G78" s="13"/>
      <c r="H78" s="107"/>
      <c r="I78" s="107"/>
      <c r="J78" s="107"/>
      <c r="K78" s="107"/>
      <c r="L78" s="107"/>
      <c r="M78" s="107"/>
      <c r="N78" s="107"/>
      <c r="O78" s="107"/>
      <c r="P78" s="107"/>
      <c r="Q78" s="107"/>
      <c r="R78" s="107"/>
      <c r="S78" s="107"/>
      <c r="T78" s="107"/>
      <c r="U78" s="107"/>
      <c r="V78" s="107"/>
      <c r="W78" s="107"/>
      <c r="X78" s="107"/>
      <c r="Y78" s="107"/>
      <c r="Z78" s="107"/>
      <c r="AA78" s="107"/>
      <c r="AB78" s="107"/>
      <c r="AC78" s="107"/>
    </row>
    <row r="79" spans="1:240" s="538" customFormat="1" ht="21" customHeight="1">
      <c r="A79" s="531">
        <v>3</v>
      </c>
      <c r="B79" s="532" t="s">
        <v>218</v>
      </c>
      <c r="C79" s="533" t="s">
        <v>219</v>
      </c>
      <c r="D79" s="534">
        <v>2847.1957000000002</v>
      </c>
      <c r="E79" s="535">
        <f t="shared" si="11"/>
        <v>-2847.1957000000002</v>
      </c>
      <c r="F79" s="536">
        <f t="shared" ref="F79:F89" si="12">SUM(H79:AC79)</f>
        <v>0</v>
      </c>
      <c r="G79" s="536">
        <f t="shared" ref="G79:G89" si="13">F79/F$7*100</f>
        <v>0</v>
      </c>
      <c r="H79" s="537"/>
      <c r="I79" s="537"/>
      <c r="J79" s="537"/>
      <c r="K79" s="537"/>
      <c r="L79" s="537"/>
      <c r="M79" s="537"/>
      <c r="N79" s="537"/>
      <c r="O79" s="537"/>
      <c r="P79" s="537"/>
      <c r="Q79" s="537"/>
      <c r="R79" s="537"/>
      <c r="S79" s="537"/>
      <c r="T79" s="537"/>
      <c r="U79" s="537"/>
      <c r="V79" s="537"/>
      <c r="W79" s="537"/>
      <c r="X79" s="537"/>
      <c r="Y79" s="537"/>
      <c r="Z79" s="537"/>
      <c r="AA79" s="537"/>
      <c r="AB79" s="537"/>
      <c r="AC79" s="537"/>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c r="GZ79" s="44"/>
      <c r="HA79" s="44"/>
      <c r="HB79" s="44"/>
      <c r="HC79" s="44"/>
      <c r="HD79" s="44"/>
      <c r="HE79" s="44"/>
      <c r="HF79" s="44"/>
      <c r="HG79" s="44"/>
      <c r="HH79" s="44"/>
      <c r="HI79" s="44"/>
      <c r="HJ79" s="44"/>
      <c r="HK79" s="44"/>
      <c r="HL79" s="44"/>
      <c r="HM79" s="44"/>
      <c r="HN79" s="44"/>
      <c r="HO79" s="44"/>
      <c r="HP79" s="44"/>
      <c r="HQ79" s="44"/>
      <c r="HR79" s="44"/>
      <c r="HS79" s="44"/>
      <c r="HT79" s="44"/>
      <c r="HU79" s="44"/>
      <c r="HV79" s="44"/>
      <c r="HW79" s="44"/>
      <c r="HX79" s="44"/>
      <c r="HY79" s="44"/>
      <c r="HZ79" s="44"/>
      <c r="IA79" s="44"/>
      <c r="IB79" s="44"/>
      <c r="IC79" s="44"/>
      <c r="ID79" s="44"/>
      <c r="IE79" s="44"/>
      <c r="IF79" s="44"/>
    </row>
    <row r="80" spans="1:240" s="543" customFormat="1" ht="49.5" customHeight="1">
      <c r="A80" s="539">
        <v>4</v>
      </c>
      <c r="B80" s="540" t="s">
        <v>220</v>
      </c>
      <c r="C80" s="541" t="s">
        <v>221</v>
      </c>
      <c r="D80" s="534">
        <v>3530.7849999999999</v>
      </c>
      <c r="E80" s="535">
        <f t="shared" si="11"/>
        <v>-3530.7849999999999</v>
      </c>
      <c r="F80" s="536">
        <f t="shared" si="12"/>
        <v>0</v>
      </c>
      <c r="G80" s="536">
        <f t="shared" si="13"/>
        <v>0</v>
      </c>
      <c r="H80" s="542"/>
      <c r="I80" s="542"/>
      <c r="J80" s="542"/>
      <c r="K80" s="542"/>
      <c r="L80" s="542"/>
      <c r="M80" s="542"/>
      <c r="N80" s="542"/>
      <c r="O80" s="542"/>
      <c r="P80" s="542"/>
      <c r="Q80" s="542"/>
      <c r="R80" s="542"/>
      <c r="S80" s="542"/>
      <c r="T80" s="542"/>
      <c r="U80" s="542"/>
      <c r="V80" s="542"/>
      <c r="W80" s="542"/>
      <c r="X80" s="542"/>
      <c r="Y80" s="542"/>
      <c r="Z80" s="542"/>
      <c r="AA80" s="542"/>
      <c r="AB80" s="542"/>
      <c r="AC80" s="54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112"/>
      <c r="EY80" s="112"/>
      <c r="EZ80" s="112"/>
      <c r="FA80" s="112"/>
      <c r="FB80" s="112"/>
      <c r="FC80" s="112"/>
      <c r="FD80" s="112"/>
      <c r="FE80" s="112"/>
      <c r="FF80" s="112"/>
      <c r="FG80" s="112"/>
      <c r="FH80" s="112"/>
      <c r="FI80" s="112"/>
      <c r="FJ80" s="112"/>
      <c r="FK80" s="112"/>
      <c r="FL80" s="112"/>
      <c r="FM80" s="112"/>
      <c r="FN80" s="112"/>
      <c r="FO80" s="112"/>
      <c r="FP80" s="112"/>
      <c r="FQ80" s="112"/>
      <c r="FR80" s="112"/>
      <c r="FS80" s="112"/>
      <c r="FT80" s="112"/>
      <c r="FU80" s="112"/>
      <c r="FV80" s="112"/>
      <c r="FW80" s="112"/>
      <c r="FX80" s="112"/>
      <c r="FY80" s="112"/>
      <c r="FZ80" s="112"/>
      <c r="GA80" s="112"/>
      <c r="GB80" s="112"/>
      <c r="GC80" s="112"/>
      <c r="GD80" s="112"/>
      <c r="GE80" s="112"/>
      <c r="GF80" s="112"/>
      <c r="GG80" s="112"/>
      <c r="GH80" s="112"/>
      <c r="GI80" s="112"/>
      <c r="GJ80" s="112"/>
      <c r="GK80" s="112"/>
      <c r="GL80" s="112"/>
      <c r="GM80" s="112"/>
      <c r="GN80" s="112"/>
      <c r="GO80" s="112"/>
      <c r="GP80" s="112"/>
      <c r="GQ80" s="112"/>
      <c r="GR80" s="112"/>
      <c r="GS80" s="112"/>
      <c r="GT80" s="112"/>
      <c r="GU80" s="112"/>
      <c r="GV80" s="112"/>
      <c r="GW80" s="112"/>
      <c r="GX80" s="112"/>
      <c r="GY80" s="112"/>
      <c r="GZ80" s="112"/>
      <c r="HA80" s="112"/>
      <c r="HB80" s="112"/>
      <c r="HC80" s="112"/>
      <c r="HD80" s="112"/>
      <c r="HE80" s="112"/>
      <c r="HF80" s="112"/>
      <c r="HG80" s="112"/>
      <c r="HH80" s="112"/>
      <c r="HI80" s="112"/>
      <c r="HJ80" s="112"/>
      <c r="HK80" s="112"/>
      <c r="HL80" s="112"/>
      <c r="HM80" s="112"/>
      <c r="HN80" s="112"/>
      <c r="HO80" s="112"/>
      <c r="HP80" s="112"/>
      <c r="HQ80" s="112"/>
      <c r="HR80" s="112"/>
      <c r="HS80" s="112"/>
      <c r="HT80" s="112"/>
      <c r="HU80" s="112"/>
      <c r="HV80" s="112"/>
      <c r="HW80" s="112"/>
      <c r="HX80" s="112"/>
      <c r="HY80" s="112"/>
      <c r="HZ80" s="112"/>
      <c r="IA80" s="112"/>
      <c r="IB80" s="112"/>
      <c r="IC80" s="112"/>
      <c r="ID80" s="112"/>
      <c r="IE80" s="112"/>
      <c r="IF80" s="112"/>
    </row>
    <row r="81" spans="1:240" s="545" customFormat="1" ht="37.5" customHeight="1">
      <c r="A81" s="539">
        <v>5</v>
      </c>
      <c r="B81" s="544" t="s">
        <v>222</v>
      </c>
      <c r="C81" s="541" t="s">
        <v>223</v>
      </c>
      <c r="D81" s="534">
        <v>84359.1</v>
      </c>
      <c r="E81" s="535">
        <f t="shared" si="11"/>
        <v>-84359.1</v>
      </c>
      <c r="F81" s="536">
        <f t="shared" si="12"/>
        <v>0</v>
      </c>
      <c r="G81" s="536">
        <f t="shared" si="13"/>
        <v>0</v>
      </c>
      <c r="H81" s="542"/>
      <c r="I81" s="542"/>
      <c r="J81" s="542"/>
      <c r="K81" s="542"/>
      <c r="L81" s="542"/>
      <c r="M81" s="542"/>
      <c r="N81" s="542"/>
      <c r="O81" s="542"/>
      <c r="P81" s="542"/>
      <c r="Q81" s="542"/>
      <c r="R81" s="542"/>
      <c r="S81" s="542"/>
      <c r="T81" s="542"/>
      <c r="U81" s="542"/>
      <c r="V81" s="542"/>
      <c r="W81" s="542"/>
      <c r="X81" s="542"/>
      <c r="Y81" s="542"/>
      <c r="Z81" s="542"/>
      <c r="AA81" s="542"/>
      <c r="AB81" s="542"/>
      <c r="AC81" s="542"/>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row>
    <row r="82" spans="1:240" s="545" customFormat="1" ht="21" customHeight="1">
      <c r="A82" s="539">
        <v>6</v>
      </c>
      <c r="B82" s="544" t="s">
        <v>224</v>
      </c>
      <c r="C82" s="541" t="s">
        <v>225</v>
      </c>
      <c r="D82" s="534">
        <v>91.99</v>
      </c>
      <c r="E82" s="535">
        <f t="shared" si="11"/>
        <v>-91.99</v>
      </c>
      <c r="F82" s="536">
        <f t="shared" si="12"/>
        <v>0</v>
      </c>
      <c r="G82" s="536">
        <f t="shared" si="13"/>
        <v>0</v>
      </c>
      <c r="H82" s="542"/>
      <c r="I82" s="542"/>
      <c r="J82" s="542"/>
      <c r="K82" s="542"/>
      <c r="L82" s="542"/>
      <c r="M82" s="542"/>
      <c r="N82" s="542"/>
      <c r="O82" s="542"/>
      <c r="P82" s="542"/>
      <c r="Q82" s="542"/>
      <c r="R82" s="542"/>
      <c r="S82" s="542"/>
      <c r="T82" s="542"/>
      <c r="U82" s="542"/>
      <c r="V82" s="542"/>
      <c r="W82" s="542"/>
      <c r="X82" s="542"/>
      <c r="Y82" s="542"/>
      <c r="Z82" s="542"/>
      <c r="AA82" s="542"/>
      <c r="AB82" s="542"/>
      <c r="AC82" s="542"/>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row>
    <row r="83" spans="1:240" s="114" customFormat="1" ht="25.5" customHeight="1">
      <c r="A83" s="108">
        <v>7</v>
      </c>
      <c r="B83" s="113" t="s">
        <v>226</v>
      </c>
      <c r="C83" s="110" t="s">
        <v>227</v>
      </c>
      <c r="D83" s="110"/>
      <c r="E83" s="80">
        <f t="shared" si="11"/>
        <v>0</v>
      </c>
      <c r="F83" s="13">
        <f t="shared" si="12"/>
        <v>0</v>
      </c>
      <c r="G83" s="13">
        <f t="shared" si="13"/>
        <v>0</v>
      </c>
      <c r="H83" s="111"/>
      <c r="I83" s="86"/>
      <c r="J83" s="111"/>
      <c r="K83" s="111"/>
      <c r="L83" s="111"/>
      <c r="M83" s="111"/>
      <c r="N83" s="111"/>
      <c r="O83" s="111"/>
      <c r="P83" s="111"/>
      <c r="Q83" s="111"/>
      <c r="R83" s="111"/>
      <c r="S83" s="111"/>
      <c r="T83" s="111"/>
      <c r="U83" s="111"/>
      <c r="V83" s="111"/>
      <c r="W83" s="111"/>
      <c r="X83" s="111"/>
      <c r="Y83" s="111"/>
      <c r="Z83" s="111"/>
      <c r="AA83" s="111"/>
      <c r="AB83" s="111"/>
      <c r="AC83" s="111"/>
    </row>
    <row r="84" spans="1:240" s="545" customFormat="1" ht="35.25" customHeight="1">
      <c r="A84" s="539">
        <v>8</v>
      </c>
      <c r="B84" s="544" t="s">
        <v>228</v>
      </c>
      <c r="C84" s="541" t="s">
        <v>229</v>
      </c>
      <c r="D84" s="534">
        <v>60</v>
      </c>
      <c r="E84" s="535">
        <f t="shared" si="11"/>
        <v>-60</v>
      </c>
      <c r="F84" s="536">
        <f t="shared" si="12"/>
        <v>0</v>
      </c>
      <c r="G84" s="536">
        <f t="shared" si="13"/>
        <v>0</v>
      </c>
      <c r="H84" s="542"/>
      <c r="I84" s="542"/>
      <c r="J84" s="542"/>
      <c r="K84" s="542"/>
      <c r="L84" s="542"/>
      <c r="M84" s="542"/>
      <c r="N84" s="542"/>
      <c r="O84" s="542"/>
      <c r="P84" s="542"/>
      <c r="Q84" s="542"/>
      <c r="R84" s="542"/>
      <c r="S84" s="542"/>
      <c r="T84" s="542"/>
      <c r="U84" s="542"/>
      <c r="V84" s="542"/>
      <c r="W84" s="542"/>
      <c r="X84" s="542"/>
      <c r="Y84" s="542"/>
      <c r="Z84" s="542"/>
      <c r="AA84" s="542"/>
      <c r="AB84" s="542"/>
      <c r="AC84" s="542"/>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row>
    <row r="85" spans="1:240" s="545" customFormat="1" ht="21" customHeight="1">
      <c r="A85" s="539">
        <v>9</v>
      </c>
      <c r="B85" s="544" t="s">
        <v>230</v>
      </c>
      <c r="C85" s="541" t="s">
        <v>231</v>
      </c>
      <c r="D85" s="534">
        <v>53.76</v>
      </c>
      <c r="E85" s="535">
        <f t="shared" si="11"/>
        <v>-53.76</v>
      </c>
      <c r="F85" s="536">
        <f t="shared" si="12"/>
        <v>0</v>
      </c>
      <c r="G85" s="536">
        <f t="shared" si="13"/>
        <v>0</v>
      </c>
      <c r="H85" s="542"/>
      <c r="I85" s="542"/>
      <c r="J85" s="542"/>
      <c r="K85" s="542"/>
      <c r="L85" s="542"/>
      <c r="M85" s="542"/>
      <c r="N85" s="542"/>
      <c r="O85" s="542"/>
      <c r="P85" s="542"/>
      <c r="Q85" s="542"/>
      <c r="R85" s="542"/>
      <c r="S85" s="542"/>
      <c r="T85" s="542"/>
      <c r="U85" s="542"/>
      <c r="V85" s="542"/>
      <c r="W85" s="542"/>
      <c r="X85" s="542"/>
      <c r="Y85" s="542"/>
      <c r="Z85" s="542"/>
      <c r="AA85" s="542"/>
      <c r="AB85" s="542"/>
      <c r="AC85" s="542"/>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row>
    <row r="86" spans="1:240" s="545" customFormat="1" ht="21" customHeight="1">
      <c r="A86" s="539">
        <v>10</v>
      </c>
      <c r="B86" s="544" t="s">
        <v>232</v>
      </c>
      <c r="C86" s="541" t="s">
        <v>233</v>
      </c>
      <c r="D86" s="534">
        <v>50.640000000000008</v>
      </c>
      <c r="E86" s="535">
        <f t="shared" si="11"/>
        <v>-50.640000000000008</v>
      </c>
      <c r="F86" s="536">
        <f t="shared" si="12"/>
        <v>0</v>
      </c>
      <c r="G86" s="536">
        <f t="shared" si="13"/>
        <v>0</v>
      </c>
      <c r="H86" s="542"/>
      <c r="I86" s="542"/>
      <c r="J86" s="542"/>
      <c r="K86" s="542"/>
      <c r="L86" s="542"/>
      <c r="M86" s="542"/>
      <c r="N86" s="542"/>
      <c r="O86" s="542"/>
      <c r="P86" s="542"/>
      <c r="Q86" s="542"/>
      <c r="R86" s="542"/>
      <c r="S86" s="542"/>
      <c r="T86" s="542"/>
      <c r="U86" s="542"/>
      <c r="V86" s="542"/>
      <c r="W86" s="542"/>
      <c r="X86" s="542"/>
      <c r="Y86" s="542"/>
      <c r="Z86" s="542"/>
      <c r="AA86" s="542"/>
      <c r="AB86" s="542"/>
      <c r="AC86" s="542"/>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row>
    <row r="87" spans="1:240" s="114" customFormat="1" ht="21" customHeight="1">
      <c r="A87" s="108">
        <v>11</v>
      </c>
      <c r="B87" s="113" t="s">
        <v>234</v>
      </c>
      <c r="C87" s="110" t="s">
        <v>235</v>
      </c>
      <c r="D87" s="110"/>
      <c r="E87" s="80">
        <f t="shared" si="11"/>
        <v>0</v>
      </c>
      <c r="F87" s="13">
        <f t="shared" si="12"/>
        <v>0</v>
      </c>
      <c r="G87" s="13">
        <f t="shared" si="13"/>
        <v>0</v>
      </c>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40" s="545" customFormat="1" ht="21" customHeight="1">
      <c r="A88" s="539">
        <v>12</v>
      </c>
      <c r="B88" s="544" t="s">
        <v>236</v>
      </c>
      <c r="C88" s="541" t="s">
        <v>237</v>
      </c>
      <c r="D88" s="534">
        <v>2993.9800000000005</v>
      </c>
      <c r="E88" s="535">
        <f t="shared" si="11"/>
        <v>-2993.9800000000005</v>
      </c>
      <c r="F88" s="536">
        <f t="shared" si="12"/>
        <v>0</v>
      </c>
      <c r="G88" s="536">
        <f t="shared" si="13"/>
        <v>0</v>
      </c>
      <c r="H88" s="542"/>
      <c r="I88" s="542"/>
      <c r="J88" s="542"/>
      <c r="K88" s="542"/>
      <c r="L88" s="542"/>
      <c r="M88" s="542"/>
      <c r="N88" s="542"/>
      <c r="O88" s="542"/>
      <c r="P88" s="542"/>
      <c r="Q88" s="542"/>
      <c r="R88" s="542"/>
      <c r="S88" s="542"/>
      <c r="T88" s="542"/>
      <c r="U88" s="542"/>
      <c r="V88" s="542"/>
      <c r="W88" s="542"/>
      <c r="X88" s="542"/>
      <c r="Y88" s="542"/>
      <c r="Z88" s="542"/>
      <c r="AA88" s="542"/>
      <c r="AB88" s="542"/>
      <c r="AC88" s="542"/>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row>
    <row r="89" spans="1:240" s="114" customFormat="1" ht="36" customHeight="1">
      <c r="A89" s="108">
        <v>13</v>
      </c>
      <c r="B89" s="113" t="s">
        <v>238</v>
      </c>
      <c r="C89" s="110" t="s">
        <v>239</v>
      </c>
      <c r="D89" s="110"/>
      <c r="E89" s="80">
        <f t="shared" si="11"/>
        <v>0</v>
      </c>
      <c r="F89" s="13">
        <f t="shared" si="12"/>
        <v>0</v>
      </c>
      <c r="G89" s="13">
        <f t="shared" si="13"/>
        <v>0</v>
      </c>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40" ht="24" customHeight="1">
      <c r="B90" s="115" t="s">
        <v>240</v>
      </c>
      <c r="E90" s="80">
        <f t="shared" si="11"/>
        <v>0</v>
      </c>
    </row>
    <row r="91" spans="1:240" ht="18" customHeight="1"/>
    <row r="92" spans="1:240" ht="18" customHeight="1"/>
  </sheetData>
  <mergeCells count="11">
    <mergeCell ref="H4:AC4"/>
    <mergeCell ref="A1:B1"/>
    <mergeCell ref="A2:AC2"/>
    <mergeCell ref="M3:AC3"/>
    <mergeCell ref="A4:A5"/>
    <mergeCell ref="B4:B5"/>
    <mergeCell ref="C4:C5"/>
    <mergeCell ref="D4:D5"/>
    <mergeCell ref="E4:E5"/>
    <mergeCell ref="F4:F5"/>
    <mergeCell ref="G4:G5"/>
  </mergeCells>
  <pageMargins left="0.7" right="0.7" top="0.75" bottom="0.75" header="0.3" footer="0.3"/>
  <ignoredErrors>
    <ignoredError sqref="G1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4</vt:i4>
      </vt:variant>
    </vt:vector>
  </HeadingPairs>
  <TitlesOfParts>
    <vt:vector size="55" baseType="lpstr">
      <vt:lpstr>Danh mục biểu</vt:lpstr>
      <vt:lpstr>01CH</vt:lpstr>
      <vt:lpstr>TK2020</vt:lpstr>
      <vt:lpstr>TK2021</vt:lpstr>
      <vt:lpstr>02CH</vt:lpstr>
      <vt:lpstr>02_CHcũ</vt:lpstr>
      <vt:lpstr>03CH</vt:lpstr>
      <vt:lpstr>KNN</vt:lpstr>
      <vt:lpstr>04CH</vt:lpstr>
      <vt:lpstr>05CH</vt:lpstr>
      <vt:lpstr>06_CH2023</vt:lpstr>
      <vt:lpstr>knn2023</vt:lpstr>
      <vt:lpstr>KNT2023</vt:lpstr>
      <vt:lpstr>07_CH2023</vt:lpstr>
      <vt:lpstr>08_CH2023</vt:lpstr>
      <vt:lpstr>dân cư nông thôn</vt:lpstr>
      <vt:lpstr>09CH_2023</vt:lpstr>
      <vt:lpstr>11CH</vt:lpstr>
      <vt:lpstr>12CH</vt:lpstr>
      <vt:lpstr>13CH_2023</vt:lpstr>
      <vt:lpstr>Đánh giá KQTH</vt:lpstr>
      <vt:lpstr>Bảng 01</vt:lpstr>
      <vt:lpstr>Biểu 01</vt:lpstr>
      <vt:lpstr>Biểu 02</vt:lpstr>
      <vt:lpstr>Biểu 03</vt:lpstr>
      <vt:lpstr>Biểu 04</vt:lpstr>
      <vt:lpstr>Biến động 2010-2022</vt:lpstr>
      <vt:lpstr>thu chi 2023</vt:lpstr>
      <vt:lpstr>Tổng hợp chỉ tiêu</vt:lpstr>
      <vt:lpstr>So sanh chi tiêu 2023</vt:lpstr>
      <vt:lpstr>qđ_927</vt:lpstr>
      <vt:lpstr>08CH_2030</vt:lpstr>
      <vt:lpstr>06CH_2021-2025</vt:lpstr>
      <vt:lpstr>07CH_2021-2025</vt:lpstr>
      <vt:lpstr>08CH_2021-2025</vt:lpstr>
      <vt:lpstr>13CH_21-25</vt:lpstr>
      <vt:lpstr>09CH_2021-2025</vt:lpstr>
      <vt:lpstr>kon</vt:lpstr>
      <vt:lpstr>ĐGKQTH</vt:lpstr>
      <vt:lpstr>Tổng hợp cân đối</vt:lpstr>
      <vt:lpstr>KH2021</vt:lpstr>
      <vt:lpstr>nguồn thu</vt:lpstr>
      <vt:lpstr>KQ CMĐ</vt:lpstr>
      <vt:lpstr>KQ_THD</vt:lpstr>
      <vt:lpstr>Sheet2</vt:lpstr>
      <vt:lpstr>Sheet1</vt:lpstr>
      <vt:lpstr>KĐT(có KĐT mới)</vt:lpstr>
      <vt:lpstr>Đất đô thị</vt:lpstr>
      <vt:lpstr>Biểu 05</vt:lpstr>
      <vt:lpstr>Biểu 06</vt:lpstr>
      <vt:lpstr>Biểu 07</vt:lpstr>
      <vt:lpstr>'Biểu 01'!Print_Area</vt:lpstr>
      <vt:lpstr>'03CH'!Print_Titles</vt:lpstr>
      <vt:lpstr>'Biểu 01'!Print_Titles</vt:lpstr>
      <vt:lpstr>'Tổng hợp chỉ tiêu'!Print_Titles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VietLandGroup</dc:creator>
  <cp:lastModifiedBy>ADMIN</cp:lastModifiedBy>
  <cp:lastPrinted>2023-02-16T08:19:35Z</cp:lastPrinted>
  <dcterms:created xsi:type="dcterms:W3CDTF">2015-06-05T18:17:20Z</dcterms:created>
  <dcterms:modified xsi:type="dcterms:W3CDTF">2023-02-16T08:19:39Z</dcterms:modified>
</cp:coreProperties>
</file>